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b55e10094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62d5afbb5124e32"/>
    <x:sheet xmlns:r="http://schemas.openxmlformats.org/officeDocument/2006/relationships" name="Contratos" sheetId="2" r:id="R19c9b62f868540b6"/>
    <x:sheet xmlns:r="http://schemas.openxmlformats.org/officeDocument/2006/relationships" name="Itens_Contrato" sheetId="3" r:id="R06d6f6df7f2c4b6f"/>
    <x:sheet xmlns:r="http://schemas.openxmlformats.org/officeDocument/2006/relationships" name="Medicoes" sheetId="4" r:id="R724af4d6116f4803"/>
    <x:sheet xmlns:r="http://schemas.openxmlformats.org/officeDocument/2006/relationships" name="Pagamentos" sheetId="5" r:id="Rfa771251ca324061"/>
    <x:sheet xmlns:r="http://schemas.openxmlformats.org/officeDocument/2006/relationships" name="Listas" sheetId="6" r:id="Rc947b75e59e74946"/>
    <x:sheet xmlns:r="http://schemas.openxmlformats.org/officeDocument/2006/relationships" name="Instrucoes" sheetId="7" r:id="R29a9847cfba244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dd/mm/yyyy"/>
    <x:numFmt numFmtId="202" formatCode="R$ #,##0.00"/>
    <x:numFmt numFmtId="203" formatCode="R$ #,##0"/>
    <x:numFmt numFmtId="204" formatCode="&quot;R$&quot; #,##0.00"/>
  </x:numFmts>
  <x:fonts count="15">
    <x:font>
      <x:sz val="11"/>
      <x:name val="Carlito"/>
    </x:font>
    <x:font>
      <x:sz val="10"/>
      <x:color rgb="FF26352F"/>
      <x:name val="Arial"/>
    </x:font>
    <x:font>
      <x:b/>
      <x:sz val="16"/>
      <x:color rgb="FF173F35"/>
      <x:name val="Arial"/>
    </x:font>
    <x:font>
      <x:b/>
      <x:sz val="10"/>
      <x:color rgb="FFFFFFFF"/>
      <x:name val="Arial"/>
    </x:font>
    <x:font>
      <x:i/>
      <x:sz val="10"/>
      <x:color rgb="FF67756F"/>
      <x:name val="Arial"/>
    </x:font>
    <x:font>
      <x:sz val="10"/>
      <x:color rgb="FF67756F"/>
      <x:name val="Arial"/>
    </x:font>
    <x:font>
      <x:b/>
      <x:sz val="9"/>
      <x:color rgb="FF285E86"/>
      <x:name val="Arial"/>
    </x:font>
    <x:font>
      <x:b/>
      <x:sz val="16"/>
      <x:color rgb="FF285E86"/>
      <x:name val="Arial"/>
    </x:font>
    <x:font>
      <x:b/>
      <x:sz val="9"/>
      <x:color rgb="FF173F35"/>
      <x:name val="Arial"/>
    </x:font>
    <x:font>
      <x:b/>
      <x:sz val="9"/>
      <x:color rgb="FF775900"/>
      <x:name val="Arial"/>
    </x:font>
    <x:font>
      <x:b/>
      <x:sz val="16"/>
      <x:color rgb="FF775900"/>
      <x:name val="Arial"/>
    </x:font>
    <x:font>
      <x:b/>
      <x:sz val="9"/>
      <x:color rgb="FFA22E29"/>
      <x:name val="Arial"/>
    </x:font>
    <x:font>
      <x:b/>
      <x:sz val="16"/>
      <x:color rgb="FFA22E29"/>
      <x:name val="Arial"/>
    </x:font>
    <x:font>
      <x:b/>
      <x:sz val="11"/>
      <x:color rgb="FF173F35"/>
      <x:name val="Arial"/>
    </x:font>
    <x:font>
      <x:b/>
      <x:sz val="10"/>
      <x:color rgb="FF173F35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F35"/>
      </x:patternFill>
    </x:fill>
    <x:fill>
      <x:patternFill patternType="solid">
        <x:fgColor rgb="FFFFF8DE"/>
      </x:patternFill>
    </x:fill>
    <x:fill>
      <x:patternFill patternType="solid">
        <x:fgColor rgb="FFF5F8F7"/>
      </x:patternFill>
    </x:fill>
    <x:fill>
      <x:patternFill patternType="solid">
        <x:fgColor rgb="FFE5F0FA"/>
      </x:patternFill>
    </x:fill>
    <x:fill>
      <x:patternFill patternType="solid">
        <x:fgColor rgb="FFE8F3EE"/>
      </x:patternFill>
    </x:fill>
    <x:fill>
      <x:patternFill patternType="solid">
        <x:fgColor rgb="FFFFF1C7"/>
      </x:patternFill>
    </x:fill>
    <x:fill>
      <x:patternFill patternType="solid">
        <x:fgColor rgb="FFFBE5E3"/>
      </x:patternFill>
    </x:fill>
  </x:fills>
  <x:borders count="13">
    <x:border/>
    <x:border>
      <x:bottom style="medium">
        <x:color rgb="FF247A5A"/>
      </x:bottom>
    </x:border>
    <x:border>
      <x:bottom style="thin">
        <x:color rgb="FFD4DFDA"/>
      </x:bottom>
    </x:border>
    <x:border>
      <x:top style="thin">
        <x:color rgb="FFD4DFDA"/>
      </x:top>
      <x:bottom style="thin">
        <x:color rgb="FFD4DFDA"/>
      </x:bottom>
    </x:border>
    <x:border>
      <x:left style="thin">
        <x:color rgb="FFD4DFDA"/>
      </x:left>
      <x:top style="thin">
        <x:color rgb="FFD4DFDA"/>
      </x:top>
    </x:border>
    <x:border>
      <x:top style="thin">
        <x:color rgb="FFD4DFDA"/>
      </x:top>
    </x:border>
    <x:border>
      <x:right style="thin">
        <x:color rgb="FFD4DFDA"/>
      </x:right>
      <x:top style="thin">
        <x:color rgb="FFD4DFDA"/>
      </x:top>
    </x:border>
    <x:border>
      <x:left style="thin">
        <x:color rgb="FFD4DFDA"/>
      </x:left>
    </x:border>
    <x:border>
      <x:right style="thin">
        <x:color rgb="FFD4DFDA"/>
      </x:right>
    </x:border>
    <x:border>
      <x:left style="thin">
        <x:color rgb="FFD4DFDA"/>
      </x:left>
      <x:bottom style="thin">
        <x:color rgb="FFD4DFDA"/>
      </x:bottom>
    </x:border>
    <x:border>
      <x:right style="thin">
        <x:color rgb="FFD4DFDA"/>
      </x:right>
      <x:bottom style="thin">
        <x:color rgb="FFD4DFDA"/>
      </x:bottom>
    </x:border>
    <x:border>
      <x:bottom style="medium">
        <x:color rgb="FF63A98A"/>
      </x:bottom>
    </x:border>
    <x:border>
      <x:left style="thin">
        <x:color rgb="FFD4DFDA"/>
      </x:left>
      <x:right style="thin">
        <x:color rgb="FFD4DFDA"/>
      </x:right>
      <x:top style="thin">
        <x:color rgb="FFD4DFDA"/>
      </x:top>
      <x:bottom style="thin">
        <x:color rgb="FFD4DFDA"/>
      </x:bottom>
    </x:border>
  </x:borders>
  <x:cellStyleXfs count="1">
    <x:xf numFmtId="0" fontId="0" fillId="0" borderId="0"/>
  </x:cellStyleXfs>
  <x:cellXfs count="1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202" fontId="5" fillId="4" borderId="2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2" fontId="5" fillId="4" borderId="3" xfId="0" applyNumberFormat="1" applyFont="1" applyFill="1" applyBorder="1" applyAlignment="1">
      <x:alignment vertical="center"/>
    </x:xf>
    <x:xf numFmtId="200" fontId="5" fillId="4" borderId="2" xfId="0" applyNumberFormat="1" applyFont="1" applyFill="1" applyBorder="1" applyAlignment="1">
      <x:alignment vertical="center"/>
    </x:xf>
    <x:xf numFmtId="200" fontId="5" fillId="4" borderId="3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6" fillId="5" borderId="4" xfId="0" applyNumberFormat="1" applyFont="1" applyFill="1" applyBorder="1" applyAlignment="1">
      <x:alignment horizontal="center" vertical="center"/>
    </x:xf>
    <x:xf numFmtId="0" fontId="6" fillId="5" borderId="5" xfId="0" applyNumberFormat="1" applyFont="1" applyFill="1" applyBorder="1" applyAlignment="1">
      <x:alignment horizontal="center" vertical="center"/>
    </x:xf>
    <x:xf numFmtId="0" fontId="6" fillId="5" borderId="6" xfId="0" applyNumberFormat="1" applyFont="1" applyFill="1" applyBorder="1" applyAlignment="1">
      <x:alignment horizontal="center" vertical="center"/>
    </x:xf>
    <x:xf numFmtId="0" fontId="7" fillId="5" borderId="7" xfId="0" applyNumberFormat="1" applyFont="1" applyFill="1" applyBorder="1" applyAlignment="1">
      <x:alignment horizontal="center" vertical="center"/>
    </x:xf>
    <x:xf numFmtId="0" fontId="7" fillId="5" borderId="8" xfId="0" applyNumberFormat="1" applyFont="1" applyFill="1" applyBorder="1" applyAlignment="1">
      <x:alignment horizontal="center" vertical="center"/>
    </x:xf>
    <x:xf numFmtId="0" fontId="7" fillId="5" borderId="9" xfId="0" applyNumberFormat="1" applyFont="1" applyFill="1" applyBorder="1" applyAlignment="1">
      <x:alignment horizontal="center" vertical="center"/>
    </x:xf>
    <x:xf numFmtId="0" fontId="7" fillId="5" borderId="2" xfId="0" applyNumberFormat="1" applyFont="1" applyFill="1" applyBorder="1" applyAlignment="1">
      <x:alignment horizontal="center" vertical="center"/>
    </x:xf>
    <x:xf numFmtId="0" fontId="7" fillId="5" borderId="10" xfId="0" applyNumberFormat="1" applyFont="1" applyFill="1" applyBorder="1" applyAlignment="1">
      <x:alignment horizontal="center" vertical="center"/>
    </x:xf>
    <x:xf numFmtId="203" fontId="7" fillId="5" borderId="7" xfId="0" applyNumberFormat="1" applyFont="1" applyFill="1" applyBorder="1" applyAlignment="1">
      <x:alignment horizontal="center" vertical="center"/>
    </x:xf>
    <x:xf numFmtId="203" fontId="7" fillId="5" borderId="0" xfId="0" applyNumberFormat="1" applyFont="1" applyFill="1" applyBorder="1" applyAlignment="1">
      <x:alignment horizontal="center" vertical="center"/>
    </x:xf>
    <x:xf numFmtId="203" fontId="7" fillId="5" borderId="8" xfId="0" applyNumberFormat="1" applyFont="1" applyFill="1" applyBorder="1" applyAlignment="1">
      <x:alignment horizontal="center" vertical="center"/>
    </x:xf>
    <x:xf numFmtId="203" fontId="7" fillId="5" borderId="9" xfId="0" applyNumberFormat="1" applyFont="1" applyFill="1" applyBorder="1" applyAlignment="1">
      <x:alignment horizontal="center" vertical="center"/>
    </x:xf>
    <x:xf numFmtId="203" fontId="7" fillId="5" borderId="2" xfId="0" applyNumberFormat="1" applyFont="1" applyFill="1" applyBorder="1" applyAlignment="1">
      <x:alignment horizontal="center" vertical="center"/>
    </x:xf>
    <x:xf numFmtId="203" fontId="7" fillId="5" borderId="1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horizontal="center" vertical="center"/>
    </x:xf>
    <x:xf numFmtId="0" fontId="2" fillId="6" borderId="0" xfId="0" applyNumberFormat="1" applyFont="1" applyFill="1" applyBorder="1" applyAlignment="1">
      <x:alignment horizontal="center" vertical="center"/>
    </x:xf>
    <x:xf numFmtId="0" fontId="8" fillId="6" borderId="4" xfId="0" applyNumberFormat="1" applyFont="1" applyFill="1" applyBorder="1" applyAlignment="1">
      <x:alignment horizontal="center" vertical="center"/>
    </x:xf>
    <x:xf numFmtId="0" fontId="8" fillId="6" borderId="5" xfId="0" applyNumberFormat="1" applyFont="1" applyFill="1" applyBorder="1" applyAlignment="1">
      <x:alignment horizontal="center" vertical="center"/>
    </x:xf>
    <x:xf numFmtId="0" fontId="8" fillId="6" borderId="6" xfId="0" applyNumberFormat="1" applyFont="1" applyFill="1" applyBorder="1" applyAlignment="1">
      <x:alignment horizontal="center" vertical="center"/>
    </x:xf>
    <x:xf numFmtId="0" fontId="2" fillId="6" borderId="7" xfId="0" applyNumberFormat="1" applyFont="1" applyFill="1" applyBorder="1" applyAlignment="1">
      <x:alignment horizontal="center" vertical="center"/>
    </x:xf>
    <x:xf numFmtId="0" fontId="2" fillId="6" borderId="8" xfId="0" applyNumberFormat="1" applyFont="1" applyFill="1" applyBorder="1" applyAlignment="1">
      <x:alignment horizontal="center" vertical="center"/>
    </x:xf>
    <x:xf numFmtId="0" fontId="2" fillId="6" borderId="9" xfId="0" applyNumberFormat="1" applyFont="1" applyFill="1" applyBorder="1" applyAlignment="1">
      <x:alignment horizontal="center" vertical="center"/>
    </x:xf>
    <x:xf numFmtId="0" fontId="2" fillId="6" borderId="2" xfId="0" applyNumberFormat="1" applyFont="1" applyFill="1" applyBorder="1" applyAlignment="1">
      <x:alignment horizontal="center" vertical="center"/>
    </x:xf>
    <x:xf numFmtId="0" fontId="2" fillId="6" borderId="10" xfId="0" applyNumberFormat="1" applyFont="1" applyFill="1" applyBorder="1" applyAlignment="1">
      <x:alignment horizontal="center" vertical="center"/>
    </x:xf>
    <x:xf numFmtId="203" fontId="2" fillId="6" borderId="7" xfId="0" applyNumberFormat="1" applyFont="1" applyFill="1" applyBorder="1" applyAlignment="1">
      <x:alignment horizontal="center" vertical="center"/>
    </x:xf>
    <x:xf numFmtId="203" fontId="2" fillId="6" borderId="0" xfId="0" applyNumberFormat="1" applyFont="1" applyFill="1" applyBorder="1" applyAlignment="1">
      <x:alignment horizontal="center" vertical="center"/>
    </x:xf>
    <x:xf numFmtId="203" fontId="2" fillId="6" borderId="8" xfId="0" applyNumberFormat="1" applyFont="1" applyFill="1" applyBorder="1" applyAlignment="1">
      <x:alignment horizontal="center" vertical="center"/>
    </x:xf>
    <x:xf numFmtId="203" fontId="2" fillId="6" borderId="9" xfId="0" applyNumberFormat="1" applyFont="1" applyFill="1" applyBorder="1" applyAlignment="1">
      <x:alignment horizontal="center" vertical="center"/>
    </x:xf>
    <x:xf numFmtId="203" fontId="2" fillId="6" borderId="2" xfId="0" applyNumberFormat="1" applyFont="1" applyFill="1" applyBorder="1" applyAlignment="1">
      <x:alignment horizontal="center" vertical="center"/>
    </x:xf>
    <x:xf numFmtId="203" fontId="2" fillId="6" borderId="1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horizontal="center" vertical="center"/>
    </x:xf>
    <x:xf numFmtId="0" fontId="10" fillId="7" borderId="0" xfId="0" applyNumberFormat="1" applyFont="1" applyFill="1" applyBorder="1" applyAlignment="1">
      <x:alignment horizontal="center" vertical="center"/>
    </x:xf>
    <x:xf numFmtId="0" fontId="9" fillId="7" borderId="4" xfId="0" applyNumberFormat="1" applyFont="1" applyFill="1" applyBorder="1" applyAlignment="1">
      <x:alignment horizontal="center" vertical="center"/>
    </x:xf>
    <x:xf numFmtId="0" fontId="9" fillId="7" borderId="5" xfId="0" applyNumberFormat="1" applyFont="1" applyFill="1" applyBorder="1" applyAlignment="1">
      <x:alignment horizontal="center" vertical="center"/>
    </x:xf>
    <x:xf numFmtId="0" fontId="9" fillId="7" borderId="6" xfId="0" applyNumberFormat="1" applyFont="1" applyFill="1" applyBorder="1" applyAlignment="1">
      <x:alignment horizontal="center" vertical="center"/>
    </x:xf>
    <x:xf numFmtId="0" fontId="10" fillId="7" borderId="7" xfId="0" applyNumberFormat="1" applyFont="1" applyFill="1" applyBorder="1" applyAlignment="1">
      <x:alignment horizontal="center" vertical="center"/>
    </x:xf>
    <x:xf numFmtId="0" fontId="10" fillId="7" borderId="8" xfId="0" applyNumberFormat="1" applyFont="1" applyFill="1" applyBorder="1" applyAlignment="1">
      <x:alignment horizontal="center" vertical="center"/>
    </x:xf>
    <x:xf numFmtId="0" fontId="10" fillId="7" borderId="9" xfId="0" applyNumberFormat="1" applyFont="1" applyFill="1" applyBorder="1" applyAlignment="1">
      <x:alignment horizontal="center" vertical="center"/>
    </x:xf>
    <x:xf numFmtId="0" fontId="10" fillId="7" borderId="2" xfId="0" applyNumberFormat="1" applyFont="1" applyFill="1" applyBorder="1" applyAlignment="1">
      <x:alignment horizontal="center" vertical="center"/>
    </x:xf>
    <x:xf numFmtId="0" fontId="10" fillId="7" borderId="10" xfId="0" applyNumberFormat="1" applyFont="1" applyFill="1" applyBorder="1" applyAlignment="1">
      <x:alignment horizontal="center" vertical="center"/>
    </x:xf>
    <x:xf numFmtId="203" fontId="10" fillId="7" borderId="7" xfId="0" applyNumberFormat="1" applyFont="1" applyFill="1" applyBorder="1" applyAlignment="1">
      <x:alignment horizontal="center" vertical="center"/>
    </x:xf>
    <x:xf numFmtId="203" fontId="10" fillId="7" borderId="0" xfId="0" applyNumberFormat="1" applyFont="1" applyFill="1" applyBorder="1" applyAlignment="1">
      <x:alignment horizontal="center" vertical="center"/>
    </x:xf>
    <x:xf numFmtId="203" fontId="10" fillId="7" borderId="8" xfId="0" applyNumberFormat="1" applyFont="1" applyFill="1" applyBorder="1" applyAlignment="1">
      <x:alignment horizontal="center" vertical="center"/>
    </x:xf>
    <x:xf numFmtId="203" fontId="10" fillId="7" borderId="9" xfId="0" applyNumberFormat="1" applyFont="1" applyFill="1" applyBorder="1" applyAlignment="1">
      <x:alignment horizontal="center" vertical="center"/>
    </x:xf>
    <x:xf numFmtId="203" fontId="10" fillId="7" borderId="2" xfId="0" applyNumberFormat="1" applyFont="1" applyFill="1" applyBorder="1" applyAlignment="1">
      <x:alignment horizontal="center" vertical="center"/>
    </x:xf>
    <x:xf numFmtId="203" fontId="10" fillId="7" borderId="10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vertical="center"/>
    </x:xf>
    <x:xf numFmtId="0" fontId="11" fillId="8" borderId="0" xfId="0" applyNumberFormat="1" applyFont="1" applyFill="1" applyBorder="1" applyAlignment="1">
      <x:alignment vertical="center"/>
    </x:xf>
    <x:xf numFmtId="0" fontId="12" fillId="8" borderId="0" xfId="0" applyNumberFormat="1" applyFont="1" applyFill="1" applyBorder="1" applyAlignment="1">
      <x:alignment vertic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12" fillId="8" borderId="0" xfId="0" applyNumberFormat="1" applyFont="1" applyFill="1" applyBorder="1" applyAlignment="1">
      <x:alignment horizontal="center" vertical="center"/>
    </x:xf>
    <x:xf numFmtId="0" fontId="11" fillId="8" borderId="4" xfId="0" applyNumberFormat="1" applyFont="1" applyFill="1" applyBorder="1" applyAlignment="1">
      <x:alignment horizontal="center" vertical="center"/>
    </x:xf>
    <x:xf numFmtId="0" fontId="11" fillId="8" borderId="6" xfId="0" applyNumberFormat="1" applyFont="1" applyFill="1" applyBorder="1" applyAlignment="1">
      <x:alignment horizontal="center" vertical="center"/>
    </x:xf>
    <x:xf numFmtId="0" fontId="12" fillId="8" borderId="7" xfId="0" applyNumberFormat="1" applyFont="1" applyFill="1" applyBorder="1" applyAlignment="1">
      <x:alignment horizontal="center" vertical="center"/>
    </x:xf>
    <x:xf numFmtId="0" fontId="12" fillId="8" borderId="8" xfId="0" applyNumberFormat="1" applyFont="1" applyFill="1" applyBorder="1" applyAlignment="1">
      <x:alignment horizontal="center" vertical="center"/>
    </x:xf>
    <x:xf numFmtId="0" fontId="12" fillId="8" borderId="9" xfId="0" applyNumberFormat="1" applyFont="1" applyFill="1" applyBorder="1" applyAlignment="1">
      <x:alignment horizontal="center" vertical="center"/>
    </x:xf>
    <x:xf numFmtId="0" fontId="12" fillId="8" borderId="10" xfId="0" applyNumberFormat="1" applyFont="1" applyFill="1" applyBorder="1" applyAlignment="1">
      <x:alignment horizontal="center" vertical="center"/>
    </x:xf>
    <x:xf numFmtId="203" fontId="12" fillId="8" borderId="7" xfId="0" applyNumberFormat="1" applyFont="1" applyFill="1" applyBorder="1" applyAlignment="1">
      <x:alignment horizontal="center" vertical="center"/>
    </x:xf>
    <x:xf numFmtId="203" fontId="12" fillId="8" borderId="8" xfId="0" applyNumberFormat="1" applyFont="1" applyFill="1" applyBorder="1" applyAlignment="1">
      <x:alignment horizontal="center" vertical="center"/>
    </x:xf>
    <x:xf numFmtId="203" fontId="12" fillId="8" borderId="9" xfId="0" applyNumberFormat="1" applyFont="1" applyFill="1" applyBorder="1" applyAlignment="1">
      <x:alignment horizontal="center" vertical="center"/>
    </x:xf>
    <x:xf numFmtId="203" fontId="12" fillId="8" borderId="10" xfId="0" applyNumberFormat="1" applyFont="1" applyFill="1" applyBorder="1" applyAlignment="1">
      <x:alignment horizontal="center" vertical="center"/>
    </x:xf>
    <x:xf numFmtId="0" fontId="13" fillId="6" borderId="0" xfId="0" applyNumberFormat="1" applyFont="1" applyFill="1" applyBorder="1" applyAlignment="1">
      <x:alignment vertical="center"/>
    </x:xf>
    <x:xf numFmtId="0" fontId="13" fillId="6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203" fontId="1" fillId="0" borderId="12" xfId="0" applyNumberFormat="1" applyFont="1" applyFill="1" applyBorder="1" applyAlignment="1">
      <x:alignment vertical="center"/>
    </x:xf>
    <x:xf numFmtId="200" fontId="1" fillId="0" borderId="1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3" fontId="1" fillId="0" borderId="3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4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4" fillId="0" borderId="2" xfId="0" applyNumberFormat="1" applyFont="1" applyFill="1" applyBorder="1" applyAlignment="1">
      <x:alignment vertical="center" wrapText="1"/>
    </x:xf>
    <x:xf numFmtId="204" fontId="7" fillId="5" borderId="7" xfId="0" applyNumberFormat="1" applyFont="1" applyFill="1" applyBorder="1" applyAlignment="1">
      <x:alignment horizontal="center" vertical="center"/>
    </x:xf>
    <x:xf numFmtId="204" fontId="2" fillId="6" borderId="7" xfId="0" applyNumberFormat="1" applyFont="1" applyFill="1" applyBorder="1" applyAlignment="1">
      <x:alignment horizontal="center" vertical="center"/>
    </x:xf>
    <x:xf numFmtId="204" fontId="10" fillId="7" borderId="7" xfId="0" applyNumberFormat="1" applyFont="1" applyFill="1" applyBorder="1" applyAlignment="1">
      <x:alignment horizontal="center" vertical="center"/>
    </x:xf>
    <x:xf numFmtId="204" fontId="12" fillId="8" borderId="7" xfId="0" applyNumberFormat="1" applyFont="1" applyFill="1" applyBorder="1" applyAlignment="1">
      <x:alignment horizontal="center" vertical="center"/>
    </x:xf>
    <x:xf numFmtId="204" fontId="1" fillId="0" borderId="12" xfId="0" applyNumberFormat="1" applyFont="1" applyFill="1" applyBorder="1" applyAlignment="1">
      <x:alignment vertical="center"/>
    </x:xf>
    <x:xf numFmtId="204" fontId="1" fillId="0" borderId="3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5" fillId="4" borderId="2" xfId="0" applyNumberFormat="1" applyFont="1" applyFill="1" applyBorder="1" applyAlignment="1">
      <x:alignment vertical="center"/>
    </x:xf>
    <x:xf numFmtId="204" fontId="5" fillId="4" borderId="3" xfId="0" applyNumberFormat="1" applyFont="1" applyFill="1" applyBorder="1" applyAlignment="1">
      <x:alignment vertical="center"/>
    </x:xf>
    <x:xf numFmtId="204" fontId="1" fillId="3" borderId="2" xfId="0" applyNumberFormat="1" applyFont="1" applyFill="1" applyBorder="1" applyAlignment="1">
      <x:alignment vertical="center"/>
    </x:xf>
    <x:xf numFmtId="204" fontId="1" fillId="3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23">
    <x:dxf>
      <x:font>
        <x:b/>
        <x:color rgb="FFA22E29"/>
      </x:font>
      <x:fill>
        <x:patternFill>
          <x:bgColor rgb="FFFBE5E3"/>
        </x:patternFill>
      </x:fill>
    </x:dxf>
    <x:dxf>
      <x:font>
        <x:b/>
        <x:color rgb="FF775900"/>
      </x:font>
      <x:fill>
        <x:patternFill>
          <x:bgColor rgb="FFFFF1C7"/>
        </x:patternFill>
      </x:fill>
    </x:dxf>
    <x:dxf>
      <x:font>
        <x:b/>
        <x:color rgb="FF247A5A"/>
      </x:font>
      <x:fill>
        <x:patternFill>
          <x:bgColor rgb="FFE8F3EE"/>
        </x:patternFill>
      </x:fill>
    </x:dxf>
    <x:dxf>
      <x:font>
        <x:b/>
        <x:color rgb="FF247A5A"/>
      </x:font>
      <x:fill>
        <x:patternFill>
          <x:bgColor rgb="FFE8F3EE"/>
        </x:patternFill>
      </x:fill>
    </x:dxf>
    <x:dxf>
      <x:font>
        <x:b/>
        <x:color rgb="FF285E86"/>
      </x:font>
      <x:fill>
        <x:patternFill>
          <x:bgColor rgb="FFE5F0FA"/>
        </x:patternFill>
      </x:fill>
    </x:dxf>
    <x:dxf>
      <x:font>
        <x:b/>
        <x:color rgb="FFA22E29"/>
      </x:font>
      <x:fill>
        <x:patternFill>
          <x:bgColor rgb="FFFBE5E3"/>
        </x:patternFill>
      </x:fill>
    </x:dxf>
    <x:dxf>
      <x:font>
        <x:b/>
        <x:color rgb="FF775900"/>
      </x:font>
      <x:fill>
        <x:patternFill>
          <x:bgColor rgb="FFFFF1C7"/>
        </x:patternFill>
      </x:fill>
    </x:dxf>
    <x:dxf>
      <x:font>
        <x:b/>
        <x:color rgb="FF247A5A"/>
      </x:font>
      <x:fill>
        <x:patternFill>
          <x:bgColor rgb="FFE8F3EE"/>
        </x:patternFill>
      </x:fill>
    </x:dxf>
    <x:dxf>
      <x:font>
        <x:b/>
        <x:color rgb="FF247A5A"/>
      </x:font>
      <x:fill>
        <x:patternFill>
          <x:bgColor rgb="FFE8F3EE"/>
        </x:patternFill>
      </x:fill>
    </x:dxf>
    <x:dxf>
      <x:font>
        <x:b/>
        <x:color rgb="FF285E86"/>
      </x:font>
      <x:fill>
        <x:patternFill>
          <x:bgColor rgb="FFE5F0FA"/>
        </x:patternFill>
      </x:fill>
    </x:dxf>
    <x:dxf>
      <x:font>
        <x:b/>
        <x:color rgb="FFA22E29"/>
      </x:font>
      <x:fill>
        <x:patternFill>
          <x:bgColor rgb="FFFBE5E3"/>
        </x:patternFill>
      </x:fill>
    </x:dxf>
    <x:dxf>
      <x:font>
        <x:b/>
        <x:color rgb="FF775900"/>
      </x:font>
      <x:fill>
        <x:patternFill>
          <x:bgColor rgb="FFFFF1C7"/>
        </x:patternFill>
      </x:fill>
    </x:dxf>
    <x:dxf>
      <x:font>
        <x:b/>
        <x:color rgb="FF247A5A"/>
      </x:font>
      <x:fill>
        <x:patternFill>
          <x:bgColor rgb="FFE8F3EE"/>
        </x:patternFill>
      </x:fill>
    </x:dxf>
    <x:dxf>
      <x:font>
        <x:b/>
        <x:color rgb="FF247A5A"/>
      </x:font>
      <x:fill>
        <x:patternFill>
          <x:bgColor rgb="FFE8F3EE"/>
        </x:patternFill>
      </x:fill>
    </x:dxf>
    <x:dxf>
      <x:font>
        <x:b/>
        <x:color rgb="FF285E86"/>
      </x:font>
      <x:fill>
        <x:patternFill>
          <x:bgColor rgb="FFE5F0FA"/>
        </x:patternFill>
      </x:fill>
    </x:dxf>
    <x:dxf>
      <x:font>
        <x:b/>
        <x:color rgb="FFA22E29"/>
      </x:font>
      <x:fill>
        <x:patternFill>
          <x:bgColor rgb="FFFBE5E3"/>
        </x:patternFill>
      </x:fill>
    </x:dxf>
    <x:dxf>
      <x:font>
        <x:b/>
        <x:color rgb="FF775900"/>
      </x:font>
      <x:fill>
        <x:patternFill>
          <x:bgColor rgb="FFFFF1C7"/>
        </x:patternFill>
      </x:fill>
    </x:dxf>
    <x:dxf>
      <x:font>
        <x:b/>
        <x:color rgb="FF247A5A"/>
      </x:font>
      <x:fill>
        <x:patternFill>
          <x:bgColor rgb="FFE8F3EE"/>
        </x:patternFill>
      </x:fill>
    </x:dxf>
    <x:dxf>
      <x:font>
        <x:b/>
        <x:color rgb="FF247A5A"/>
      </x:font>
      <x:fill>
        <x:patternFill>
          <x:bgColor rgb="FFE8F3EE"/>
        </x:patternFill>
      </x:fill>
    </x:dxf>
    <x:dxf>
      <x:font>
        <x:b/>
        <x:color rgb="FF285E86"/>
      </x:font>
      <x:fill>
        <x:patternFill>
          <x:bgColor rgb="FFE5F0FA"/>
        </x:patternFill>
      </x:fill>
    </x:dxf>
    <x:dxf>
      <x:font>
        <x:b/>
        <x:color rgb="FF247A5A"/>
      </x:font>
      <x:fill>
        <x:patternFill>
          <x:bgColor rgb="FFE8F3EE"/>
        </x:patternFill>
      </x:fill>
    </x:dxf>
    <x:dxf>
      <x:font>
        <x:b/>
        <x:color rgb="FFA22E29"/>
      </x:font>
      <x:fill>
        <x:patternFill>
          <x:bgColor rgb="FFFBE5E3"/>
        </x:patternFill>
      </x:fill>
    </x:dxf>
    <x:dxf>
      <x:font>
        <x:b/>
        <x:color rgb="FF775900"/>
      </x:font>
      <x:fill>
        <x:patternFill>
          <x:bgColor rgb="FFFFF1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1b9d3b361414e" /><Relationship Type="http://schemas.openxmlformats.org/officeDocument/2006/relationships/theme" Target="/xl/theme/theme1.xml" Id="R066e82565b9741a3" /><Relationship Type="http://schemas.openxmlformats.org/officeDocument/2006/relationships/sharedStrings" Target="/xl/sharedStrings.xml" Id="R6c462d14bb2d4aec" /><Relationship Type="http://schemas.openxmlformats.org/officeDocument/2006/relationships/worksheet" Target="/xl/worksheets/sheet1.xml" Id="R162d5afbb5124e32" /><Relationship Type="http://schemas.openxmlformats.org/officeDocument/2006/relationships/worksheet" Target="/xl/worksheets/sheet2.xml" Id="R19c9b62f868540b6" /><Relationship Type="http://schemas.openxmlformats.org/officeDocument/2006/relationships/worksheet" Target="/xl/worksheets/sheet3.xml" Id="R06d6f6df7f2c4b6f" /><Relationship Type="http://schemas.openxmlformats.org/officeDocument/2006/relationships/worksheet" Target="/xl/worksheets/sheet4.xml" Id="R724af4d6116f4803" /><Relationship Type="http://schemas.openxmlformats.org/officeDocument/2006/relationships/worksheet" Target="/xl/worksheets/sheet5.xml" Id="Rfa771251ca324061" /><Relationship Type="http://schemas.openxmlformats.org/officeDocument/2006/relationships/worksheet" Target="/xl/worksheets/sheet6.xml" Id="Rc947b75e59e74946" /><Relationship Type="http://schemas.openxmlformats.org/officeDocument/2006/relationships/worksheet" Target="/xl/worksheets/sheet7.xml" Id="R29a9847cfba244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9f39d2b6d42462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Valor contratado x medido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Contratado</c:v>
          </c:tx>
          <c:spPr>
            <a:solidFill xmlns:a="http://schemas.openxmlformats.org/drawingml/2006/main">
              <a:srgbClr val="9CB8AB"/>
            </a:solidFill>
          </c:spPr>
          <c:cat>
            <c:strRef>
              <c:f>'Dashboard'!$A$22:$A$24</c:f>
              <c:strCache>
                <c:ptCount val="0"/>
              </c:strCache>
            </c:strRef>
          </c:cat>
          <c:val>
            <c:numRef>
              <c:f>'Dashboard'!$B$22:$B$24</c:f>
              <c:numCache>
                <c:formatCode>R$ #,##0</c:formatCode>
                <c:ptCount val="0"/>
              </c:numCache>
            </c:numRef>
          </c:val>
        </c:ser>
        <c:ser>
          <c:idx val="1"/>
          <c:order val="1"/>
          <c:tx>
            <c:v>Medido</c:v>
          </c:tx>
          <c:spPr>
            <a:solidFill xmlns:a="http://schemas.openxmlformats.org/drawingml/2006/main">
              <a:srgbClr val="247A5A"/>
            </a:solidFill>
          </c:spPr>
          <c:cat>
            <c:strRef>
              <c:f>'Dashboard'!$A$22:$A$24</c:f>
              <c:strCache>
                <c:ptCount val="0"/>
              </c:strCache>
            </c:strRef>
          </c:cat>
          <c:val>
            <c:numRef>
              <c:f>'Dashboard'!$C$22:$C$24</c:f>
              <c:numCache>
                <c:formatCode>R$ 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R$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20</xdr:row>
      <xdr:rowOff>0</xdr:rowOff>
    </xdr:from>
    <xdr:to>
      <xdr:col>14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9f39d2b6d4246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2207ba52c494d8d" /></Relationships>
</file>

<file path=xl/worksheets/sheet1.xml><?xml version="1.0" encoding="utf-8"?>
<x:worksheet xmlns:x="http://schemas.openxmlformats.org/spreadsheetml/2006/main">
  <x:sheetPr>
    <x:tabColor rgb="FF173F35"/>
  </x:sheetPr>
  <x:sheetViews>
    <x:sheetView showGridLines="0" workbookViewId="0"/>
  </x:sheetViews>
  <x:sheetFormatPr defaultRowHeight="15"/>
  <x:cols>
    <x:col min="1" max="1" width="16" hidden="0" customWidth="1"/>
    <x:col min="2" max="2" width="23" hidden="0" customWidth="1"/>
    <x:col min="3" max="3" width="18" hidden="0" customWidth="1"/>
    <x:col min="4" max="4" width="16" hidden="0" customWidth="1"/>
    <x:col min="5" max="5" width="14" hidden="0" customWidth="1"/>
    <x:col min="6" max="6" width="18" hidden="0" customWidth="1"/>
    <x:col min="7" max="7" width="18" hidden="0" customWidth="1"/>
    <x:col min="8" max="8" width="18" hidden="0" customWidth="1"/>
    <x:col min="9" max="9" width="4" hidden="0" customWidth="1"/>
    <x:col min="10" max="10" width="27" hidden="0" customWidth="1"/>
    <x:col min="11" max="11" width="16" hidden="0" customWidth="1"/>
    <x:col min="12" max="12" width="14" hidden="0" customWidth="1"/>
    <x:col min="13" max="13" width="17" hidden="0" customWidth="1"/>
    <x:col min="14" max="14" width="12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0" customHeight="1">
      <x:c r="A2" s="3" t="str">
        <x:v>Medição de obras e empreiteiros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2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20" customHeight="1">
      <x:c r="A4" s="2" t="str">
        <x:v>Data-base</x:v>
      </x:c>
      <x:c r="B4" s="29" t="n">
        <x:f>Listas!J9</x:f>
        <x:v>46290</x:v>
      </x:c>
      <x:c r="C4" s="2"/>
      <x:c r="D4" s="15" t="str">
        <x:v>Acompanhe avanço aprovado, retenções e pagamentos antes de liberar novos valores.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2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0" customHeight="1">
      <x:c r="A6" s="35" t="str">
        <x:v>VALOR CONTRATADO</x:v>
      </x:c>
      <x:c r="B6" s="36"/>
      <x:c r="C6" s="37"/>
      <x:c r="D6" s="2"/>
      <x:c r="E6" s="54" t="str">
        <x:v>MEDIDO APROVADO</x:v>
      </x:c>
      <x:c r="F6" s="55"/>
      <x:c r="G6" s="56"/>
      <x:c r="H6" s="2"/>
      <x:c r="I6" s="73" t="str">
        <x:v>RETENÇÃO ACUMULADA</x:v>
      </x:c>
      <x:c r="J6" s="74"/>
      <x:c r="K6" s="75"/>
      <x:c r="L6" s="2"/>
      <x:c r="M6" s="92" t="str">
        <x:v>PAGAMENTO EM ABERTO</x:v>
      </x:c>
      <x:c r="N6" s="93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4" customHeight="1">
      <x:c r="A7" s="114" t="n">
        <x:f>SUM(Contratos!$I$6:$I$55)</x:f>
        <x:v>860200</x:v>
      </x:c>
      <x:c r="B7" s="44"/>
      <x:c r="C7" s="45"/>
      <x:c r="D7" s="2"/>
      <x:c r="E7" s="115" t="n">
        <x:f>SUM(Contratos!$J$6:$J$55)</x:f>
        <x:v>296140</x:v>
      </x:c>
      <x:c r="F7" s="63"/>
      <x:c r="G7" s="64"/>
      <x:c r="H7" s="2"/>
      <x:c r="I7" s="116" t="n">
        <x:f>SUM(Contratos!$L$6:$L$55)</x:f>
        <x:v>20912</x:v>
      </x:c>
      <x:c r="J7" s="82"/>
      <x:c r="K7" s="83"/>
      <x:c r="L7" s="2"/>
      <x:c r="M7" s="117" t="n">
        <x:f>SUM(Contratos!$O$6:$O$55)</x:f>
        <x:v>82452.5</x:v>
      </x:c>
      <x:c r="N7" s="99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4" customHeight="1">
      <x:c r="A8" s="43"/>
      <x:c r="B8" s="44"/>
      <x:c r="C8" s="45"/>
      <x:c r="D8" s="2"/>
      <x:c r="E8" s="62"/>
      <x:c r="F8" s="63"/>
      <x:c r="G8" s="64"/>
      <x:c r="H8" s="2"/>
      <x:c r="I8" s="81"/>
      <x:c r="J8" s="82"/>
      <x:c r="K8" s="83"/>
      <x:c r="L8" s="2"/>
      <x:c r="M8" s="98"/>
      <x:c r="N8" s="99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4" customHeight="1">
      <x:c r="A9" s="46"/>
      <x:c r="B9" s="47"/>
      <x:c r="C9" s="48"/>
      <x:c r="D9" s="2"/>
      <x:c r="E9" s="65"/>
      <x:c r="F9" s="66"/>
      <x:c r="G9" s="67"/>
      <x:c r="H9" s="2"/>
      <x:c r="I9" s="84"/>
      <x:c r="J9" s="85"/>
      <x:c r="K9" s="86"/>
      <x:c r="L9" s="2"/>
      <x:c r="M9" s="100"/>
      <x:c r="N9" s="101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2" customHeight="1">
      <x:c r="A10" s="110" t="str">
        <x:v>Totais: todos os registros previstos. Tabela e gráfico: primeiros 3 contratos. Saldo em aberto não mostra créditos.</x:v>
      </x:c>
      <x:c r="B10" s="110"/>
      <x:c r="C10" s="110"/>
      <x:c r="D10" s="110"/>
      <x:c r="E10" s="110"/>
      <x:c r="F10" s="110"/>
      <x:c r="G10" s="110"/>
      <x:c r="H10" s="110"/>
      <x:c r="I10" s="110"/>
      <x:c r="J10" s="110"/>
      <x:c r="K10" s="110"/>
      <x:c r="L10" s="110"/>
      <x:c r="M10" s="110"/>
      <x:c r="N10" s="110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0" customHeight="1">
      <x:c r="A12" s="103" t="str">
        <x:v>PRIMEIROS 3 CONTRATOS</x:v>
      </x:c>
      <x:c r="B12" s="103"/>
      <x:c r="C12" s="103"/>
      <x:c r="D12" s="103"/>
      <x:c r="E12" s="103"/>
      <x:c r="F12" s="103"/>
      <x:c r="G12" s="103"/>
      <x:c r="H12" s="103"/>
      <x:c r="I12" s="2"/>
      <x:c r="J12" s="103" t="str">
        <x:v>Alertas financeiros</x:v>
      </x:c>
      <x:c r="K12" s="103"/>
      <x:c r="L12" s="103"/>
      <x:c r="M12" s="103"/>
      <x:c r="N12" s="103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0" customHeight="1">
      <x:c r="A13" s="8" t="str">
        <x:v>Contrato</x:v>
      </x:c>
      <x:c r="B13" s="8" t="str">
        <x:v>Empreiteiro</x:v>
      </x:c>
      <x:c r="C13" s="8" t="str">
        <x:v>Contratado</x:v>
      </x:c>
      <x:c r="D13" s="8" t="str">
        <x:v>Medido</x:v>
      </x:c>
      <x:c r="E13" s="8" t="str">
        <x:v>Avanço</x:v>
      </x:c>
      <x:c r="F13" s="8" t="str">
        <x:v>Liberado</x:v>
      </x:c>
      <x:c r="G13" s="8" t="str">
        <x:v>Pago</x:v>
      </x:c>
      <x:c r="H13" s="8" t="str">
        <x:v>Saldo</x:v>
      </x:c>
      <x:c r="I13" s="2"/>
      <x:c r="J13" s="8" t="str">
        <x:v>Indicador</x:v>
      </x:c>
      <x:c r="K13" s="8" t="str">
        <x:v>Resultado</x:v>
      </x:c>
      <x:c r="L13" s="8" t="str">
        <x:v>Meta</x:v>
      </x:c>
      <x:c r="M13" s="8" t="str">
        <x:v>Situação</x:v>
      </x:c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0" customHeight="1">
      <x:c r="A14" s="104" t="str">
        <x:f>Contratos!A6</x:f>
        <x:v>CT-001</x:v>
      </x:c>
      <x:c r="B14" s="104" t="str">
        <x:f>Contratos!C6</x:f>
        <x:v>Construtora Horizonte</x:v>
      </x:c>
      <x:c r="C14" s="118" t="n">
        <x:f>Contratos!I6</x:f>
        <x:v>340000</x:v>
      </x:c>
      <x:c r="D14" s="118" t="n">
        <x:f>Contratos!J6</x:f>
        <x:v>108790</x:v>
      </x:c>
      <x:c r="E14" s="106" t="n">
        <x:f>Contratos!K6</x:f>
        <x:v>0.3199705882352941</x:v>
      </x:c>
      <x:c r="F14" s="118" t="n">
        <x:f>Contratos!M6</x:f>
        <x:v>102150.5</x:v>
      </x:c>
      <x:c r="G14" s="118" t="n">
        <x:f>Contratos!N6</x:f>
        <x:v>102145.5</x:v>
      </x:c>
      <x:c r="H14" s="118" t="n">
        <x:f>Contratos!O6</x:f>
        <x:v>5</x:v>
      </x:c>
      <x:c r="I14" s="2"/>
      <x:c r="J14" s="9" t="str">
        <x:v>Medições pendentes/revisão</x:v>
      </x:c>
      <x:c r="K14" s="9" t="n">
        <x:f>COUNTIF(Medicoes!$M$6:$M$205,"Pendente")+COUNTIF(Medicoes!$M$6:$M$205,"Em revisão")</x:f>
        <x:v>3</x:v>
      </x:c>
      <x:c r="L14" s="9" t="n">
        <x:v>0</x:v>
      </x:c>
      <x:c r="M14" s="9" t="str">
        <x:f>IF(K14=0,"OK","REVISAR")</x:f>
        <x:v>REVISAR</x:v>
      </x:c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0" customHeight="1">
      <x:c r="A15" s="104" t="str">
        <x:f>Contratos!A7</x:f>
        <x:v>CT-002</x:v>
      </x:c>
      <x:c r="B15" s="104" t="str">
        <x:f>Contratos!C7</x:f>
        <x:v>Eletrovia Instalações</x:v>
      </x:c>
      <x:c r="C15" s="118" t="n">
        <x:f>Contratos!I7</x:f>
        <x:v>303400</x:v>
      </x:c>
      <x:c r="D15" s="118" t="n">
        <x:f>Contratos!J7</x:f>
        <x:v>122100</x:v>
      </x:c>
      <x:c r="E15" s="106" t="n">
        <x:f>Contratos!K7</x:f>
        <x:v>0.4024390243902439</x:v>
      </x:c>
      <x:c r="F15" s="118" t="n">
        <x:f>Contratos!M7</x:f>
        <x:v>109890</x:v>
      </x:c>
      <x:c r="G15" s="118" t="n">
        <x:f>Contratos!N7</x:f>
        <x:v>89930</x:v>
      </x:c>
      <x:c r="H15" s="118" t="n">
        <x:f>Contratos!O7</x:f>
        <x:v>19960</x:v>
      </x:c>
      <x:c r="I15" s="2"/>
      <x:c r="J15" s="10" t="str">
        <x:v>Registros de pagamento atrasados</x:v>
      </x:c>
      <x:c r="K15" s="10" t="n">
        <x:f>COUNTIF(Pagamentos!$I$6:$I$105,"ATRASADO")+COUNTIF(Pagamentos!$I$6:$I$105,"PARCIAL ATRASADO")</x:f>
        <x:v>2</x:v>
      </x:c>
      <x:c r="L15" s="10" t="n">
        <x:v>0</x:v>
      </x:c>
      <x:c r="M15" s="10" t="str">
        <x:f>IF(K15=0,"OK","AGIR")</x:f>
        <x:v>AGIR</x:v>
      </x:c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0" customHeight="1">
      <x:c r="A16" s="104" t="str">
        <x:f>Contratos!A8</x:f>
        <x:v>CT-003</x:v>
      </x:c>
      <x:c r="B16" s="104" t="str">
        <x:f>Contratos!C8</x:f>
        <x:v>Hidrobase Serviços</x:v>
      </x:c>
      <x:c r="C16" s="118" t="n">
        <x:f>Contratos!I8</x:f>
        <x:v>216800</x:v>
      </x:c>
      <x:c r="D16" s="118" t="n">
        <x:f>Contratos!J8</x:f>
        <x:v>65250</x:v>
      </x:c>
      <x:c r="E16" s="106" t="n">
        <x:f>Contratos!K8</x:f>
        <x:v>0.3009686346863469</x:v>
      </x:c>
      <x:c r="F16" s="118" t="n">
        <x:f>Contratos!M8</x:f>
        <x:v>62487.5</x:v>
      </x:c>
      <x:c r="G16" s="118" t="n">
        <x:f>Contratos!N8</x:f>
        <x:v>0</x:v>
      </x:c>
      <x:c r="H16" s="118" t="n">
        <x:f>Contratos!O8</x:f>
        <x:v>62487.5</x:v>
      </x:c>
      <x:c r="I16" s="2"/>
      <x:c r="J16" s="10" t="str">
        <x:v>Medições aprovadas</x:v>
      </x:c>
      <x:c r="K16" s="10" t="n">
        <x:f>COUNTIF(Medicoes!$M$6:$M$205,"Aprovada")</x:f>
        <x:v>7</x:v>
      </x:c>
      <x:c r="L16" s="10" t="n">
        <x:v>0</x:v>
      </x:c>
      <x:c r="M16" s="10" t="str">
        <x:v>INFORMATIVO</x:v>
      </x:c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10" t="str">
        <x:v>Avanço financeiro geral</x:v>
      </x:c>
      <x:c r="K17" s="107" t="n">
        <x:f>IFERROR(SUM(Contratos!$J$6:$J$55)/SUM(Contratos!$I$6:$I$55),0)</x:f>
        <x:v>0.3442687747035573</x:v>
      </x:c>
      <x:c r="L17" s="107" t="n">
        <x:v>1</x:v>
      </x:c>
      <x:c r="M17" s="10" t="str">
        <x:v>INFORMATIVO</x:v>
      </x:c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10" t="str">
        <x:v>Retenção acumulada</x:v>
      </x:c>
      <x:c r="K18" s="119" t="n">
        <x:f>SUM(Contratos!$L$6:$L$55)</x:f>
        <x:v>20912</x:v>
      </x:c>
      <x:c r="L18" s="10" t="n">
        <x:v>0</x:v>
      </x:c>
      <x:c r="M18" s="10" t="str">
        <x:v>INFORMATIVO</x:v>
      </x:c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0" customHeight="1">
      <x:c r="A21" s="8" t="str">
        <x:v>Contrato</x:v>
      </x:c>
      <x:c r="B21" s="8" t="str">
        <x:v>Contratado</x:v>
      </x:c>
      <x:c r="C21" s="8" t="str">
        <x:v>Medido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0" customHeight="1">
      <x:c r="A22" s="2" t="str">
        <x:f>Contratos!A6</x:f>
        <x:v>CT-001</x:v>
      </x:c>
      <x:c r="B22" s="120" t="n">
        <x:f>Contratos!I6</x:f>
        <x:v>340000</x:v>
      </x:c>
      <x:c r="C22" s="120" t="n">
        <x:f>Contratos!J6</x:f>
        <x:v>108790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0" customHeight="1">
      <x:c r="A23" s="2" t="str">
        <x:f>Contratos!A7</x:f>
        <x:v>CT-002</x:v>
      </x:c>
      <x:c r="B23" s="120" t="n">
        <x:f>Contratos!I7</x:f>
        <x:v>303400</x:v>
      </x:c>
      <x:c r="C23" s="120" t="n">
        <x:f>Contratos!J7</x:f>
        <x:v>122100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0" customHeight="1">
      <x:c r="A24" s="2" t="str">
        <x:f>Contratos!A8</x:f>
        <x:v>CT-003</x:v>
      </x:c>
      <x:c r="B24" s="120" t="n">
        <x:f>Contratos!I8</x:f>
        <x:v>216800</x:v>
      </x:c>
      <x:c r="C24" s="120" t="n">
        <x:f>Contratos!J8</x:f>
        <x:v>65250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2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2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2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2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2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2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2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2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2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2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2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2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2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2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N2"/>
    <x:mergeCell ref="D4:N4"/>
    <x:mergeCell ref="A6:C6"/>
    <x:mergeCell ref="A7:C9"/>
    <x:mergeCell ref="E6:G6"/>
    <x:mergeCell ref="E7:G9"/>
    <x:mergeCell ref="I6:K6"/>
    <x:mergeCell ref="I7:K9"/>
    <x:mergeCell ref="M6:N6"/>
    <x:mergeCell ref="M7:N9"/>
    <x:mergeCell ref="A12:H12"/>
    <x:mergeCell ref="J12:N12"/>
    <x:mergeCell ref="A10:N10"/>
  </x:mergeCells>
  <x:conditionalFormatting sqref="M14:M18">
    <x:cfRule type="containsText" dxfId="20" priority="1" operator="containsText" text="OK"/>
    <x:cfRule type="containsText" dxfId="21" priority="2" operator="containsText" text="AGIR"/>
    <x:cfRule type="containsText" dxfId="22" priority="3" operator="containsText" text="REVISAR"/>
  </x:conditionalFormatting>
  <x:pageMargins left="0.7" right="0.7" top="0.75" bottom="0.75" header="0.3" footer="0.3"/>
  <x:drawing xmlns:r="http://schemas.openxmlformats.org/officeDocument/2006/relationships" r:id="R62207ba52c494d8d"/>
</x:worksheet>
</file>

<file path=xl/worksheets/sheet2.xml><?xml version="1.0" encoding="utf-8"?>
<x:worksheet xmlns:x="http://schemas.openxmlformats.org/spreadsheetml/2006/main">
  <x:sheetPr>
    <x:tabColor rgb="FF247A5A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25" hidden="0" customWidth="1"/>
    <x:col min="3" max="3" width="23" hidden="0" customWidth="1"/>
    <x:col min="4" max="4" width="29" hidden="0" customWidth="1"/>
    <x:col min="5" max="5" width="18" hidden="0" customWidth="1"/>
    <x:col min="6" max="6" width="13" hidden="0" customWidth="1"/>
    <x:col min="7" max="7" width="16" hidden="0" customWidth="1"/>
    <x:col min="8" max="8" width="13" hidden="0" customWidth="1"/>
    <x:col min="9" max="9" width="17" hidden="0" customWidth="1"/>
    <x:col min="10" max="10" width="20" hidden="0" customWidth="1"/>
    <x:col min="11" max="11" width="14" hidden="0" customWidth="1"/>
    <x:col min="12" max="12" width="20" hidden="0" customWidth="1"/>
    <x:col min="13" max="13" width="17" hidden="0" customWidth="1"/>
    <x:col min="14" max="14" width="16" hidden="0" customWidth="1"/>
    <x:col min="15" max="15" width="16" hidden="0" customWidth="1"/>
    <x:col min="16" max="16" width="17" hidden="0" customWidth="1"/>
    <x:col min="17" max="17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0" customHeight="1">
      <x:c r="A2" s="3" t="str">
        <x:v>Contratos e consolidação financeira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5" t="str">
        <x:v>Cadastre os contratos. Valores medidos, retenções, pagamentos e saldos são consolidados automaticamente.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8" t="str">
        <x:v>ID contrato</x:v>
      </x:c>
      <x:c r="B5" s="8" t="str">
        <x:v>Obra</x:v>
      </x:c>
      <x:c r="C5" s="8" t="str">
        <x:v>Empreiteiro</x:v>
      </x:c>
      <x:c r="D5" s="8" t="str">
        <x:v>Objeto</x:v>
      </x:c>
      <x:c r="E5" s="8" t="str">
        <x:v>Tipo</x:v>
      </x:c>
      <x:c r="F5" s="8" t="str">
        <x:v>Início</x:v>
      </x:c>
      <x:c r="G5" s="8" t="str">
        <x:v>Término previsto</x:v>
      </x:c>
      <x:c r="H5" s="8" t="str">
        <x:v>Retenção %</x:v>
      </x:c>
      <x:c r="I5" s="8" t="str">
        <x:v>Valor contrato</x:v>
      </x:c>
      <x:c r="J5" s="8" t="str">
        <x:v>Valor medido aprovado</x:v>
      </x:c>
      <x:c r="K5" s="8" t="str">
        <x:v>% financeiro</x:v>
      </x:c>
      <x:c r="L5" s="8" t="str">
        <x:v>Retenção acumulada</x:v>
      </x:c>
      <x:c r="M5" s="8" t="str">
        <x:v>Valor liberado</x:v>
      </x:c>
      <x:c r="N5" s="8" t="str">
        <x:v>Valor pago</x:v>
      </x:c>
      <x:c r="O5" s="8" t="str">
        <x:v>Saldo a pagar</x:v>
      </x:c>
      <x:c r="P5" s="8" t="str">
        <x:v>Status</x:v>
      </x:c>
      <x:c r="Q5" s="8" t="str">
        <x:v>Responsável</x:v>
      </x:c>
      <x:c r="R5" s="2"/>
      <x:c r="S5" s="2"/>
      <x:c r="T5" s="2"/>
      <x:c r="U5" s="2"/>
      <x:c r="V5" s="2"/>
      <x:c r="W5" s="2"/>
      <x:c r="X5" s="2"/>
      <x:c r="Y5" s="2"/>
      <x:c r="Z5" s="2"/>
    </x:row>
    <x:row r="6" ht="22" customHeight="1">
      <x:c r="A6" s="11" t="str">
        <x:v>CT-001</x:v>
      </x:c>
      <x:c r="B6" s="11" t="str">
        <x:v>Centro de Distribuição Alfa</x:v>
      </x:c>
      <x:c r="C6" s="11" t="str">
        <x:v>Construtora Horizonte</x:v>
      </x:c>
      <x:c r="D6" s="11" t="str">
        <x:v>Alvenaria e acabamentos</x:v>
      </x:c>
      <x:c r="E6" s="11" t="str">
        <x:v>Preço unitário</x:v>
      </x:c>
      <x:c r="F6" s="27" t="n">
        <x:v>46204</x:v>
      </x:c>
      <x:c r="G6" s="27" t="n">
        <x:v>46356</x:v>
      </x:c>
      <x:c r="H6" s="13" t="n">
        <x:v>0.05</x:v>
      </x:c>
      <x:c r="I6" s="121" t="n">
        <x:f>IF(A6="","",SUMIF(Itens_Contrato!$B$6:$B$105,A6,Itens_Contrato!$I$6:$I$105))</x:f>
        <x:v>340000</x:v>
      </x:c>
      <x:c r="J6" s="121" t="n">
        <x:f>IF(A6="","",SUMIFS(Medicoes!$H$6:$H$205,Medicoes!$C$6:$C$205,A6,Medicoes!$M$6:$M$205,"Aprovada"))</x:f>
        <x:v>108790</x:v>
      </x:c>
      <x:c r="K6" s="25" t="n">
        <x:f>IFERROR(J6/I6,0)</x:f>
        <x:v>0.3199705882352941</x:v>
      </x:c>
      <x:c r="L6" s="121" t="n">
        <x:f>IF(A6="","",SUMIFS(Medicoes!$J$6:$J$205,Medicoes!$C$6:$C$205,A6,Medicoes!$M$6:$M$205,"Aprovada"))</x:f>
        <x:v>5439.5</x:v>
      </x:c>
      <x:c r="M6" s="121" t="n">
        <x:f>IF(A6="","",SUMIFS(Medicoes!$L$6:$L$205,Medicoes!$C$6:$C$205,A6,Medicoes!$M$6:$M$205,"Aprovada"))</x:f>
        <x:v>102150.5</x:v>
      </x:c>
      <x:c r="N6" s="121" t="n">
        <x:f>IF(A6="","",SUMIF(Pagamentos!$B$6:$B$105,A6,Pagamentos!$G$6:$G$105))</x:f>
        <x:v>102145.5</x:v>
      </x:c>
      <x:c r="O6" s="121" t="n">
        <x:f>IF(A6="","",MAX(0,M6-N6))</x:f>
        <x:v>5</x:v>
      </x:c>
      <x:c r="P6" s="11" t="str">
        <x:v>EM ANDAMENTO</x:v>
      </x:c>
      <x:c r="Q6" s="11" t="str">
        <x:v>Engenharia</x:v>
      </x:c>
      <x:c r="R6" s="2"/>
      <x:c r="S6" s="2"/>
      <x:c r="T6" s="2"/>
      <x:c r="U6" s="2"/>
      <x:c r="V6" s="2"/>
      <x:c r="W6" s="2"/>
      <x:c r="X6" s="2"/>
      <x:c r="Y6" s="2"/>
      <x:c r="Z6" s="2"/>
    </x:row>
    <x:row r="7" ht="22" customHeight="1">
      <x:c r="A7" s="12" t="str">
        <x:v>CT-002</x:v>
      </x:c>
      <x:c r="B7" s="12" t="str">
        <x:v>Centro de Distribuição Alfa</x:v>
      </x:c>
      <x:c r="C7" s="12" t="str">
        <x:v>Eletrovia Instalações</x:v>
      </x:c>
      <x:c r="D7" s="12" t="str">
        <x:v>Instalações elétricas</x:v>
      </x:c>
      <x:c r="E7" s="12" t="str">
        <x:v>Preço global</x:v>
      </x:c>
      <x:c r="F7" s="14" t="n">
        <x:v>46218</x:v>
      </x:c>
      <x:c r="G7" s="14" t="n">
        <x:v>46371</x:v>
      </x:c>
      <x:c r="H7" s="28" t="n">
        <x:v>0.1</x:v>
      </x:c>
      <x:c r="I7" s="122" t="n">
        <x:f>IF(A7="","",SUMIF(Itens_Contrato!$B$6:$B$105,A7,Itens_Contrato!$I$6:$I$105))</x:f>
        <x:v>303400</x:v>
      </x:c>
      <x:c r="J7" s="122" t="n">
        <x:f>IF(A7="","",SUMIFS(Medicoes!$H$6:$H$205,Medicoes!$C$6:$C$205,A7,Medicoes!$M$6:$M$205,"Aprovada"))</x:f>
        <x:v>122100</x:v>
      </x:c>
      <x:c r="K7" s="26" t="n">
        <x:f>IFERROR(J7/I7,0)</x:f>
        <x:v>0.4024390243902439</x:v>
      </x:c>
      <x:c r="L7" s="122" t="n">
        <x:f>IF(A7="","",SUMIFS(Medicoes!$J$6:$J$205,Medicoes!$C$6:$C$205,A7,Medicoes!$M$6:$M$205,"Aprovada"))</x:f>
        <x:v>12210</x:v>
      </x:c>
      <x:c r="M7" s="122" t="n">
        <x:f>IF(A7="","",SUMIFS(Medicoes!$L$6:$L$205,Medicoes!$C$6:$C$205,A7,Medicoes!$M$6:$M$205,"Aprovada"))</x:f>
        <x:v>109890</x:v>
      </x:c>
      <x:c r="N7" s="122" t="n">
        <x:f>IF(A7="","",SUMIF(Pagamentos!$B$6:$B$105,A7,Pagamentos!$G$6:$G$105))</x:f>
        <x:v>89930</x:v>
      </x:c>
      <x:c r="O7" s="122" t="n">
        <x:f>IF(A7="","",MAX(0,M7-N7))</x:f>
        <x:v>19960</x:v>
      </x:c>
      <x:c r="P7" s="12" t="str">
        <x:v>EM ANDAMENTO</x:v>
      </x:c>
      <x:c r="Q7" s="12" t="str">
        <x:v>Obras</x:v>
      </x:c>
      <x:c r="R7" s="2"/>
      <x:c r="S7" s="2"/>
      <x:c r="T7" s="2"/>
      <x:c r="U7" s="2"/>
      <x:c r="V7" s="2"/>
      <x:c r="W7" s="2"/>
      <x:c r="X7" s="2"/>
      <x:c r="Y7" s="2"/>
      <x:c r="Z7" s="2"/>
    </x:row>
    <x:row r="8" ht="22" customHeight="1">
      <x:c r="A8" s="12" t="str">
        <x:v>CT-003</x:v>
      </x:c>
      <x:c r="B8" s="12" t="str">
        <x:v>Centro de Distribuição Alfa</x:v>
      </x:c>
      <x:c r="C8" s="12" t="str">
        <x:v>Hidrobase Serviços</x:v>
      </x:c>
      <x:c r="D8" s="12" t="str">
        <x:v>Hidráulica e comissionamento</x:v>
      </x:c>
      <x:c r="E8" s="12" t="str">
        <x:v>Preço unitário</x:v>
      </x:c>
      <x:c r="F8" s="14" t="n">
        <x:v>46235</x:v>
      </x:c>
      <x:c r="G8" s="14" t="n">
        <x:v>46376</x:v>
      </x:c>
      <x:c r="H8" s="28" t="n">
        <x:v>0.05</x:v>
      </x:c>
      <x:c r="I8" s="122" t="n">
        <x:f>IF(A8="","",SUMIF(Itens_Contrato!$B$6:$B$105,A8,Itens_Contrato!$I$6:$I$105))</x:f>
        <x:v>216800</x:v>
      </x:c>
      <x:c r="J8" s="122" t="n">
        <x:f>IF(A8="","",SUMIFS(Medicoes!$H$6:$H$205,Medicoes!$C$6:$C$205,A8,Medicoes!$M$6:$M$205,"Aprovada"))</x:f>
        <x:v>65250</x:v>
      </x:c>
      <x:c r="K8" s="26" t="n">
        <x:f>IFERROR(J8/I8,0)</x:f>
        <x:v>0.3009686346863469</x:v>
      </x:c>
      <x:c r="L8" s="122" t="n">
        <x:f>IF(A8="","",SUMIFS(Medicoes!$J$6:$J$205,Medicoes!$C$6:$C$205,A8,Medicoes!$M$6:$M$205,"Aprovada"))</x:f>
        <x:v>3262.5</x:v>
      </x:c>
      <x:c r="M8" s="122" t="n">
        <x:f>IF(A8="","",SUMIFS(Medicoes!$L$6:$L$205,Medicoes!$C$6:$C$205,A8,Medicoes!$M$6:$M$205,"Aprovada"))</x:f>
        <x:v>62487.5</x:v>
      </x:c>
      <x:c r="N8" s="122" t="n">
        <x:f>IF(A8="","",SUMIF(Pagamentos!$B$6:$B$105,A8,Pagamentos!$G$6:$G$105))</x:f>
        <x:v>0</x:v>
      </x:c>
      <x:c r="O8" s="122" t="n">
        <x:f>IF(A8="","",MAX(0,M8-N8))</x:f>
        <x:v>62487.5</x:v>
      </x:c>
      <x:c r="P8" s="12" t="str">
        <x:v>EM ANDAMENTO</x:v>
      </x:c>
      <x:c r="Q8" s="12" t="str">
        <x:v>Fiscalização</x:v>
      </x:c>
      <x:c r="R8" s="2"/>
      <x:c r="S8" s="2"/>
      <x:c r="T8" s="2"/>
      <x:c r="U8" s="2"/>
      <x:c r="V8" s="2"/>
      <x:c r="W8" s="2"/>
      <x:c r="X8" s="2"/>
      <x:c r="Y8" s="2"/>
      <x:c r="Z8" s="2"/>
    </x:row>
    <x:row r="9" ht="22" customHeight="1">
      <x:c r="A9" s="12"/>
      <x:c r="B9" s="12"/>
      <x:c r="C9" s="12"/>
      <x:c r="D9" s="12"/>
      <x:c r="E9" s="12"/>
      <x:c r="F9" s="14"/>
      <x:c r="G9" s="14"/>
      <x:c r="H9" s="28"/>
      <x:c r="I9" s="122" t="str">
        <x:f>IF(A9="","",SUMIF(Itens_Contrato!$B$6:$B$105,A9,Itens_Contrato!$I$6:$I$105))</x:f>
      </x:c>
      <x:c r="J9" s="122" t="str">
        <x:f>IF(A9="","",SUMIFS(Medicoes!$H$6:$H$205,Medicoes!$C$6:$C$205,A9,Medicoes!$M$6:$M$205,"Aprovada"))</x:f>
      </x:c>
      <x:c r="K9" s="26" t="n">
        <x:f>IFERROR(J9/I9,0)</x:f>
        <x:v>0</x:v>
      </x:c>
      <x:c r="L9" s="122" t="str">
        <x:f>IF(A9="","",SUMIFS(Medicoes!$J$6:$J$205,Medicoes!$C$6:$C$205,A9,Medicoes!$M$6:$M$205,"Aprovada"))</x:f>
      </x:c>
      <x:c r="M9" s="122" t="str">
        <x:f>IF(A9="","",SUMIFS(Medicoes!$L$6:$L$205,Medicoes!$C$6:$C$205,A9,Medicoes!$M$6:$M$205,"Aprovada"))</x:f>
      </x:c>
      <x:c r="N9" s="122" t="str">
        <x:f>IF(A9="","",SUMIF(Pagamentos!$B$6:$B$105,A9,Pagamentos!$G$6:$G$105))</x:f>
      </x:c>
      <x:c r="O9" s="122" t="str">
        <x:f>IF(A9="","",MAX(0,M9-N9))</x:f>
      </x:c>
      <x:c r="P9" s="12"/>
      <x:c r="Q9" s="12"/>
      <x:c r="R9" s="2"/>
      <x:c r="S9" s="2"/>
      <x:c r="T9" s="2"/>
      <x:c r="U9" s="2"/>
      <x:c r="V9" s="2"/>
      <x:c r="W9" s="2"/>
      <x:c r="X9" s="2"/>
      <x:c r="Y9" s="2"/>
      <x:c r="Z9" s="2"/>
    </x:row>
    <x:row r="10" ht="22" customHeight="1">
      <x:c r="A10" s="12"/>
      <x:c r="B10" s="12"/>
      <x:c r="C10" s="12"/>
      <x:c r="D10" s="12"/>
      <x:c r="E10" s="12"/>
      <x:c r="F10" s="14"/>
      <x:c r="G10" s="14"/>
      <x:c r="H10" s="28"/>
      <x:c r="I10" s="122" t="str">
        <x:f>IF(A10="","",SUMIF(Itens_Contrato!$B$6:$B$105,A10,Itens_Contrato!$I$6:$I$105))</x:f>
      </x:c>
      <x:c r="J10" s="122" t="str">
        <x:f>IF(A10="","",SUMIFS(Medicoes!$H$6:$H$205,Medicoes!$C$6:$C$205,A10,Medicoes!$M$6:$M$205,"Aprovada"))</x:f>
      </x:c>
      <x:c r="K10" s="26" t="n">
        <x:f>IFERROR(J10/I10,0)</x:f>
        <x:v>0</x:v>
      </x:c>
      <x:c r="L10" s="122" t="str">
        <x:f>IF(A10="","",SUMIFS(Medicoes!$J$6:$J$205,Medicoes!$C$6:$C$205,A10,Medicoes!$M$6:$M$205,"Aprovada"))</x:f>
      </x:c>
      <x:c r="M10" s="122" t="str">
        <x:f>IF(A10="","",SUMIFS(Medicoes!$L$6:$L$205,Medicoes!$C$6:$C$205,A10,Medicoes!$M$6:$M$205,"Aprovada"))</x:f>
      </x:c>
      <x:c r="N10" s="122" t="str">
        <x:f>IF(A10="","",SUMIF(Pagamentos!$B$6:$B$105,A10,Pagamentos!$G$6:$G$105))</x:f>
      </x:c>
      <x:c r="O10" s="122" t="str">
        <x:f>IF(A10="","",MAX(0,M10-N10))</x:f>
      </x:c>
      <x:c r="P10" s="12"/>
      <x:c r="Q10" s="1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2" customHeight="1">
      <x:c r="A11" s="12"/>
      <x:c r="B11" s="12"/>
      <x:c r="C11" s="12"/>
      <x:c r="D11" s="12"/>
      <x:c r="E11" s="12"/>
      <x:c r="F11" s="14"/>
      <x:c r="G11" s="14"/>
      <x:c r="H11" s="28"/>
      <x:c r="I11" s="122" t="str">
        <x:f>IF(A11="","",SUMIF(Itens_Contrato!$B$6:$B$105,A11,Itens_Contrato!$I$6:$I$105))</x:f>
      </x:c>
      <x:c r="J11" s="122" t="str">
        <x:f>IF(A11="","",SUMIFS(Medicoes!$H$6:$H$205,Medicoes!$C$6:$C$205,A11,Medicoes!$M$6:$M$205,"Aprovada"))</x:f>
      </x:c>
      <x:c r="K11" s="26" t="n">
        <x:f>IFERROR(J11/I11,0)</x:f>
        <x:v>0</x:v>
      </x:c>
      <x:c r="L11" s="122" t="str">
        <x:f>IF(A11="","",SUMIFS(Medicoes!$J$6:$J$205,Medicoes!$C$6:$C$205,A11,Medicoes!$M$6:$M$205,"Aprovada"))</x:f>
      </x:c>
      <x:c r="M11" s="122" t="str">
        <x:f>IF(A11="","",SUMIFS(Medicoes!$L$6:$L$205,Medicoes!$C$6:$C$205,A11,Medicoes!$M$6:$M$205,"Aprovada"))</x:f>
      </x:c>
      <x:c r="N11" s="122" t="str">
        <x:f>IF(A11="","",SUMIF(Pagamentos!$B$6:$B$105,A11,Pagamentos!$G$6:$G$105))</x:f>
      </x:c>
      <x:c r="O11" s="122" t="str">
        <x:f>IF(A11="","",MAX(0,M11-N11))</x:f>
      </x:c>
      <x:c r="P11" s="12"/>
      <x:c r="Q11" s="1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2" customHeight="1">
      <x:c r="A12" s="12"/>
      <x:c r="B12" s="12"/>
      <x:c r="C12" s="12"/>
      <x:c r="D12" s="12"/>
      <x:c r="E12" s="12"/>
      <x:c r="F12" s="14"/>
      <x:c r="G12" s="14"/>
      <x:c r="H12" s="28"/>
      <x:c r="I12" s="122" t="str">
        <x:f>IF(A12="","",SUMIF(Itens_Contrato!$B$6:$B$105,A12,Itens_Contrato!$I$6:$I$105))</x:f>
      </x:c>
      <x:c r="J12" s="122" t="str">
        <x:f>IF(A12="","",SUMIFS(Medicoes!$H$6:$H$205,Medicoes!$C$6:$C$205,A12,Medicoes!$M$6:$M$205,"Aprovada"))</x:f>
      </x:c>
      <x:c r="K12" s="26" t="n">
        <x:f>IFERROR(J12/I12,0)</x:f>
        <x:v>0</x:v>
      </x:c>
      <x:c r="L12" s="122" t="str">
        <x:f>IF(A12="","",SUMIFS(Medicoes!$J$6:$J$205,Medicoes!$C$6:$C$205,A12,Medicoes!$M$6:$M$205,"Aprovada"))</x:f>
      </x:c>
      <x:c r="M12" s="122" t="str">
        <x:f>IF(A12="","",SUMIFS(Medicoes!$L$6:$L$205,Medicoes!$C$6:$C$205,A12,Medicoes!$M$6:$M$205,"Aprovada"))</x:f>
      </x:c>
      <x:c r="N12" s="122" t="str">
        <x:f>IF(A12="","",SUMIF(Pagamentos!$B$6:$B$105,A12,Pagamentos!$G$6:$G$105))</x:f>
      </x:c>
      <x:c r="O12" s="122" t="str">
        <x:f>IF(A12="","",MAX(0,M12-N12))</x:f>
      </x:c>
      <x:c r="P12" s="12"/>
      <x:c r="Q12" s="1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2" customHeight="1">
      <x:c r="A13" s="12"/>
      <x:c r="B13" s="12"/>
      <x:c r="C13" s="12"/>
      <x:c r="D13" s="12"/>
      <x:c r="E13" s="12"/>
      <x:c r="F13" s="14"/>
      <x:c r="G13" s="14"/>
      <x:c r="H13" s="28"/>
      <x:c r="I13" s="122" t="str">
        <x:f>IF(A13="","",SUMIF(Itens_Contrato!$B$6:$B$105,A13,Itens_Contrato!$I$6:$I$105))</x:f>
      </x:c>
      <x:c r="J13" s="122" t="str">
        <x:f>IF(A13="","",SUMIFS(Medicoes!$H$6:$H$205,Medicoes!$C$6:$C$205,A13,Medicoes!$M$6:$M$205,"Aprovada"))</x:f>
      </x:c>
      <x:c r="K13" s="26" t="n">
        <x:f>IFERROR(J13/I13,0)</x:f>
        <x:v>0</x:v>
      </x:c>
      <x:c r="L13" s="122" t="str">
        <x:f>IF(A13="","",SUMIFS(Medicoes!$J$6:$J$205,Medicoes!$C$6:$C$205,A13,Medicoes!$M$6:$M$205,"Aprovada"))</x:f>
      </x:c>
      <x:c r="M13" s="122" t="str">
        <x:f>IF(A13="","",SUMIFS(Medicoes!$L$6:$L$205,Medicoes!$C$6:$C$205,A13,Medicoes!$M$6:$M$205,"Aprovada"))</x:f>
      </x:c>
      <x:c r="N13" s="122" t="str">
        <x:f>IF(A13="","",SUMIF(Pagamentos!$B$6:$B$105,A13,Pagamentos!$G$6:$G$105))</x:f>
      </x:c>
      <x:c r="O13" s="122" t="str">
        <x:f>IF(A13="","",MAX(0,M13-N13))</x:f>
      </x:c>
      <x:c r="P13" s="12"/>
      <x:c r="Q13" s="1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2" customHeight="1">
      <x:c r="A14" s="12"/>
      <x:c r="B14" s="12"/>
      <x:c r="C14" s="12"/>
      <x:c r="D14" s="12"/>
      <x:c r="E14" s="12"/>
      <x:c r="F14" s="14"/>
      <x:c r="G14" s="14"/>
      <x:c r="H14" s="28"/>
      <x:c r="I14" s="122" t="str">
        <x:f>IF(A14="","",SUMIF(Itens_Contrato!$B$6:$B$105,A14,Itens_Contrato!$I$6:$I$105))</x:f>
      </x:c>
      <x:c r="J14" s="122" t="str">
        <x:f>IF(A14="","",SUMIFS(Medicoes!$H$6:$H$205,Medicoes!$C$6:$C$205,A14,Medicoes!$M$6:$M$205,"Aprovada"))</x:f>
      </x:c>
      <x:c r="K14" s="26" t="n">
        <x:f>IFERROR(J14/I14,0)</x:f>
        <x:v>0</x:v>
      </x:c>
      <x:c r="L14" s="122" t="str">
        <x:f>IF(A14="","",SUMIFS(Medicoes!$J$6:$J$205,Medicoes!$C$6:$C$205,A14,Medicoes!$M$6:$M$205,"Aprovada"))</x:f>
      </x:c>
      <x:c r="M14" s="122" t="str">
        <x:f>IF(A14="","",SUMIFS(Medicoes!$L$6:$L$205,Medicoes!$C$6:$C$205,A14,Medicoes!$M$6:$M$205,"Aprovada"))</x:f>
      </x:c>
      <x:c r="N14" s="122" t="str">
        <x:f>IF(A14="","",SUMIF(Pagamentos!$B$6:$B$105,A14,Pagamentos!$G$6:$G$105))</x:f>
      </x:c>
      <x:c r="O14" s="122" t="str">
        <x:f>IF(A14="","",MAX(0,M14-N14))</x:f>
      </x:c>
      <x:c r="P14" s="12"/>
      <x:c r="Q14" s="1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2" customHeight="1">
      <x:c r="A15" s="12"/>
      <x:c r="B15" s="12"/>
      <x:c r="C15" s="12"/>
      <x:c r="D15" s="12"/>
      <x:c r="E15" s="12"/>
      <x:c r="F15" s="14"/>
      <x:c r="G15" s="14"/>
      <x:c r="H15" s="28"/>
      <x:c r="I15" s="122" t="str">
        <x:f>IF(A15="","",SUMIF(Itens_Contrato!$B$6:$B$105,A15,Itens_Contrato!$I$6:$I$105))</x:f>
      </x:c>
      <x:c r="J15" s="122" t="str">
        <x:f>IF(A15="","",SUMIFS(Medicoes!$H$6:$H$205,Medicoes!$C$6:$C$205,A15,Medicoes!$M$6:$M$205,"Aprovada"))</x:f>
      </x:c>
      <x:c r="K15" s="26" t="n">
        <x:f>IFERROR(J15/I15,0)</x:f>
        <x:v>0</x:v>
      </x:c>
      <x:c r="L15" s="122" t="str">
        <x:f>IF(A15="","",SUMIFS(Medicoes!$J$6:$J$205,Medicoes!$C$6:$C$205,A15,Medicoes!$M$6:$M$205,"Aprovada"))</x:f>
      </x:c>
      <x:c r="M15" s="122" t="str">
        <x:f>IF(A15="","",SUMIFS(Medicoes!$L$6:$L$205,Medicoes!$C$6:$C$205,A15,Medicoes!$M$6:$M$205,"Aprovada"))</x:f>
      </x:c>
      <x:c r="N15" s="122" t="str">
        <x:f>IF(A15="","",SUMIF(Pagamentos!$B$6:$B$105,A15,Pagamentos!$G$6:$G$105))</x:f>
      </x:c>
      <x:c r="O15" s="122" t="str">
        <x:f>IF(A15="","",MAX(0,M15-N15))</x:f>
      </x:c>
      <x:c r="P15" s="12"/>
      <x:c r="Q15" s="1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2" customHeight="1">
      <x:c r="A16" s="12"/>
      <x:c r="B16" s="12"/>
      <x:c r="C16" s="12"/>
      <x:c r="D16" s="12"/>
      <x:c r="E16" s="12"/>
      <x:c r="F16" s="14"/>
      <x:c r="G16" s="14"/>
      <x:c r="H16" s="28"/>
      <x:c r="I16" s="122" t="str">
        <x:f>IF(A16="","",SUMIF(Itens_Contrato!$B$6:$B$105,A16,Itens_Contrato!$I$6:$I$105))</x:f>
      </x:c>
      <x:c r="J16" s="122" t="str">
        <x:f>IF(A16="","",SUMIFS(Medicoes!$H$6:$H$205,Medicoes!$C$6:$C$205,A16,Medicoes!$M$6:$M$205,"Aprovada"))</x:f>
      </x:c>
      <x:c r="K16" s="26" t="n">
        <x:f>IFERROR(J16/I16,0)</x:f>
        <x:v>0</x:v>
      </x:c>
      <x:c r="L16" s="122" t="str">
        <x:f>IF(A16="","",SUMIFS(Medicoes!$J$6:$J$205,Medicoes!$C$6:$C$205,A16,Medicoes!$M$6:$M$205,"Aprovada"))</x:f>
      </x:c>
      <x:c r="M16" s="122" t="str">
        <x:f>IF(A16="","",SUMIFS(Medicoes!$L$6:$L$205,Medicoes!$C$6:$C$205,A16,Medicoes!$M$6:$M$205,"Aprovada"))</x:f>
      </x:c>
      <x:c r="N16" s="122" t="str">
        <x:f>IF(A16="","",SUMIF(Pagamentos!$B$6:$B$105,A16,Pagamentos!$G$6:$G$105))</x:f>
      </x:c>
      <x:c r="O16" s="122" t="str">
        <x:f>IF(A16="","",MAX(0,M16-N16))</x:f>
      </x:c>
      <x:c r="P16" s="12"/>
      <x:c r="Q16" s="1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2" customHeight="1">
      <x:c r="A17" s="12"/>
      <x:c r="B17" s="12"/>
      <x:c r="C17" s="12"/>
      <x:c r="D17" s="12"/>
      <x:c r="E17" s="12"/>
      <x:c r="F17" s="14"/>
      <x:c r="G17" s="14"/>
      <x:c r="H17" s="28"/>
      <x:c r="I17" s="122" t="str">
        <x:f>IF(A17="","",SUMIF(Itens_Contrato!$B$6:$B$105,A17,Itens_Contrato!$I$6:$I$105))</x:f>
      </x:c>
      <x:c r="J17" s="122" t="str">
        <x:f>IF(A17="","",SUMIFS(Medicoes!$H$6:$H$205,Medicoes!$C$6:$C$205,A17,Medicoes!$M$6:$M$205,"Aprovada"))</x:f>
      </x:c>
      <x:c r="K17" s="26" t="n">
        <x:f>IFERROR(J17/I17,0)</x:f>
        <x:v>0</x:v>
      </x:c>
      <x:c r="L17" s="122" t="str">
        <x:f>IF(A17="","",SUMIFS(Medicoes!$J$6:$J$205,Medicoes!$C$6:$C$205,A17,Medicoes!$M$6:$M$205,"Aprovada"))</x:f>
      </x:c>
      <x:c r="M17" s="122" t="str">
        <x:f>IF(A17="","",SUMIFS(Medicoes!$L$6:$L$205,Medicoes!$C$6:$C$205,A17,Medicoes!$M$6:$M$205,"Aprovada"))</x:f>
      </x:c>
      <x:c r="N17" s="122" t="str">
        <x:f>IF(A17="","",SUMIF(Pagamentos!$B$6:$B$105,A17,Pagamentos!$G$6:$G$105))</x:f>
      </x:c>
      <x:c r="O17" s="122" t="str">
        <x:f>IF(A17="","",MAX(0,M17-N17))</x:f>
      </x:c>
      <x:c r="P17" s="12"/>
      <x:c r="Q17" s="1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2" customHeight="1">
      <x:c r="A18" s="12"/>
      <x:c r="B18" s="12"/>
      <x:c r="C18" s="12"/>
      <x:c r="D18" s="12"/>
      <x:c r="E18" s="12"/>
      <x:c r="F18" s="14"/>
      <x:c r="G18" s="14"/>
      <x:c r="H18" s="28"/>
      <x:c r="I18" s="122" t="str">
        <x:f>IF(A18="","",SUMIF(Itens_Contrato!$B$6:$B$105,A18,Itens_Contrato!$I$6:$I$105))</x:f>
      </x:c>
      <x:c r="J18" s="122" t="str">
        <x:f>IF(A18="","",SUMIFS(Medicoes!$H$6:$H$205,Medicoes!$C$6:$C$205,A18,Medicoes!$M$6:$M$205,"Aprovada"))</x:f>
      </x:c>
      <x:c r="K18" s="26" t="n">
        <x:f>IFERROR(J18/I18,0)</x:f>
        <x:v>0</x:v>
      </x:c>
      <x:c r="L18" s="122" t="str">
        <x:f>IF(A18="","",SUMIFS(Medicoes!$J$6:$J$205,Medicoes!$C$6:$C$205,A18,Medicoes!$M$6:$M$205,"Aprovada"))</x:f>
      </x:c>
      <x:c r="M18" s="122" t="str">
        <x:f>IF(A18="","",SUMIFS(Medicoes!$L$6:$L$205,Medicoes!$C$6:$C$205,A18,Medicoes!$M$6:$M$205,"Aprovada"))</x:f>
      </x:c>
      <x:c r="N18" s="122" t="str">
        <x:f>IF(A18="","",SUMIF(Pagamentos!$B$6:$B$105,A18,Pagamentos!$G$6:$G$105))</x:f>
      </x:c>
      <x:c r="O18" s="122" t="str">
        <x:f>IF(A18="","",MAX(0,M18-N18))</x:f>
      </x:c>
      <x:c r="P18" s="12"/>
      <x:c r="Q18" s="1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2" customHeight="1">
      <x:c r="A19" s="12"/>
      <x:c r="B19" s="12"/>
      <x:c r="C19" s="12"/>
      <x:c r="D19" s="12"/>
      <x:c r="E19" s="12"/>
      <x:c r="F19" s="14"/>
      <x:c r="G19" s="14"/>
      <x:c r="H19" s="28"/>
      <x:c r="I19" s="122" t="str">
        <x:f>IF(A19="","",SUMIF(Itens_Contrato!$B$6:$B$105,A19,Itens_Contrato!$I$6:$I$105))</x:f>
      </x:c>
      <x:c r="J19" s="122" t="str">
        <x:f>IF(A19="","",SUMIFS(Medicoes!$H$6:$H$205,Medicoes!$C$6:$C$205,A19,Medicoes!$M$6:$M$205,"Aprovada"))</x:f>
      </x:c>
      <x:c r="K19" s="26" t="n">
        <x:f>IFERROR(J19/I19,0)</x:f>
        <x:v>0</x:v>
      </x:c>
      <x:c r="L19" s="122" t="str">
        <x:f>IF(A19="","",SUMIFS(Medicoes!$J$6:$J$205,Medicoes!$C$6:$C$205,A19,Medicoes!$M$6:$M$205,"Aprovada"))</x:f>
      </x:c>
      <x:c r="M19" s="122" t="str">
        <x:f>IF(A19="","",SUMIFS(Medicoes!$L$6:$L$205,Medicoes!$C$6:$C$205,A19,Medicoes!$M$6:$M$205,"Aprovada"))</x:f>
      </x:c>
      <x:c r="N19" s="122" t="str">
        <x:f>IF(A19="","",SUMIF(Pagamentos!$B$6:$B$105,A19,Pagamentos!$G$6:$G$105))</x:f>
      </x:c>
      <x:c r="O19" s="122" t="str">
        <x:f>IF(A19="","",MAX(0,M19-N19))</x:f>
      </x:c>
      <x:c r="P19" s="12"/>
      <x:c r="Q19" s="1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2" customHeight="1">
      <x:c r="A20" s="12"/>
      <x:c r="B20" s="12"/>
      <x:c r="C20" s="12"/>
      <x:c r="D20" s="12"/>
      <x:c r="E20" s="12"/>
      <x:c r="F20" s="14"/>
      <x:c r="G20" s="14"/>
      <x:c r="H20" s="28"/>
      <x:c r="I20" s="122" t="str">
        <x:f>IF(A20="","",SUMIF(Itens_Contrato!$B$6:$B$105,A20,Itens_Contrato!$I$6:$I$105))</x:f>
      </x:c>
      <x:c r="J20" s="122" t="str">
        <x:f>IF(A20="","",SUMIFS(Medicoes!$H$6:$H$205,Medicoes!$C$6:$C$205,A20,Medicoes!$M$6:$M$205,"Aprovada"))</x:f>
      </x:c>
      <x:c r="K20" s="26" t="n">
        <x:f>IFERROR(J20/I20,0)</x:f>
        <x:v>0</x:v>
      </x:c>
      <x:c r="L20" s="122" t="str">
        <x:f>IF(A20="","",SUMIFS(Medicoes!$J$6:$J$205,Medicoes!$C$6:$C$205,A20,Medicoes!$M$6:$M$205,"Aprovada"))</x:f>
      </x:c>
      <x:c r="M20" s="122" t="str">
        <x:f>IF(A20="","",SUMIFS(Medicoes!$L$6:$L$205,Medicoes!$C$6:$C$205,A20,Medicoes!$M$6:$M$205,"Aprovada"))</x:f>
      </x:c>
      <x:c r="N20" s="122" t="str">
        <x:f>IF(A20="","",SUMIF(Pagamentos!$B$6:$B$105,A20,Pagamentos!$G$6:$G$105))</x:f>
      </x:c>
      <x:c r="O20" s="122" t="str">
        <x:f>IF(A20="","",MAX(0,M20-N20))</x:f>
      </x:c>
      <x:c r="P20" s="12"/>
      <x:c r="Q20" s="1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2" customHeight="1">
      <x:c r="A21" s="12"/>
      <x:c r="B21" s="12"/>
      <x:c r="C21" s="12"/>
      <x:c r="D21" s="12"/>
      <x:c r="E21" s="12"/>
      <x:c r="F21" s="14"/>
      <x:c r="G21" s="14"/>
      <x:c r="H21" s="28"/>
      <x:c r="I21" s="122" t="str">
        <x:f>IF(A21="","",SUMIF(Itens_Contrato!$B$6:$B$105,A21,Itens_Contrato!$I$6:$I$105))</x:f>
      </x:c>
      <x:c r="J21" s="122" t="str">
        <x:f>IF(A21="","",SUMIFS(Medicoes!$H$6:$H$205,Medicoes!$C$6:$C$205,A21,Medicoes!$M$6:$M$205,"Aprovada"))</x:f>
      </x:c>
      <x:c r="K21" s="26" t="n">
        <x:f>IFERROR(J21/I21,0)</x:f>
        <x:v>0</x:v>
      </x:c>
      <x:c r="L21" s="122" t="str">
        <x:f>IF(A21="","",SUMIFS(Medicoes!$J$6:$J$205,Medicoes!$C$6:$C$205,A21,Medicoes!$M$6:$M$205,"Aprovada"))</x:f>
      </x:c>
      <x:c r="M21" s="122" t="str">
        <x:f>IF(A21="","",SUMIFS(Medicoes!$L$6:$L$205,Medicoes!$C$6:$C$205,A21,Medicoes!$M$6:$M$205,"Aprovada"))</x:f>
      </x:c>
      <x:c r="N21" s="122" t="str">
        <x:f>IF(A21="","",SUMIF(Pagamentos!$B$6:$B$105,A21,Pagamentos!$G$6:$G$105))</x:f>
      </x:c>
      <x:c r="O21" s="122" t="str">
        <x:f>IF(A21="","",MAX(0,M21-N21))</x:f>
      </x:c>
      <x:c r="P21" s="12"/>
      <x:c r="Q21" s="1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2" customHeight="1">
      <x:c r="A22" s="12"/>
      <x:c r="B22" s="12"/>
      <x:c r="C22" s="12"/>
      <x:c r="D22" s="12"/>
      <x:c r="E22" s="12"/>
      <x:c r="F22" s="14"/>
      <x:c r="G22" s="14"/>
      <x:c r="H22" s="28"/>
      <x:c r="I22" s="122" t="str">
        <x:f>IF(A22="","",SUMIF(Itens_Contrato!$B$6:$B$105,A22,Itens_Contrato!$I$6:$I$105))</x:f>
      </x:c>
      <x:c r="J22" s="122" t="str">
        <x:f>IF(A22="","",SUMIFS(Medicoes!$H$6:$H$205,Medicoes!$C$6:$C$205,A22,Medicoes!$M$6:$M$205,"Aprovada"))</x:f>
      </x:c>
      <x:c r="K22" s="26" t="n">
        <x:f>IFERROR(J22/I22,0)</x:f>
        <x:v>0</x:v>
      </x:c>
      <x:c r="L22" s="122" t="str">
        <x:f>IF(A22="","",SUMIFS(Medicoes!$J$6:$J$205,Medicoes!$C$6:$C$205,A22,Medicoes!$M$6:$M$205,"Aprovada"))</x:f>
      </x:c>
      <x:c r="M22" s="122" t="str">
        <x:f>IF(A22="","",SUMIFS(Medicoes!$L$6:$L$205,Medicoes!$C$6:$C$205,A22,Medicoes!$M$6:$M$205,"Aprovada"))</x:f>
      </x:c>
      <x:c r="N22" s="122" t="str">
        <x:f>IF(A22="","",SUMIF(Pagamentos!$B$6:$B$105,A22,Pagamentos!$G$6:$G$105))</x:f>
      </x:c>
      <x:c r="O22" s="122" t="str">
        <x:f>IF(A22="","",MAX(0,M22-N22))</x:f>
      </x:c>
      <x:c r="P22" s="12"/>
      <x:c r="Q22" s="1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2" customHeight="1">
      <x:c r="A23" s="12"/>
      <x:c r="B23" s="12"/>
      <x:c r="C23" s="12"/>
      <x:c r="D23" s="12"/>
      <x:c r="E23" s="12"/>
      <x:c r="F23" s="14"/>
      <x:c r="G23" s="14"/>
      <x:c r="H23" s="28"/>
      <x:c r="I23" s="122" t="str">
        <x:f>IF(A23="","",SUMIF(Itens_Contrato!$B$6:$B$105,A23,Itens_Contrato!$I$6:$I$105))</x:f>
      </x:c>
      <x:c r="J23" s="122" t="str">
        <x:f>IF(A23="","",SUMIFS(Medicoes!$H$6:$H$205,Medicoes!$C$6:$C$205,A23,Medicoes!$M$6:$M$205,"Aprovada"))</x:f>
      </x:c>
      <x:c r="K23" s="26" t="n">
        <x:f>IFERROR(J23/I23,0)</x:f>
        <x:v>0</x:v>
      </x:c>
      <x:c r="L23" s="122" t="str">
        <x:f>IF(A23="","",SUMIFS(Medicoes!$J$6:$J$205,Medicoes!$C$6:$C$205,A23,Medicoes!$M$6:$M$205,"Aprovada"))</x:f>
      </x:c>
      <x:c r="M23" s="122" t="str">
        <x:f>IF(A23="","",SUMIFS(Medicoes!$L$6:$L$205,Medicoes!$C$6:$C$205,A23,Medicoes!$M$6:$M$205,"Aprovada"))</x:f>
      </x:c>
      <x:c r="N23" s="122" t="str">
        <x:f>IF(A23="","",SUMIF(Pagamentos!$B$6:$B$105,A23,Pagamentos!$G$6:$G$105))</x:f>
      </x:c>
      <x:c r="O23" s="122" t="str">
        <x:f>IF(A23="","",MAX(0,M23-N23))</x:f>
      </x:c>
      <x:c r="P23" s="12"/>
      <x:c r="Q23" s="1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2" customHeight="1">
      <x:c r="A24" s="12"/>
      <x:c r="B24" s="12"/>
      <x:c r="C24" s="12"/>
      <x:c r="D24" s="12"/>
      <x:c r="E24" s="12"/>
      <x:c r="F24" s="14"/>
      <x:c r="G24" s="14"/>
      <x:c r="H24" s="28"/>
      <x:c r="I24" s="122" t="str">
        <x:f>IF(A24="","",SUMIF(Itens_Contrato!$B$6:$B$105,A24,Itens_Contrato!$I$6:$I$105))</x:f>
      </x:c>
      <x:c r="J24" s="122" t="str">
        <x:f>IF(A24="","",SUMIFS(Medicoes!$H$6:$H$205,Medicoes!$C$6:$C$205,A24,Medicoes!$M$6:$M$205,"Aprovada"))</x:f>
      </x:c>
      <x:c r="K24" s="26" t="n">
        <x:f>IFERROR(J24/I24,0)</x:f>
        <x:v>0</x:v>
      </x:c>
      <x:c r="L24" s="122" t="str">
        <x:f>IF(A24="","",SUMIFS(Medicoes!$J$6:$J$205,Medicoes!$C$6:$C$205,A24,Medicoes!$M$6:$M$205,"Aprovada"))</x:f>
      </x:c>
      <x:c r="M24" s="122" t="str">
        <x:f>IF(A24="","",SUMIFS(Medicoes!$L$6:$L$205,Medicoes!$C$6:$C$205,A24,Medicoes!$M$6:$M$205,"Aprovada"))</x:f>
      </x:c>
      <x:c r="N24" s="122" t="str">
        <x:f>IF(A24="","",SUMIF(Pagamentos!$B$6:$B$105,A24,Pagamentos!$G$6:$G$105))</x:f>
      </x:c>
      <x:c r="O24" s="122" t="str">
        <x:f>IF(A24="","",MAX(0,M24-N24))</x:f>
      </x:c>
      <x:c r="P24" s="12"/>
      <x:c r="Q24" s="1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22" customHeight="1">
      <x:c r="A25" s="12"/>
      <x:c r="B25" s="12"/>
      <x:c r="C25" s="12"/>
      <x:c r="D25" s="12"/>
      <x:c r="E25" s="12"/>
      <x:c r="F25" s="14"/>
      <x:c r="G25" s="14"/>
      <x:c r="H25" s="28"/>
      <x:c r="I25" s="122" t="str">
        <x:f>IF(A25="","",SUMIF(Itens_Contrato!$B$6:$B$105,A25,Itens_Contrato!$I$6:$I$105))</x:f>
      </x:c>
      <x:c r="J25" s="122" t="str">
        <x:f>IF(A25="","",SUMIFS(Medicoes!$H$6:$H$205,Medicoes!$C$6:$C$205,A25,Medicoes!$M$6:$M$205,"Aprovada"))</x:f>
      </x:c>
      <x:c r="K25" s="26" t="n">
        <x:f>IFERROR(J25/I25,0)</x:f>
        <x:v>0</x:v>
      </x:c>
      <x:c r="L25" s="122" t="str">
        <x:f>IF(A25="","",SUMIFS(Medicoes!$J$6:$J$205,Medicoes!$C$6:$C$205,A25,Medicoes!$M$6:$M$205,"Aprovada"))</x:f>
      </x:c>
      <x:c r="M25" s="122" t="str">
        <x:f>IF(A25="","",SUMIFS(Medicoes!$L$6:$L$205,Medicoes!$C$6:$C$205,A25,Medicoes!$M$6:$M$205,"Aprovada"))</x:f>
      </x:c>
      <x:c r="N25" s="122" t="str">
        <x:f>IF(A25="","",SUMIF(Pagamentos!$B$6:$B$105,A25,Pagamentos!$G$6:$G$105))</x:f>
      </x:c>
      <x:c r="O25" s="122" t="str">
        <x:f>IF(A25="","",MAX(0,M25-N25))</x:f>
      </x:c>
      <x:c r="P25" s="12"/>
      <x:c r="Q25" s="1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22" customHeight="1">
      <x:c r="A26" s="12"/>
      <x:c r="B26" s="12"/>
      <x:c r="C26" s="12"/>
      <x:c r="D26" s="12"/>
      <x:c r="E26" s="12"/>
      <x:c r="F26" s="14"/>
      <x:c r="G26" s="14"/>
      <x:c r="H26" s="28"/>
      <x:c r="I26" s="122" t="str">
        <x:f>IF(A26="","",SUMIF(Itens_Contrato!$B$6:$B$105,A26,Itens_Contrato!$I$6:$I$105))</x:f>
      </x:c>
      <x:c r="J26" s="122" t="str">
        <x:f>IF(A26="","",SUMIFS(Medicoes!$H$6:$H$205,Medicoes!$C$6:$C$205,A26,Medicoes!$M$6:$M$205,"Aprovada"))</x:f>
      </x:c>
      <x:c r="K26" s="26" t="n">
        <x:f>IFERROR(J26/I26,0)</x:f>
        <x:v>0</x:v>
      </x:c>
      <x:c r="L26" s="122" t="str">
        <x:f>IF(A26="","",SUMIFS(Medicoes!$J$6:$J$205,Medicoes!$C$6:$C$205,A26,Medicoes!$M$6:$M$205,"Aprovada"))</x:f>
      </x:c>
      <x:c r="M26" s="122" t="str">
        <x:f>IF(A26="","",SUMIFS(Medicoes!$L$6:$L$205,Medicoes!$C$6:$C$205,A26,Medicoes!$M$6:$M$205,"Aprovada"))</x:f>
      </x:c>
      <x:c r="N26" s="122" t="str">
        <x:f>IF(A26="","",SUMIF(Pagamentos!$B$6:$B$105,A26,Pagamentos!$G$6:$G$105))</x:f>
      </x:c>
      <x:c r="O26" s="122" t="str">
        <x:f>IF(A26="","",MAX(0,M26-N26))</x:f>
      </x:c>
      <x:c r="P26" s="12"/>
      <x:c r="Q26" s="1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22" customHeight="1">
      <x:c r="A27" s="12"/>
      <x:c r="B27" s="12"/>
      <x:c r="C27" s="12"/>
      <x:c r="D27" s="12"/>
      <x:c r="E27" s="12"/>
      <x:c r="F27" s="14"/>
      <x:c r="G27" s="14"/>
      <x:c r="H27" s="28"/>
      <x:c r="I27" s="122" t="str">
        <x:f>IF(A27="","",SUMIF(Itens_Contrato!$B$6:$B$105,A27,Itens_Contrato!$I$6:$I$105))</x:f>
      </x:c>
      <x:c r="J27" s="122" t="str">
        <x:f>IF(A27="","",SUMIFS(Medicoes!$H$6:$H$205,Medicoes!$C$6:$C$205,A27,Medicoes!$M$6:$M$205,"Aprovada"))</x:f>
      </x:c>
      <x:c r="K27" s="26" t="n">
        <x:f>IFERROR(J27/I27,0)</x:f>
        <x:v>0</x:v>
      </x:c>
      <x:c r="L27" s="122" t="str">
        <x:f>IF(A27="","",SUMIFS(Medicoes!$J$6:$J$205,Medicoes!$C$6:$C$205,A27,Medicoes!$M$6:$M$205,"Aprovada"))</x:f>
      </x:c>
      <x:c r="M27" s="122" t="str">
        <x:f>IF(A27="","",SUMIFS(Medicoes!$L$6:$L$205,Medicoes!$C$6:$C$205,A27,Medicoes!$M$6:$M$205,"Aprovada"))</x:f>
      </x:c>
      <x:c r="N27" s="122" t="str">
        <x:f>IF(A27="","",SUMIF(Pagamentos!$B$6:$B$105,A27,Pagamentos!$G$6:$G$105))</x:f>
      </x:c>
      <x:c r="O27" s="122" t="str">
        <x:f>IF(A27="","",MAX(0,M27-N27))</x:f>
      </x:c>
      <x:c r="P27" s="12"/>
      <x:c r="Q27" s="1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22" customHeight="1">
      <x:c r="A28" s="12"/>
      <x:c r="B28" s="12"/>
      <x:c r="C28" s="12"/>
      <x:c r="D28" s="12"/>
      <x:c r="E28" s="12"/>
      <x:c r="F28" s="14"/>
      <x:c r="G28" s="14"/>
      <x:c r="H28" s="28"/>
      <x:c r="I28" s="122" t="str">
        <x:f>IF(A28="","",SUMIF(Itens_Contrato!$B$6:$B$105,A28,Itens_Contrato!$I$6:$I$105))</x:f>
      </x:c>
      <x:c r="J28" s="122" t="str">
        <x:f>IF(A28="","",SUMIFS(Medicoes!$H$6:$H$205,Medicoes!$C$6:$C$205,A28,Medicoes!$M$6:$M$205,"Aprovada"))</x:f>
      </x:c>
      <x:c r="K28" s="26" t="n">
        <x:f>IFERROR(J28/I28,0)</x:f>
        <x:v>0</x:v>
      </x:c>
      <x:c r="L28" s="122" t="str">
        <x:f>IF(A28="","",SUMIFS(Medicoes!$J$6:$J$205,Medicoes!$C$6:$C$205,A28,Medicoes!$M$6:$M$205,"Aprovada"))</x:f>
      </x:c>
      <x:c r="M28" s="122" t="str">
        <x:f>IF(A28="","",SUMIFS(Medicoes!$L$6:$L$205,Medicoes!$C$6:$C$205,A28,Medicoes!$M$6:$M$205,"Aprovada"))</x:f>
      </x:c>
      <x:c r="N28" s="122" t="str">
        <x:f>IF(A28="","",SUMIF(Pagamentos!$B$6:$B$105,A28,Pagamentos!$G$6:$G$105))</x:f>
      </x:c>
      <x:c r="O28" s="122" t="str">
        <x:f>IF(A28="","",MAX(0,M28-N28))</x:f>
      </x:c>
      <x:c r="P28" s="12"/>
      <x:c r="Q28" s="1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22" customHeight="1">
      <x:c r="A29" s="12"/>
      <x:c r="B29" s="12"/>
      <x:c r="C29" s="12"/>
      <x:c r="D29" s="12"/>
      <x:c r="E29" s="12"/>
      <x:c r="F29" s="14"/>
      <x:c r="G29" s="14"/>
      <x:c r="H29" s="28"/>
      <x:c r="I29" s="122" t="str">
        <x:f>IF(A29="","",SUMIF(Itens_Contrato!$B$6:$B$105,A29,Itens_Contrato!$I$6:$I$105))</x:f>
      </x:c>
      <x:c r="J29" s="122" t="str">
        <x:f>IF(A29="","",SUMIFS(Medicoes!$H$6:$H$205,Medicoes!$C$6:$C$205,A29,Medicoes!$M$6:$M$205,"Aprovada"))</x:f>
      </x:c>
      <x:c r="K29" s="26" t="n">
        <x:f>IFERROR(J29/I29,0)</x:f>
        <x:v>0</x:v>
      </x:c>
      <x:c r="L29" s="122" t="str">
        <x:f>IF(A29="","",SUMIFS(Medicoes!$J$6:$J$205,Medicoes!$C$6:$C$205,A29,Medicoes!$M$6:$M$205,"Aprovada"))</x:f>
      </x:c>
      <x:c r="M29" s="122" t="str">
        <x:f>IF(A29="","",SUMIFS(Medicoes!$L$6:$L$205,Medicoes!$C$6:$C$205,A29,Medicoes!$M$6:$M$205,"Aprovada"))</x:f>
      </x:c>
      <x:c r="N29" s="122" t="str">
        <x:f>IF(A29="","",SUMIF(Pagamentos!$B$6:$B$105,A29,Pagamentos!$G$6:$G$105))</x:f>
      </x:c>
      <x:c r="O29" s="122" t="str">
        <x:f>IF(A29="","",MAX(0,M29-N29))</x:f>
      </x:c>
      <x:c r="P29" s="12"/>
      <x:c r="Q29" s="1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22" customHeight="1">
      <x:c r="A30" s="12"/>
      <x:c r="B30" s="12"/>
      <x:c r="C30" s="12"/>
      <x:c r="D30" s="12"/>
      <x:c r="E30" s="12"/>
      <x:c r="F30" s="14"/>
      <x:c r="G30" s="14"/>
      <x:c r="H30" s="28"/>
      <x:c r="I30" s="122" t="str">
        <x:f>IF(A30="","",SUMIF(Itens_Contrato!$B$6:$B$105,A30,Itens_Contrato!$I$6:$I$105))</x:f>
      </x:c>
      <x:c r="J30" s="122" t="str">
        <x:f>IF(A30="","",SUMIFS(Medicoes!$H$6:$H$205,Medicoes!$C$6:$C$205,A30,Medicoes!$M$6:$M$205,"Aprovada"))</x:f>
      </x:c>
      <x:c r="K30" s="26" t="n">
        <x:f>IFERROR(J30/I30,0)</x:f>
        <x:v>0</x:v>
      </x:c>
      <x:c r="L30" s="122" t="str">
        <x:f>IF(A30="","",SUMIFS(Medicoes!$J$6:$J$205,Medicoes!$C$6:$C$205,A30,Medicoes!$M$6:$M$205,"Aprovada"))</x:f>
      </x:c>
      <x:c r="M30" s="122" t="str">
        <x:f>IF(A30="","",SUMIFS(Medicoes!$L$6:$L$205,Medicoes!$C$6:$C$205,A30,Medicoes!$M$6:$M$205,"Aprovada"))</x:f>
      </x:c>
      <x:c r="N30" s="122" t="str">
        <x:f>IF(A30="","",SUMIF(Pagamentos!$B$6:$B$105,A30,Pagamentos!$G$6:$G$105))</x:f>
      </x:c>
      <x:c r="O30" s="122" t="str">
        <x:f>IF(A30="","",MAX(0,M30-N30))</x:f>
      </x:c>
      <x:c r="P30" s="12"/>
      <x:c r="Q30" s="1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22" customHeight="1">
      <x:c r="A31" s="12"/>
      <x:c r="B31" s="12"/>
      <x:c r="C31" s="12"/>
      <x:c r="D31" s="12"/>
      <x:c r="E31" s="12"/>
      <x:c r="F31" s="14"/>
      <x:c r="G31" s="14"/>
      <x:c r="H31" s="28"/>
      <x:c r="I31" s="122" t="str">
        <x:f>IF(A31="","",SUMIF(Itens_Contrato!$B$6:$B$105,A31,Itens_Contrato!$I$6:$I$105))</x:f>
      </x:c>
      <x:c r="J31" s="122" t="str">
        <x:f>IF(A31="","",SUMIFS(Medicoes!$H$6:$H$205,Medicoes!$C$6:$C$205,A31,Medicoes!$M$6:$M$205,"Aprovada"))</x:f>
      </x:c>
      <x:c r="K31" s="26" t="n">
        <x:f>IFERROR(J31/I31,0)</x:f>
        <x:v>0</x:v>
      </x:c>
      <x:c r="L31" s="122" t="str">
        <x:f>IF(A31="","",SUMIFS(Medicoes!$J$6:$J$205,Medicoes!$C$6:$C$205,A31,Medicoes!$M$6:$M$205,"Aprovada"))</x:f>
      </x:c>
      <x:c r="M31" s="122" t="str">
        <x:f>IF(A31="","",SUMIFS(Medicoes!$L$6:$L$205,Medicoes!$C$6:$C$205,A31,Medicoes!$M$6:$M$205,"Aprovada"))</x:f>
      </x:c>
      <x:c r="N31" s="122" t="str">
        <x:f>IF(A31="","",SUMIF(Pagamentos!$B$6:$B$105,A31,Pagamentos!$G$6:$G$105))</x:f>
      </x:c>
      <x:c r="O31" s="122" t="str">
        <x:f>IF(A31="","",MAX(0,M31-N31))</x:f>
      </x:c>
      <x:c r="P31" s="12"/>
      <x:c r="Q31" s="1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22" customHeight="1">
      <x:c r="A32" s="12"/>
      <x:c r="B32" s="12"/>
      <x:c r="C32" s="12"/>
      <x:c r="D32" s="12"/>
      <x:c r="E32" s="12"/>
      <x:c r="F32" s="14"/>
      <x:c r="G32" s="14"/>
      <x:c r="H32" s="28"/>
      <x:c r="I32" s="122" t="str">
        <x:f>IF(A32="","",SUMIF(Itens_Contrato!$B$6:$B$105,A32,Itens_Contrato!$I$6:$I$105))</x:f>
      </x:c>
      <x:c r="J32" s="122" t="str">
        <x:f>IF(A32="","",SUMIFS(Medicoes!$H$6:$H$205,Medicoes!$C$6:$C$205,A32,Medicoes!$M$6:$M$205,"Aprovada"))</x:f>
      </x:c>
      <x:c r="K32" s="26" t="n">
        <x:f>IFERROR(J32/I32,0)</x:f>
        <x:v>0</x:v>
      </x:c>
      <x:c r="L32" s="122" t="str">
        <x:f>IF(A32="","",SUMIFS(Medicoes!$J$6:$J$205,Medicoes!$C$6:$C$205,A32,Medicoes!$M$6:$M$205,"Aprovada"))</x:f>
      </x:c>
      <x:c r="M32" s="122" t="str">
        <x:f>IF(A32="","",SUMIFS(Medicoes!$L$6:$L$205,Medicoes!$C$6:$C$205,A32,Medicoes!$M$6:$M$205,"Aprovada"))</x:f>
      </x:c>
      <x:c r="N32" s="122" t="str">
        <x:f>IF(A32="","",SUMIF(Pagamentos!$B$6:$B$105,A32,Pagamentos!$G$6:$G$105))</x:f>
      </x:c>
      <x:c r="O32" s="122" t="str">
        <x:f>IF(A32="","",MAX(0,M32-N32))</x:f>
      </x:c>
      <x:c r="P32" s="12"/>
      <x:c r="Q32" s="1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22" customHeight="1">
      <x:c r="A33" s="12"/>
      <x:c r="B33" s="12"/>
      <x:c r="C33" s="12"/>
      <x:c r="D33" s="12"/>
      <x:c r="E33" s="12"/>
      <x:c r="F33" s="14"/>
      <x:c r="G33" s="14"/>
      <x:c r="H33" s="28"/>
      <x:c r="I33" s="122" t="str">
        <x:f>IF(A33="","",SUMIF(Itens_Contrato!$B$6:$B$105,A33,Itens_Contrato!$I$6:$I$105))</x:f>
      </x:c>
      <x:c r="J33" s="122" t="str">
        <x:f>IF(A33="","",SUMIFS(Medicoes!$H$6:$H$205,Medicoes!$C$6:$C$205,A33,Medicoes!$M$6:$M$205,"Aprovada"))</x:f>
      </x:c>
      <x:c r="K33" s="26" t="n">
        <x:f>IFERROR(J33/I33,0)</x:f>
        <x:v>0</x:v>
      </x:c>
      <x:c r="L33" s="122" t="str">
        <x:f>IF(A33="","",SUMIFS(Medicoes!$J$6:$J$205,Medicoes!$C$6:$C$205,A33,Medicoes!$M$6:$M$205,"Aprovada"))</x:f>
      </x:c>
      <x:c r="M33" s="122" t="str">
        <x:f>IF(A33="","",SUMIFS(Medicoes!$L$6:$L$205,Medicoes!$C$6:$C$205,A33,Medicoes!$M$6:$M$205,"Aprovada"))</x:f>
      </x:c>
      <x:c r="N33" s="122" t="str">
        <x:f>IF(A33="","",SUMIF(Pagamentos!$B$6:$B$105,A33,Pagamentos!$G$6:$G$105))</x:f>
      </x:c>
      <x:c r="O33" s="122" t="str">
        <x:f>IF(A33="","",MAX(0,M33-N33))</x:f>
      </x:c>
      <x:c r="P33" s="12"/>
      <x:c r="Q33" s="1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22" customHeight="1">
      <x:c r="A34" s="12"/>
      <x:c r="B34" s="12"/>
      <x:c r="C34" s="12"/>
      <x:c r="D34" s="12"/>
      <x:c r="E34" s="12"/>
      <x:c r="F34" s="14"/>
      <x:c r="G34" s="14"/>
      <x:c r="H34" s="28"/>
      <x:c r="I34" s="122" t="str">
        <x:f>IF(A34="","",SUMIF(Itens_Contrato!$B$6:$B$105,A34,Itens_Contrato!$I$6:$I$105))</x:f>
      </x:c>
      <x:c r="J34" s="122" t="str">
        <x:f>IF(A34="","",SUMIFS(Medicoes!$H$6:$H$205,Medicoes!$C$6:$C$205,A34,Medicoes!$M$6:$M$205,"Aprovada"))</x:f>
      </x:c>
      <x:c r="K34" s="26" t="n">
        <x:f>IFERROR(J34/I34,0)</x:f>
        <x:v>0</x:v>
      </x:c>
      <x:c r="L34" s="122" t="str">
        <x:f>IF(A34="","",SUMIFS(Medicoes!$J$6:$J$205,Medicoes!$C$6:$C$205,A34,Medicoes!$M$6:$M$205,"Aprovada"))</x:f>
      </x:c>
      <x:c r="M34" s="122" t="str">
        <x:f>IF(A34="","",SUMIFS(Medicoes!$L$6:$L$205,Medicoes!$C$6:$C$205,A34,Medicoes!$M$6:$M$205,"Aprovada"))</x:f>
      </x:c>
      <x:c r="N34" s="122" t="str">
        <x:f>IF(A34="","",SUMIF(Pagamentos!$B$6:$B$105,A34,Pagamentos!$G$6:$G$105))</x:f>
      </x:c>
      <x:c r="O34" s="122" t="str">
        <x:f>IF(A34="","",MAX(0,M34-N34))</x:f>
      </x:c>
      <x:c r="P34" s="12"/>
      <x:c r="Q34" s="1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22" customHeight="1">
      <x:c r="A35" s="12"/>
      <x:c r="B35" s="12"/>
      <x:c r="C35" s="12"/>
      <x:c r="D35" s="12"/>
      <x:c r="E35" s="12"/>
      <x:c r="F35" s="14"/>
      <x:c r="G35" s="14"/>
      <x:c r="H35" s="28"/>
      <x:c r="I35" s="122" t="str">
        <x:f>IF(A35="","",SUMIF(Itens_Contrato!$B$6:$B$105,A35,Itens_Contrato!$I$6:$I$105))</x:f>
      </x:c>
      <x:c r="J35" s="122" t="str">
        <x:f>IF(A35="","",SUMIFS(Medicoes!$H$6:$H$205,Medicoes!$C$6:$C$205,A35,Medicoes!$M$6:$M$205,"Aprovada"))</x:f>
      </x:c>
      <x:c r="K35" s="26" t="n">
        <x:f>IFERROR(J35/I35,0)</x:f>
        <x:v>0</x:v>
      </x:c>
      <x:c r="L35" s="122" t="str">
        <x:f>IF(A35="","",SUMIFS(Medicoes!$J$6:$J$205,Medicoes!$C$6:$C$205,A35,Medicoes!$M$6:$M$205,"Aprovada"))</x:f>
      </x:c>
      <x:c r="M35" s="122" t="str">
        <x:f>IF(A35="","",SUMIFS(Medicoes!$L$6:$L$205,Medicoes!$C$6:$C$205,A35,Medicoes!$M$6:$M$205,"Aprovada"))</x:f>
      </x:c>
      <x:c r="N35" s="122" t="str">
        <x:f>IF(A35="","",SUMIF(Pagamentos!$B$6:$B$105,A35,Pagamentos!$G$6:$G$105))</x:f>
      </x:c>
      <x:c r="O35" s="122" t="str">
        <x:f>IF(A35="","",MAX(0,M35-N35))</x:f>
      </x:c>
      <x:c r="P35" s="12"/>
      <x:c r="Q35" s="1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22" customHeight="1">
      <x:c r="A36" s="12"/>
      <x:c r="B36" s="12"/>
      <x:c r="C36" s="12"/>
      <x:c r="D36" s="12"/>
      <x:c r="E36" s="12"/>
      <x:c r="F36" s="14"/>
      <x:c r="G36" s="14"/>
      <x:c r="H36" s="28"/>
      <x:c r="I36" s="122" t="str">
        <x:f>IF(A36="","",SUMIF(Itens_Contrato!$B$6:$B$105,A36,Itens_Contrato!$I$6:$I$105))</x:f>
      </x:c>
      <x:c r="J36" s="122" t="str">
        <x:f>IF(A36="","",SUMIFS(Medicoes!$H$6:$H$205,Medicoes!$C$6:$C$205,A36,Medicoes!$M$6:$M$205,"Aprovada"))</x:f>
      </x:c>
      <x:c r="K36" s="26" t="n">
        <x:f>IFERROR(J36/I36,0)</x:f>
        <x:v>0</x:v>
      </x:c>
      <x:c r="L36" s="122" t="str">
        <x:f>IF(A36="","",SUMIFS(Medicoes!$J$6:$J$205,Medicoes!$C$6:$C$205,A36,Medicoes!$M$6:$M$205,"Aprovada"))</x:f>
      </x:c>
      <x:c r="M36" s="122" t="str">
        <x:f>IF(A36="","",SUMIFS(Medicoes!$L$6:$L$205,Medicoes!$C$6:$C$205,A36,Medicoes!$M$6:$M$205,"Aprovada"))</x:f>
      </x:c>
      <x:c r="N36" s="122" t="str">
        <x:f>IF(A36="","",SUMIF(Pagamentos!$B$6:$B$105,A36,Pagamentos!$G$6:$G$105))</x:f>
      </x:c>
      <x:c r="O36" s="122" t="str">
        <x:f>IF(A36="","",MAX(0,M36-N36))</x:f>
      </x:c>
      <x:c r="P36" s="12"/>
      <x:c r="Q36" s="1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22" customHeight="1">
      <x:c r="A37" s="12"/>
      <x:c r="B37" s="12"/>
      <x:c r="C37" s="12"/>
      <x:c r="D37" s="12"/>
      <x:c r="E37" s="12"/>
      <x:c r="F37" s="14"/>
      <x:c r="G37" s="14"/>
      <x:c r="H37" s="28"/>
      <x:c r="I37" s="122" t="str">
        <x:f>IF(A37="","",SUMIF(Itens_Contrato!$B$6:$B$105,A37,Itens_Contrato!$I$6:$I$105))</x:f>
      </x:c>
      <x:c r="J37" s="122" t="str">
        <x:f>IF(A37="","",SUMIFS(Medicoes!$H$6:$H$205,Medicoes!$C$6:$C$205,A37,Medicoes!$M$6:$M$205,"Aprovada"))</x:f>
      </x:c>
      <x:c r="K37" s="26" t="n">
        <x:f>IFERROR(J37/I37,0)</x:f>
        <x:v>0</x:v>
      </x:c>
      <x:c r="L37" s="122" t="str">
        <x:f>IF(A37="","",SUMIFS(Medicoes!$J$6:$J$205,Medicoes!$C$6:$C$205,A37,Medicoes!$M$6:$M$205,"Aprovada"))</x:f>
      </x:c>
      <x:c r="M37" s="122" t="str">
        <x:f>IF(A37="","",SUMIFS(Medicoes!$L$6:$L$205,Medicoes!$C$6:$C$205,A37,Medicoes!$M$6:$M$205,"Aprovada"))</x:f>
      </x:c>
      <x:c r="N37" s="122" t="str">
        <x:f>IF(A37="","",SUMIF(Pagamentos!$B$6:$B$105,A37,Pagamentos!$G$6:$G$105))</x:f>
      </x:c>
      <x:c r="O37" s="122" t="str">
        <x:f>IF(A37="","",MAX(0,M37-N37))</x:f>
      </x:c>
      <x:c r="P37" s="12"/>
      <x:c r="Q37" s="1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22" customHeight="1">
      <x:c r="A38" s="12"/>
      <x:c r="B38" s="12"/>
      <x:c r="C38" s="12"/>
      <x:c r="D38" s="12"/>
      <x:c r="E38" s="12"/>
      <x:c r="F38" s="14"/>
      <x:c r="G38" s="14"/>
      <x:c r="H38" s="28"/>
      <x:c r="I38" s="122" t="str">
        <x:f>IF(A38="","",SUMIF(Itens_Contrato!$B$6:$B$105,A38,Itens_Contrato!$I$6:$I$105))</x:f>
      </x:c>
      <x:c r="J38" s="122" t="str">
        <x:f>IF(A38="","",SUMIFS(Medicoes!$H$6:$H$205,Medicoes!$C$6:$C$205,A38,Medicoes!$M$6:$M$205,"Aprovada"))</x:f>
      </x:c>
      <x:c r="K38" s="26" t="n">
        <x:f>IFERROR(J38/I38,0)</x:f>
        <x:v>0</x:v>
      </x:c>
      <x:c r="L38" s="122" t="str">
        <x:f>IF(A38="","",SUMIFS(Medicoes!$J$6:$J$205,Medicoes!$C$6:$C$205,A38,Medicoes!$M$6:$M$205,"Aprovada"))</x:f>
      </x:c>
      <x:c r="M38" s="122" t="str">
        <x:f>IF(A38="","",SUMIFS(Medicoes!$L$6:$L$205,Medicoes!$C$6:$C$205,A38,Medicoes!$M$6:$M$205,"Aprovada"))</x:f>
      </x:c>
      <x:c r="N38" s="122" t="str">
        <x:f>IF(A38="","",SUMIF(Pagamentos!$B$6:$B$105,A38,Pagamentos!$G$6:$G$105))</x:f>
      </x:c>
      <x:c r="O38" s="122" t="str">
        <x:f>IF(A38="","",MAX(0,M38-N38))</x:f>
      </x:c>
      <x:c r="P38" s="12"/>
      <x:c r="Q38" s="1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22" customHeight="1">
      <x:c r="A39" s="12"/>
      <x:c r="B39" s="12"/>
      <x:c r="C39" s="12"/>
      <x:c r="D39" s="12"/>
      <x:c r="E39" s="12"/>
      <x:c r="F39" s="14"/>
      <x:c r="G39" s="14"/>
      <x:c r="H39" s="28"/>
      <x:c r="I39" s="122" t="str">
        <x:f>IF(A39="","",SUMIF(Itens_Contrato!$B$6:$B$105,A39,Itens_Contrato!$I$6:$I$105))</x:f>
      </x:c>
      <x:c r="J39" s="122" t="str">
        <x:f>IF(A39="","",SUMIFS(Medicoes!$H$6:$H$205,Medicoes!$C$6:$C$205,A39,Medicoes!$M$6:$M$205,"Aprovada"))</x:f>
      </x:c>
      <x:c r="K39" s="26" t="n">
        <x:f>IFERROR(J39/I39,0)</x:f>
        <x:v>0</x:v>
      </x:c>
      <x:c r="L39" s="122" t="str">
        <x:f>IF(A39="","",SUMIFS(Medicoes!$J$6:$J$205,Medicoes!$C$6:$C$205,A39,Medicoes!$M$6:$M$205,"Aprovada"))</x:f>
      </x:c>
      <x:c r="M39" s="122" t="str">
        <x:f>IF(A39="","",SUMIFS(Medicoes!$L$6:$L$205,Medicoes!$C$6:$C$205,A39,Medicoes!$M$6:$M$205,"Aprovada"))</x:f>
      </x:c>
      <x:c r="N39" s="122" t="str">
        <x:f>IF(A39="","",SUMIF(Pagamentos!$B$6:$B$105,A39,Pagamentos!$G$6:$G$105))</x:f>
      </x:c>
      <x:c r="O39" s="122" t="str">
        <x:f>IF(A39="","",MAX(0,M39-N39))</x:f>
      </x:c>
      <x:c r="P39" s="12"/>
      <x:c r="Q39" s="1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22" customHeight="1">
      <x:c r="A40" s="12"/>
      <x:c r="B40" s="12"/>
      <x:c r="C40" s="12"/>
      <x:c r="D40" s="12"/>
      <x:c r="E40" s="12"/>
      <x:c r="F40" s="14"/>
      <x:c r="G40" s="14"/>
      <x:c r="H40" s="28"/>
      <x:c r="I40" s="122" t="str">
        <x:f>IF(A40="","",SUMIF(Itens_Contrato!$B$6:$B$105,A40,Itens_Contrato!$I$6:$I$105))</x:f>
      </x:c>
      <x:c r="J40" s="122" t="str">
        <x:f>IF(A40="","",SUMIFS(Medicoes!$H$6:$H$205,Medicoes!$C$6:$C$205,A40,Medicoes!$M$6:$M$205,"Aprovada"))</x:f>
      </x:c>
      <x:c r="K40" s="26" t="n">
        <x:f>IFERROR(J40/I40,0)</x:f>
        <x:v>0</x:v>
      </x:c>
      <x:c r="L40" s="122" t="str">
        <x:f>IF(A40="","",SUMIFS(Medicoes!$J$6:$J$205,Medicoes!$C$6:$C$205,A40,Medicoes!$M$6:$M$205,"Aprovada"))</x:f>
      </x:c>
      <x:c r="M40" s="122" t="str">
        <x:f>IF(A40="","",SUMIFS(Medicoes!$L$6:$L$205,Medicoes!$C$6:$C$205,A40,Medicoes!$M$6:$M$205,"Aprovada"))</x:f>
      </x:c>
      <x:c r="N40" s="122" t="str">
        <x:f>IF(A40="","",SUMIF(Pagamentos!$B$6:$B$105,A40,Pagamentos!$G$6:$G$105))</x:f>
      </x:c>
      <x:c r="O40" s="122" t="str">
        <x:f>IF(A40="","",MAX(0,M40-N40))</x:f>
      </x:c>
      <x:c r="P40" s="12"/>
      <x:c r="Q40" s="1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22" customHeight="1">
      <x:c r="A41" s="12"/>
      <x:c r="B41" s="12"/>
      <x:c r="C41" s="12"/>
      <x:c r="D41" s="12"/>
      <x:c r="E41" s="12"/>
      <x:c r="F41" s="14"/>
      <x:c r="G41" s="14"/>
      <x:c r="H41" s="28"/>
      <x:c r="I41" s="122" t="str">
        <x:f>IF(A41="","",SUMIF(Itens_Contrato!$B$6:$B$105,A41,Itens_Contrato!$I$6:$I$105))</x:f>
      </x:c>
      <x:c r="J41" s="122" t="str">
        <x:f>IF(A41="","",SUMIFS(Medicoes!$H$6:$H$205,Medicoes!$C$6:$C$205,A41,Medicoes!$M$6:$M$205,"Aprovada"))</x:f>
      </x:c>
      <x:c r="K41" s="26" t="n">
        <x:f>IFERROR(J41/I41,0)</x:f>
        <x:v>0</x:v>
      </x:c>
      <x:c r="L41" s="122" t="str">
        <x:f>IF(A41="","",SUMIFS(Medicoes!$J$6:$J$205,Medicoes!$C$6:$C$205,A41,Medicoes!$M$6:$M$205,"Aprovada"))</x:f>
      </x:c>
      <x:c r="M41" s="122" t="str">
        <x:f>IF(A41="","",SUMIFS(Medicoes!$L$6:$L$205,Medicoes!$C$6:$C$205,A41,Medicoes!$M$6:$M$205,"Aprovada"))</x:f>
      </x:c>
      <x:c r="N41" s="122" t="str">
        <x:f>IF(A41="","",SUMIF(Pagamentos!$B$6:$B$105,A41,Pagamentos!$G$6:$G$105))</x:f>
      </x:c>
      <x:c r="O41" s="122" t="str">
        <x:f>IF(A41="","",MAX(0,M41-N41))</x:f>
      </x:c>
      <x:c r="P41" s="12"/>
      <x:c r="Q41" s="1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22" customHeight="1">
      <x:c r="A42" s="12"/>
      <x:c r="B42" s="12"/>
      <x:c r="C42" s="12"/>
      <x:c r="D42" s="12"/>
      <x:c r="E42" s="12"/>
      <x:c r="F42" s="14"/>
      <x:c r="G42" s="14"/>
      <x:c r="H42" s="28"/>
      <x:c r="I42" s="122" t="str">
        <x:f>IF(A42="","",SUMIF(Itens_Contrato!$B$6:$B$105,A42,Itens_Contrato!$I$6:$I$105))</x:f>
      </x:c>
      <x:c r="J42" s="122" t="str">
        <x:f>IF(A42="","",SUMIFS(Medicoes!$H$6:$H$205,Medicoes!$C$6:$C$205,A42,Medicoes!$M$6:$M$205,"Aprovada"))</x:f>
      </x:c>
      <x:c r="K42" s="26" t="n">
        <x:f>IFERROR(J42/I42,0)</x:f>
        <x:v>0</x:v>
      </x:c>
      <x:c r="L42" s="122" t="str">
        <x:f>IF(A42="","",SUMIFS(Medicoes!$J$6:$J$205,Medicoes!$C$6:$C$205,A42,Medicoes!$M$6:$M$205,"Aprovada"))</x:f>
      </x:c>
      <x:c r="M42" s="122" t="str">
        <x:f>IF(A42="","",SUMIFS(Medicoes!$L$6:$L$205,Medicoes!$C$6:$C$205,A42,Medicoes!$M$6:$M$205,"Aprovada"))</x:f>
      </x:c>
      <x:c r="N42" s="122" t="str">
        <x:f>IF(A42="","",SUMIF(Pagamentos!$B$6:$B$105,A42,Pagamentos!$G$6:$G$105))</x:f>
      </x:c>
      <x:c r="O42" s="122" t="str">
        <x:f>IF(A42="","",MAX(0,M42-N42))</x:f>
      </x:c>
      <x:c r="P42" s="12"/>
      <x:c r="Q42" s="1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22" customHeight="1">
      <x:c r="A43" s="12"/>
      <x:c r="B43" s="12"/>
      <x:c r="C43" s="12"/>
      <x:c r="D43" s="12"/>
      <x:c r="E43" s="12"/>
      <x:c r="F43" s="14"/>
      <x:c r="G43" s="14"/>
      <x:c r="H43" s="28"/>
      <x:c r="I43" s="122" t="str">
        <x:f>IF(A43="","",SUMIF(Itens_Contrato!$B$6:$B$105,A43,Itens_Contrato!$I$6:$I$105))</x:f>
      </x:c>
      <x:c r="J43" s="122" t="str">
        <x:f>IF(A43="","",SUMIFS(Medicoes!$H$6:$H$205,Medicoes!$C$6:$C$205,A43,Medicoes!$M$6:$M$205,"Aprovada"))</x:f>
      </x:c>
      <x:c r="K43" s="26" t="n">
        <x:f>IFERROR(J43/I43,0)</x:f>
        <x:v>0</x:v>
      </x:c>
      <x:c r="L43" s="122" t="str">
        <x:f>IF(A43="","",SUMIFS(Medicoes!$J$6:$J$205,Medicoes!$C$6:$C$205,A43,Medicoes!$M$6:$M$205,"Aprovada"))</x:f>
      </x:c>
      <x:c r="M43" s="122" t="str">
        <x:f>IF(A43="","",SUMIFS(Medicoes!$L$6:$L$205,Medicoes!$C$6:$C$205,A43,Medicoes!$M$6:$M$205,"Aprovada"))</x:f>
      </x:c>
      <x:c r="N43" s="122" t="str">
        <x:f>IF(A43="","",SUMIF(Pagamentos!$B$6:$B$105,A43,Pagamentos!$G$6:$G$105))</x:f>
      </x:c>
      <x:c r="O43" s="122" t="str">
        <x:f>IF(A43="","",MAX(0,M43-N43))</x:f>
      </x:c>
      <x:c r="P43" s="12"/>
      <x:c r="Q43" s="1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22" customHeight="1">
      <x:c r="A44" s="12"/>
      <x:c r="B44" s="12"/>
      <x:c r="C44" s="12"/>
      <x:c r="D44" s="12"/>
      <x:c r="E44" s="12"/>
      <x:c r="F44" s="14"/>
      <x:c r="G44" s="14"/>
      <x:c r="H44" s="28"/>
      <x:c r="I44" s="122" t="str">
        <x:f>IF(A44="","",SUMIF(Itens_Contrato!$B$6:$B$105,A44,Itens_Contrato!$I$6:$I$105))</x:f>
      </x:c>
      <x:c r="J44" s="122" t="str">
        <x:f>IF(A44="","",SUMIFS(Medicoes!$H$6:$H$205,Medicoes!$C$6:$C$205,A44,Medicoes!$M$6:$M$205,"Aprovada"))</x:f>
      </x:c>
      <x:c r="K44" s="26" t="n">
        <x:f>IFERROR(J44/I44,0)</x:f>
        <x:v>0</x:v>
      </x:c>
      <x:c r="L44" s="122" t="str">
        <x:f>IF(A44="","",SUMIFS(Medicoes!$J$6:$J$205,Medicoes!$C$6:$C$205,A44,Medicoes!$M$6:$M$205,"Aprovada"))</x:f>
      </x:c>
      <x:c r="M44" s="122" t="str">
        <x:f>IF(A44="","",SUMIFS(Medicoes!$L$6:$L$205,Medicoes!$C$6:$C$205,A44,Medicoes!$M$6:$M$205,"Aprovada"))</x:f>
      </x:c>
      <x:c r="N44" s="122" t="str">
        <x:f>IF(A44="","",SUMIF(Pagamentos!$B$6:$B$105,A44,Pagamentos!$G$6:$G$105))</x:f>
      </x:c>
      <x:c r="O44" s="122" t="str">
        <x:f>IF(A44="","",MAX(0,M44-N44))</x:f>
      </x:c>
      <x:c r="P44" s="12"/>
      <x:c r="Q44" s="1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22" customHeight="1">
      <x:c r="A45" s="12"/>
      <x:c r="B45" s="12"/>
      <x:c r="C45" s="12"/>
      <x:c r="D45" s="12"/>
      <x:c r="E45" s="12"/>
      <x:c r="F45" s="14"/>
      <x:c r="G45" s="14"/>
      <x:c r="H45" s="28"/>
      <x:c r="I45" s="122" t="str">
        <x:f>IF(A45="","",SUMIF(Itens_Contrato!$B$6:$B$105,A45,Itens_Contrato!$I$6:$I$105))</x:f>
      </x:c>
      <x:c r="J45" s="122" t="str">
        <x:f>IF(A45="","",SUMIFS(Medicoes!$H$6:$H$205,Medicoes!$C$6:$C$205,A45,Medicoes!$M$6:$M$205,"Aprovada"))</x:f>
      </x:c>
      <x:c r="K45" s="26" t="n">
        <x:f>IFERROR(J45/I45,0)</x:f>
        <x:v>0</x:v>
      </x:c>
      <x:c r="L45" s="122" t="str">
        <x:f>IF(A45="","",SUMIFS(Medicoes!$J$6:$J$205,Medicoes!$C$6:$C$205,A45,Medicoes!$M$6:$M$205,"Aprovada"))</x:f>
      </x:c>
      <x:c r="M45" s="122" t="str">
        <x:f>IF(A45="","",SUMIFS(Medicoes!$L$6:$L$205,Medicoes!$C$6:$C$205,A45,Medicoes!$M$6:$M$205,"Aprovada"))</x:f>
      </x:c>
      <x:c r="N45" s="122" t="str">
        <x:f>IF(A45="","",SUMIF(Pagamentos!$B$6:$B$105,A45,Pagamentos!$G$6:$G$105))</x:f>
      </x:c>
      <x:c r="O45" s="122" t="str">
        <x:f>IF(A45="","",MAX(0,M45-N45))</x:f>
      </x:c>
      <x:c r="P45" s="12"/>
      <x:c r="Q45" s="1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22" customHeight="1">
      <x:c r="A46" s="12"/>
      <x:c r="B46" s="12"/>
      <x:c r="C46" s="12"/>
      <x:c r="D46" s="12"/>
      <x:c r="E46" s="12"/>
      <x:c r="F46" s="14"/>
      <x:c r="G46" s="14"/>
      <x:c r="H46" s="28"/>
      <x:c r="I46" s="122" t="str">
        <x:f>IF(A46="","",SUMIF(Itens_Contrato!$B$6:$B$105,A46,Itens_Contrato!$I$6:$I$105))</x:f>
      </x:c>
      <x:c r="J46" s="122" t="str">
        <x:f>IF(A46="","",SUMIFS(Medicoes!$H$6:$H$205,Medicoes!$C$6:$C$205,A46,Medicoes!$M$6:$M$205,"Aprovada"))</x:f>
      </x:c>
      <x:c r="K46" s="26" t="n">
        <x:f>IFERROR(J46/I46,0)</x:f>
        <x:v>0</x:v>
      </x:c>
      <x:c r="L46" s="122" t="str">
        <x:f>IF(A46="","",SUMIFS(Medicoes!$J$6:$J$205,Medicoes!$C$6:$C$205,A46,Medicoes!$M$6:$M$205,"Aprovada"))</x:f>
      </x:c>
      <x:c r="M46" s="122" t="str">
        <x:f>IF(A46="","",SUMIFS(Medicoes!$L$6:$L$205,Medicoes!$C$6:$C$205,A46,Medicoes!$M$6:$M$205,"Aprovada"))</x:f>
      </x:c>
      <x:c r="N46" s="122" t="str">
        <x:f>IF(A46="","",SUMIF(Pagamentos!$B$6:$B$105,A46,Pagamentos!$G$6:$G$105))</x:f>
      </x:c>
      <x:c r="O46" s="122" t="str">
        <x:f>IF(A46="","",MAX(0,M46-N46))</x:f>
      </x:c>
      <x:c r="P46" s="12"/>
      <x:c r="Q46" s="1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22" customHeight="1">
      <x:c r="A47" s="12"/>
      <x:c r="B47" s="12"/>
      <x:c r="C47" s="12"/>
      <x:c r="D47" s="12"/>
      <x:c r="E47" s="12"/>
      <x:c r="F47" s="14"/>
      <x:c r="G47" s="14"/>
      <x:c r="H47" s="28"/>
      <x:c r="I47" s="122" t="str">
        <x:f>IF(A47="","",SUMIF(Itens_Contrato!$B$6:$B$105,A47,Itens_Contrato!$I$6:$I$105))</x:f>
      </x:c>
      <x:c r="J47" s="122" t="str">
        <x:f>IF(A47="","",SUMIFS(Medicoes!$H$6:$H$205,Medicoes!$C$6:$C$205,A47,Medicoes!$M$6:$M$205,"Aprovada"))</x:f>
      </x:c>
      <x:c r="K47" s="26" t="n">
        <x:f>IFERROR(J47/I47,0)</x:f>
        <x:v>0</x:v>
      </x:c>
      <x:c r="L47" s="122" t="str">
        <x:f>IF(A47="","",SUMIFS(Medicoes!$J$6:$J$205,Medicoes!$C$6:$C$205,A47,Medicoes!$M$6:$M$205,"Aprovada"))</x:f>
      </x:c>
      <x:c r="M47" s="122" t="str">
        <x:f>IF(A47="","",SUMIFS(Medicoes!$L$6:$L$205,Medicoes!$C$6:$C$205,A47,Medicoes!$M$6:$M$205,"Aprovada"))</x:f>
      </x:c>
      <x:c r="N47" s="122" t="str">
        <x:f>IF(A47="","",SUMIF(Pagamentos!$B$6:$B$105,A47,Pagamentos!$G$6:$G$105))</x:f>
      </x:c>
      <x:c r="O47" s="122" t="str">
        <x:f>IF(A47="","",MAX(0,M47-N47))</x:f>
      </x:c>
      <x:c r="P47" s="12"/>
      <x:c r="Q47" s="1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22" customHeight="1">
      <x:c r="A48" s="12"/>
      <x:c r="B48" s="12"/>
      <x:c r="C48" s="12"/>
      <x:c r="D48" s="12"/>
      <x:c r="E48" s="12"/>
      <x:c r="F48" s="14"/>
      <x:c r="G48" s="14"/>
      <x:c r="H48" s="28"/>
      <x:c r="I48" s="122" t="str">
        <x:f>IF(A48="","",SUMIF(Itens_Contrato!$B$6:$B$105,A48,Itens_Contrato!$I$6:$I$105))</x:f>
      </x:c>
      <x:c r="J48" s="122" t="str">
        <x:f>IF(A48="","",SUMIFS(Medicoes!$H$6:$H$205,Medicoes!$C$6:$C$205,A48,Medicoes!$M$6:$M$205,"Aprovada"))</x:f>
      </x:c>
      <x:c r="K48" s="26" t="n">
        <x:f>IFERROR(J48/I48,0)</x:f>
        <x:v>0</x:v>
      </x:c>
      <x:c r="L48" s="122" t="str">
        <x:f>IF(A48="","",SUMIFS(Medicoes!$J$6:$J$205,Medicoes!$C$6:$C$205,A48,Medicoes!$M$6:$M$205,"Aprovada"))</x:f>
      </x:c>
      <x:c r="M48" s="122" t="str">
        <x:f>IF(A48="","",SUMIFS(Medicoes!$L$6:$L$205,Medicoes!$C$6:$C$205,A48,Medicoes!$M$6:$M$205,"Aprovada"))</x:f>
      </x:c>
      <x:c r="N48" s="122" t="str">
        <x:f>IF(A48="","",SUMIF(Pagamentos!$B$6:$B$105,A48,Pagamentos!$G$6:$G$105))</x:f>
      </x:c>
      <x:c r="O48" s="122" t="str">
        <x:f>IF(A48="","",MAX(0,M48-N48))</x:f>
      </x:c>
      <x:c r="P48" s="12"/>
      <x:c r="Q48" s="1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22" customHeight="1">
      <x:c r="A49" s="12"/>
      <x:c r="B49" s="12"/>
      <x:c r="C49" s="12"/>
      <x:c r="D49" s="12"/>
      <x:c r="E49" s="12"/>
      <x:c r="F49" s="14"/>
      <x:c r="G49" s="14"/>
      <x:c r="H49" s="28"/>
      <x:c r="I49" s="122" t="str">
        <x:f>IF(A49="","",SUMIF(Itens_Contrato!$B$6:$B$105,A49,Itens_Contrato!$I$6:$I$105))</x:f>
      </x:c>
      <x:c r="J49" s="122" t="str">
        <x:f>IF(A49="","",SUMIFS(Medicoes!$H$6:$H$205,Medicoes!$C$6:$C$205,A49,Medicoes!$M$6:$M$205,"Aprovada"))</x:f>
      </x:c>
      <x:c r="K49" s="26" t="n">
        <x:f>IFERROR(J49/I49,0)</x:f>
        <x:v>0</x:v>
      </x:c>
      <x:c r="L49" s="122" t="str">
        <x:f>IF(A49="","",SUMIFS(Medicoes!$J$6:$J$205,Medicoes!$C$6:$C$205,A49,Medicoes!$M$6:$M$205,"Aprovada"))</x:f>
      </x:c>
      <x:c r="M49" s="122" t="str">
        <x:f>IF(A49="","",SUMIFS(Medicoes!$L$6:$L$205,Medicoes!$C$6:$C$205,A49,Medicoes!$M$6:$M$205,"Aprovada"))</x:f>
      </x:c>
      <x:c r="N49" s="122" t="str">
        <x:f>IF(A49="","",SUMIF(Pagamentos!$B$6:$B$105,A49,Pagamentos!$G$6:$G$105))</x:f>
      </x:c>
      <x:c r="O49" s="122" t="str">
        <x:f>IF(A49="","",MAX(0,M49-N49))</x:f>
      </x:c>
      <x:c r="P49" s="12"/>
      <x:c r="Q49" s="1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22" customHeight="1">
      <x:c r="A50" s="12"/>
      <x:c r="B50" s="12"/>
      <x:c r="C50" s="12"/>
      <x:c r="D50" s="12"/>
      <x:c r="E50" s="12"/>
      <x:c r="F50" s="14"/>
      <x:c r="G50" s="14"/>
      <x:c r="H50" s="28"/>
      <x:c r="I50" s="122" t="str">
        <x:f>IF(A50="","",SUMIF(Itens_Contrato!$B$6:$B$105,A50,Itens_Contrato!$I$6:$I$105))</x:f>
      </x:c>
      <x:c r="J50" s="122" t="str">
        <x:f>IF(A50="","",SUMIFS(Medicoes!$H$6:$H$205,Medicoes!$C$6:$C$205,A50,Medicoes!$M$6:$M$205,"Aprovada"))</x:f>
      </x:c>
      <x:c r="K50" s="26" t="n">
        <x:f>IFERROR(J50/I50,0)</x:f>
        <x:v>0</x:v>
      </x:c>
      <x:c r="L50" s="122" t="str">
        <x:f>IF(A50="","",SUMIFS(Medicoes!$J$6:$J$205,Medicoes!$C$6:$C$205,A50,Medicoes!$M$6:$M$205,"Aprovada"))</x:f>
      </x:c>
      <x:c r="M50" s="122" t="str">
        <x:f>IF(A50="","",SUMIFS(Medicoes!$L$6:$L$205,Medicoes!$C$6:$C$205,A50,Medicoes!$M$6:$M$205,"Aprovada"))</x:f>
      </x:c>
      <x:c r="N50" s="122" t="str">
        <x:f>IF(A50="","",SUMIF(Pagamentos!$B$6:$B$105,A50,Pagamentos!$G$6:$G$105))</x:f>
      </x:c>
      <x:c r="O50" s="122" t="str">
        <x:f>IF(A50="","",MAX(0,M50-N50))</x:f>
      </x:c>
      <x:c r="P50" s="12"/>
      <x:c r="Q50" s="1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22" customHeight="1">
      <x:c r="A51" s="12"/>
      <x:c r="B51" s="12"/>
      <x:c r="C51" s="12"/>
      <x:c r="D51" s="12"/>
      <x:c r="E51" s="12"/>
      <x:c r="F51" s="14"/>
      <x:c r="G51" s="14"/>
      <x:c r="H51" s="28"/>
      <x:c r="I51" s="122" t="str">
        <x:f>IF(A51="","",SUMIF(Itens_Contrato!$B$6:$B$105,A51,Itens_Contrato!$I$6:$I$105))</x:f>
      </x:c>
      <x:c r="J51" s="122" t="str">
        <x:f>IF(A51="","",SUMIFS(Medicoes!$H$6:$H$205,Medicoes!$C$6:$C$205,A51,Medicoes!$M$6:$M$205,"Aprovada"))</x:f>
      </x:c>
      <x:c r="K51" s="26" t="n">
        <x:f>IFERROR(J51/I51,0)</x:f>
        <x:v>0</x:v>
      </x:c>
      <x:c r="L51" s="122" t="str">
        <x:f>IF(A51="","",SUMIFS(Medicoes!$J$6:$J$205,Medicoes!$C$6:$C$205,A51,Medicoes!$M$6:$M$205,"Aprovada"))</x:f>
      </x:c>
      <x:c r="M51" s="122" t="str">
        <x:f>IF(A51="","",SUMIFS(Medicoes!$L$6:$L$205,Medicoes!$C$6:$C$205,A51,Medicoes!$M$6:$M$205,"Aprovada"))</x:f>
      </x:c>
      <x:c r="N51" s="122" t="str">
        <x:f>IF(A51="","",SUMIF(Pagamentos!$B$6:$B$105,A51,Pagamentos!$G$6:$G$105))</x:f>
      </x:c>
      <x:c r="O51" s="122" t="str">
        <x:f>IF(A51="","",MAX(0,M51-N51))</x:f>
      </x:c>
      <x:c r="P51" s="12"/>
      <x:c r="Q51" s="1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22" customHeight="1">
      <x:c r="A52" s="12"/>
      <x:c r="B52" s="12"/>
      <x:c r="C52" s="12"/>
      <x:c r="D52" s="12"/>
      <x:c r="E52" s="12"/>
      <x:c r="F52" s="14"/>
      <x:c r="G52" s="14"/>
      <x:c r="H52" s="28"/>
      <x:c r="I52" s="122" t="str">
        <x:f>IF(A52="","",SUMIF(Itens_Contrato!$B$6:$B$105,A52,Itens_Contrato!$I$6:$I$105))</x:f>
      </x:c>
      <x:c r="J52" s="122" t="str">
        <x:f>IF(A52="","",SUMIFS(Medicoes!$H$6:$H$205,Medicoes!$C$6:$C$205,A52,Medicoes!$M$6:$M$205,"Aprovada"))</x:f>
      </x:c>
      <x:c r="K52" s="26" t="n">
        <x:f>IFERROR(J52/I52,0)</x:f>
        <x:v>0</x:v>
      </x:c>
      <x:c r="L52" s="122" t="str">
        <x:f>IF(A52="","",SUMIFS(Medicoes!$J$6:$J$205,Medicoes!$C$6:$C$205,A52,Medicoes!$M$6:$M$205,"Aprovada"))</x:f>
      </x:c>
      <x:c r="M52" s="122" t="str">
        <x:f>IF(A52="","",SUMIFS(Medicoes!$L$6:$L$205,Medicoes!$C$6:$C$205,A52,Medicoes!$M$6:$M$205,"Aprovada"))</x:f>
      </x:c>
      <x:c r="N52" s="122" t="str">
        <x:f>IF(A52="","",SUMIF(Pagamentos!$B$6:$B$105,A52,Pagamentos!$G$6:$G$105))</x:f>
      </x:c>
      <x:c r="O52" s="122" t="str">
        <x:f>IF(A52="","",MAX(0,M52-N52))</x:f>
      </x:c>
      <x:c r="P52" s="12"/>
      <x:c r="Q52" s="1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22" customHeight="1">
      <x:c r="A53" s="12"/>
      <x:c r="B53" s="12"/>
      <x:c r="C53" s="12"/>
      <x:c r="D53" s="12"/>
      <x:c r="E53" s="12"/>
      <x:c r="F53" s="14"/>
      <x:c r="G53" s="14"/>
      <x:c r="H53" s="28"/>
      <x:c r="I53" s="122" t="str">
        <x:f>IF(A53="","",SUMIF(Itens_Contrato!$B$6:$B$105,A53,Itens_Contrato!$I$6:$I$105))</x:f>
      </x:c>
      <x:c r="J53" s="122" t="str">
        <x:f>IF(A53="","",SUMIFS(Medicoes!$H$6:$H$205,Medicoes!$C$6:$C$205,A53,Medicoes!$M$6:$M$205,"Aprovada"))</x:f>
      </x:c>
      <x:c r="K53" s="26" t="n">
        <x:f>IFERROR(J53/I53,0)</x:f>
        <x:v>0</x:v>
      </x:c>
      <x:c r="L53" s="122" t="str">
        <x:f>IF(A53="","",SUMIFS(Medicoes!$J$6:$J$205,Medicoes!$C$6:$C$205,A53,Medicoes!$M$6:$M$205,"Aprovada"))</x:f>
      </x:c>
      <x:c r="M53" s="122" t="str">
        <x:f>IF(A53="","",SUMIFS(Medicoes!$L$6:$L$205,Medicoes!$C$6:$C$205,A53,Medicoes!$M$6:$M$205,"Aprovada"))</x:f>
      </x:c>
      <x:c r="N53" s="122" t="str">
        <x:f>IF(A53="","",SUMIF(Pagamentos!$B$6:$B$105,A53,Pagamentos!$G$6:$G$105))</x:f>
      </x:c>
      <x:c r="O53" s="122" t="str">
        <x:f>IF(A53="","",MAX(0,M53-N53))</x:f>
      </x:c>
      <x:c r="P53" s="12"/>
      <x:c r="Q53" s="1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22" customHeight="1">
      <x:c r="A54" s="12"/>
      <x:c r="B54" s="12"/>
      <x:c r="C54" s="12"/>
      <x:c r="D54" s="12"/>
      <x:c r="E54" s="12"/>
      <x:c r="F54" s="14"/>
      <x:c r="G54" s="14"/>
      <x:c r="H54" s="28"/>
      <x:c r="I54" s="122" t="str">
        <x:f>IF(A54="","",SUMIF(Itens_Contrato!$B$6:$B$105,A54,Itens_Contrato!$I$6:$I$105))</x:f>
      </x:c>
      <x:c r="J54" s="122" t="str">
        <x:f>IF(A54="","",SUMIFS(Medicoes!$H$6:$H$205,Medicoes!$C$6:$C$205,A54,Medicoes!$M$6:$M$205,"Aprovada"))</x:f>
      </x:c>
      <x:c r="K54" s="26" t="n">
        <x:f>IFERROR(J54/I54,0)</x:f>
        <x:v>0</x:v>
      </x:c>
      <x:c r="L54" s="122" t="str">
        <x:f>IF(A54="","",SUMIFS(Medicoes!$J$6:$J$205,Medicoes!$C$6:$C$205,A54,Medicoes!$M$6:$M$205,"Aprovada"))</x:f>
      </x:c>
      <x:c r="M54" s="122" t="str">
        <x:f>IF(A54="","",SUMIFS(Medicoes!$L$6:$L$205,Medicoes!$C$6:$C$205,A54,Medicoes!$M$6:$M$205,"Aprovada"))</x:f>
      </x:c>
      <x:c r="N54" s="122" t="str">
        <x:f>IF(A54="","",SUMIF(Pagamentos!$B$6:$B$105,A54,Pagamentos!$G$6:$G$105))</x:f>
      </x:c>
      <x:c r="O54" s="122" t="str">
        <x:f>IF(A54="","",MAX(0,M54-N54))</x:f>
      </x:c>
      <x:c r="P54" s="12"/>
      <x:c r="Q54" s="1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22" customHeight="1">
      <x:c r="A55" s="12"/>
      <x:c r="B55" s="12"/>
      <x:c r="C55" s="12"/>
      <x:c r="D55" s="12"/>
      <x:c r="E55" s="12"/>
      <x:c r="F55" s="14"/>
      <x:c r="G55" s="14"/>
      <x:c r="H55" s="28"/>
      <x:c r="I55" s="122" t="str">
        <x:f>IF(A55="","",SUMIF(Itens_Contrato!$B$6:$B$105,A55,Itens_Contrato!$I$6:$I$105))</x:f>
      </x:c>
      <x:c r="J55" s="122" t="str">
        <x:f>IF(A55="","",SUMIFS(Medicoes!$H$6:$H$205,Medicoes!$C$6:$C$205,A55,Medicoes!$M$6:$M$205,"Aprovada"))</x:f>
      </x:c>
      <x:c r="K55" s="26" t="n">
        <x:f>IFERROR(J55/I55,0)</x:f>
        <x:v>0</x:v>
      </x:c>
      <x:c r="L55" s="122" t="str">
        <x:f>IF(A55="","",SUMIFS(Medicoes!$J$6:$J$205,Medicoes!$C$6:$C$205,A55,Medicoes!$M$6:$M$205,"Aprovada"))</x:f>
      </x:c>
      <x:c r="M55" s="122" t="str">
        <x:f>IF(A55="","",SUMIFS(Medicoes!$L$6:$L$205,Medicoes!$C$6:$C$205,A55,Medicoes!$M$6:$M$205,"Aprovada"))</x:f>
      </x:c>
      <x:c r="N55" s="122" t="str">
        <x:f>IF(A55="","",SUMIF(Pagamentos!$B$6:$B$105,A55,Pagamentos!$G$6:$G$105))</x:f>
      </x:c>
      <x:c r="O55" s="122" t="str">
        <x:f>IF(A55="","",MAX(0,M55-N55))</x:f>
      </x:c>
      <x:c r="P55" s="12"/>
      <x:c r="Q55" s="1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Q2"/>
    <x:mergeCell ref="A4:Q4"/>
  </x:mergeCells>
  <x:conditionalFormatting sqref="P6:P55">
    <x:cfRule type="containsText" dxfId="15" priority="1" operator="containsText" text="ATRASADO"/>
    <x:cfRule type="containsText" dxfId="16" priority="2" operator="containsText" text="PENDENTE"/>
    <x:cfRule type="containsText" dxfId="17" priority="3" operator="containsText" text="CONCLUÍDO"/>
    <x:cfRule type="containsText" dxfId="18" priority="4" operator="containsText" text="APROVADA"/>
    <x:cfRule type="containsText" dxfId="19" priority="5" operator="containsText" text="EM ANDAMENTO"/>
  </x:conditionalFormatting>
  <x:dataValidations count="3">
    <x:dataValidation type="list" sqref="E6:E55">
      <x:formula1>Listas!$D$6:$D$8</x:formula1>
    </x:dataValidation>
    <x:dataValidation type="list" sqref="P6:P55">
      <x:formula1>Listas!$A$6:$A$10</x:formula1>
    </x:dataValidation>
    <x:dataValidation type="list" sqref="Q6:Q55">
      <x:formula1>Listas!$G$6:$G$11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3A98A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13" hidden="0" customWidth="1"/>
    <x:col min="3" max="3" width="12" hidden="0" customWidth="1"/>
    <x:col min="4" max="4" width="28" hidden="0" customWidth="1"/>
    <x:col min="5" max="5" width="16" hidden="0" customWidth="1"/>
    <x:col min="6" max="6" width="12" hidden="0" customWidth="1"/>
    <x:col min="7" max="7" width="16" hidden="0" customWidth="1"/>
    <x:col min="8" max="8" width="16" hidden="0" customWidth="1"/>
    <x:col min="9" max="9" width="17" hidden="0" customWidth="1"/>
    <x:col min="10" max="10" width="14" hidden="0" customWidth="1"/>
    <x:col min="11" max="11" width="13" hidden="0" customWidth="1"/>
    <x:col min="12" max="12" width="14" hidden="0" customWidth="1"/>
    <x:col min="13" max="13" width="16" hidden="0" customWidth="1"/>
    <x:col min="14" max="14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0" customHeight="1">
      <x:c r="A2" s="3" t="str">
        <x:v>Itens contratados e avanço físico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5" t="str">
        <x:v>A chave do item deve ser única. Quantidades medidas aprovadas são consolidadas automaticamente.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8" t="str">
        <x:v>Chave item</x:v>
      </x:c>
      <x:c r="B5" s="8" t="str">
        <x:v>ID contrato</x:v>
      </x:c>
      <x:c r="C5" s="8" t="str">
        <x:v>Código item</x:v>
      </x:c>
      <x:c r="D5" s="8" t="str">
        <x:v>Serviço</x:v>
      </x:c>
      <x:c r="E5" s="8" t="str">
        <x:v>Categoria</x:v>
      </x:c>
      <x:c r="F5" s="8" t="str">
        <x:v>Unidade</x:v>
      </x:c>
      <x:c r="G5" s="8" t="str">
        <x:v>Qtd. contratada</x:v>
      </x:c>
      <x:c r="H5" s="8" t="str">
        <x:v>Preço unitário</x:v>
      </x:c>
      <x:c r="I5" s="8" t="str">
        <x:v>Valor contratado</x:v>
      </x:c>
      <x:c r="J5" s="8" t="str">
        <x:v>Qtd. medida</x:v>
      </x:c>
      <x:c r="K5" s="8" t="str">
        <x:v>Saldo qtd.</x:v>
      </x:c>
      <x:c r="L5" s="8" t="str">
        <x:v>% executado</x:v>
      </x:c>
      <x:c r="M5" s="8" t="str">
        <x:v>Valor medido</x:v>
      </x:c>
      <x:c r="N5" s="8" t="str">
        <x:v>Status físico</x:v>
      </x:c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2" customHeight="1">
      <x:c r="A6" s="11" t="str">
        <x:v>CT-001|01</x:v>
      </x:c>
      <x:c r="B6" s="11" t="str">
        <x:v>CT-001</x:v>
      </x:c>
      <x:c r="C6" s="11" t="str">
        <x:v>01</x:v>
      </x:c>
      <x:c r="D6" s="11" t="str">
        <x:v>Alvenaria de vedação</x:v>
      </x:c>
      <x:c r="E6" s="11" t="str">
        <x:v>Civil</x:v>
      </x:c>
      <x:c r="F6" s="11" t="str">
        <x:v>m²</x:v>
      </x:c>
      <x:c r="G6" s="11" t="n">
        <x:v>1200</x:v>
      </x:c>
      <x:c r="H6" s="123" t="n">
        <x:v>95</x:v>
      </x:c>
      <x:c r="I6" s="121" t="n">
        <x:f>IF(A6="","",G6*H6)</x:f>
        <x:v>114000</x:v>
      </x:c>
      <x:c r="J6" s="19" t="n">
        <x:f>IF(A6="","",SUMIFS(Medicoes!$F$6:$F$205,Medicoes!$D$6:$D$205,A6,Medicoes!$C$6:$C$205,B6,Medicoes!$M$6:$M$205,"Aprovada"))</x:f>
        <x:v>730</x:v>
      </x:c>
      <x:c r="K6" s="19" t="n">
        <x:f>IF(A6="","",MAX(0,G6-J6))</x:f>
        <x:v>470</x:v>
      </x:c>
      <x:c r="L6" s="25" t="n">
        <x:f>IFERROR(J6/G6,0)</x:f>
        <x:v>0.6083333333333333</x:v>
      </x:c>
      <x:c r="M6" s="121" t="n">
        <x:f>IF(A6="","",J6*H6)</x:f>
        <x:v>69350</x:v>
      </x:c>
      <x:c r="N6" s="19" t="str">
        <x:f>IF(A6="","",IF(OR(COUNTIF($A$6:$A$105,A6)&lt;&gt;1,NOT(ISNUMBER(G6)),G6&lt;=0,NOT(ISNUMBER(H6)),H6&lt;0),"REVISAR DADOS",IF(J6&gt;G6,"EXCEDE CONTRATO",IF(K6=0,"CONCLUÍDO",IF(J6=0,"NÃO INICIADO","EM ANDAMENTO")))))</x:f>
        <x:v>EM ANDAMENTO</x:v>
      </x:c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2" customHeight="1">
      <x:c r="A7" s="12" t="str">
        <x:v>CT-001|02</x:v>
      </x:c>
      <x:c r="B7" s="12" t="str">
        <x:v>CT-001</x:v>
      </x:c>
      <x:c r="C7" s="12" t="str">
        <x:v>02</x:v>
      </x:c>
      <x:c r="D7" s="12" t="str">
        <x:v>Revestimento interno</x:v>
      </x:c>
      <x:c r="E7" s="12" t="str">
        <x:v>Acabamento</x:v>
      </x:c>
      <x:c r="F7" s="12" t="str">
        <x:v>m²</x:v>
      </x:c>
      <x:c r="G7" s="12" t="n">
        <x:v>2100</x:v>
      </x:c>
      <x:c r="H7" s="124" t="n">
        <x:v>68</x:v>
      </x:c>
      <x:c r="I7" s="122" t="n">
        <x:f>IF(A7="","",G7*H7)</x:f>
        <x:v>142800</x:v>
      </x:c>
      <x:c r="J7" s="20" t="n">
        <x:f>IF(A7="","",SUMIFS(Medicoes!$F$6:$F$205,Medicoes!$D$6:$D$205,A7,Medicoes!$C$6:$C$205,B7,Medicoes!$M$6:$M$205,"Aprovada"))</x:f>
        <x:v>580</x:v>
      </x:c>
      <x:c r="K7" s="20" t="n">
        <x:f>IF(A7="","",MAX(0,G7-J7))</x:f>
        <x:v>1520</x:v>
      </x:c>
      <x:c r="L7" s="26" t="n">
        <x:f>IFERROR(J7/G7,0)</x:f>
        <x:v>0.2761904761904762</x:v>
      </x:c>
      <x:c r="M7" s="122" t="n">
        <x:f>IF(A7="","",J7*H7)</x:f>
        <x:v>39440</x:v>
      </x:c>
      <x:c r="N7" s="20" t="str">
        <x:f>IF(A7="","",IF(OR(COUNTIF($A$6:$A$105,A7)&lt;&gt;1,NOT(ISNUMBER(G7)),G7&lt;=0,NOT(ISNUMBER(H7)),H7&lt;0),"REVISAR DADOS",IF(J7&gt;G7,"EXCEDE CONTRATO",IF(K7=0,"CONCLUÍDO",IF(J7=0,"NÃO INICIADO","EM ANDAMENTO")))))</x:f>
        <x:v>EM ANDAMENTO</x:v>
      </x:c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2" customHeight="1">
      <x:c r="A8" s="12" t="str">
        <x:v>CT-001|03</x:v>
      </x:c>
      <x:c r="B8" s="12" t="str">
        <x:v>CT-001</x:v>
      </x:c>
      <x:c r="C8" s="12" t="str">
        <x:v>03</x:v>
      </x:c>
      <x:c r="D8" s="12" t="str">
        <x:v>Pintura acrílica</x:v>
      </x:c>
      <x:c r="E8" s="12" t="str">
        <x:v>Acabamento</x:v>
      </x:c>
      <x:c r="F8" s="12" t="str">
        <x:v>m²</x:v>
      </x:c>
      <x:c r="G8" s="12" t="n">
        <x:v>2600</x:v>
      </x:c>
      <x:c r="H8" s="124" t="n">
        <x:v>32</x:v>
      </x:c>
      <x:c r="I8" s="122" t="n">
        <x:f>IF(A8="","",G8*H8)</x:f>
        <x:v>83200</x:v>
      </x:c>
      <x:c r="J8" s="20" t="n">
        <x:f>IF(A8="","",SUMIFS(Medicoes!$F$6:$F$205,Medicoes!$D$6:$D$205,A8,Medicoes!$C$6:$C$205,B8,Medicoes!$M$6:$M$205,"Aprovada"))</x:f>
        <x:v>0</x:v>
      </x:c>
      <x:c r="K8" s="20" t="n">
        <x:f>IF(A8="","",MAX(0,G8-J8))</x:f>
        <x:v>2600</x:v>
      </x:c>
      <x:c r="L8" s="26" t="n">
        <x:f>IFERROR(J8/G8,0)</x:f>
        <x:v>0</x:v>
      </x:c>
      <x:c r="M8" s="122" t="n">
        <x:f>IF(A8="","",J8*H8)</x:f>
        <x:v>0</x:v>
      </x:c>
      <x:c r="N8" s="20" t="str">
        <x:f>IF(A8="","",IF(OR(COUNTIF($A$6:$A$105,A8)&lt;&gt;1,NOT(ISNUMBER(G8)),G8&lt;=0,NOT(ISNUMBER(H8)),H8&lt;0),"REVISAR DADOS",IF(J8&gt;G8,"EXCEDE CONTRATO",IF(K8=0,"CONCLUÍDO",IF(J8=0,"NÃO INICIADO","EM ANDAMENTO")))))</x:f>
        <x:v>NÃO INICIADO</x:v>
      </x:c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2" customHeight="1">
      <x:c r="A9" s="12" t="str">
        <x:v>CT-002|01</x:v>
      </x:c>
      <x:c r="B9" s="12" t="str">
        <x:v>CT-002</x:v>
      </x:c>
      <x:c r="C9" s="12" t="str">
        <x:v>01</x:v>
      </x:c>
      <x:c r="D9" s="12" t="str">
        <x:v>Infraestrutura elétrica</x:v>
      </x:c>
      <x:c r="E9" s="12" t="str">
        <x:v>Elétrica</x:v>
      </x:c>
      <x:c r="F9" s="12" t="str">
        <x:v>serviço</x:v>
      </x:c>
      <x:c r="G9" s="12" t="n">
        <x:v>1</x:v>
      </x:c>
      <x:c r="H9" s="124" t="n">
        <x:v>185000</x:v>
      </x:c>
      <x:c r="I9" s="122" t="n">
        <x:f>IF(A9="","",G9*H9)</x:f>
        <x:v>185000</x:v>
      </x:c>
      <x:c r="J9" s="20" t="n">
        <x:f>IF(A9="","",SUMIFS(Medicoes!$F$6:$F$205,Medicoes!$D$6:$D$205,A9,Medicoes!$C$6:$C$205,B9,Medicoes!$M$6:$M$205,"Aprovada"))</x:f>
        <x:v>0.42</x:v>
      </x:c>
      <x:c r="K9" s="20" t="n">
        <x:f>IF(A9="","",MAX(0,G9-J9))</x:f>
        <x:v>0.5800000000000001</x:v>
      </x:c>
      <x:c r="L9" s="26" t="n">
        <x:f>IFERROR(J9/G9,0)</x:f>
        <x:v>0.42</x:v>
      </x:c>
      <x:c r="M9" s="122" t="n">
        <x:f>IF(A9="","",J9*H9)</x:f>
        <x:v>77700</x:v>
      </x:c>
      <x:c r="N9" s="20" t="str">
        <x:f>IF(A9="","",IF(OR(COUNTIF($A$6:$A$105,A9)&lt;&gt;1,NOT(ISNUMBER(G9)),G9&lt;=0,NOT(ISNUMBER(H9)),H9&lt;0),"REVISAR DADOS",IF(J9&gt;G9,"EXCEDE CONTRATO",IF(K9=0,"CONCLUÍDO",IF(J9=0,"NÃO INICIADO","EM ANDAMENTO")))))</x:f>
        <x:v>EM ANDAMENTO</x:v>
      </x:c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2" customHeight="1">
      <x:c r="A10" s="12" t="str">
        <x:v>CT-002|02</x:v>
      </x:c>
      <x:c r="B10" s="12" t="str">
        <x:v>CT-002</x:v>
      </x:c>
      <x:c r="C10" s="12" t="str">
        <x:v>02</x:v>
      </x:c>
      <x:c r="D10" s="12" t="str">
        <x:v>Quadros e proteção</x:v>
      </x:c>
      <x:c r="E10" s="12" t="str">
        <x:v>Elétrica</x:v>
      </x:c>
      <x:c r="F10" s="12" t="str">
        <x:v>un</x:v>
      </x:c>
      <x:c r="G10" s="12" t="n">
        <x:v>8</x:v>
      </x:c>
      <x:c r="H10" s="124" t="n">
        <x:v>14800</x:v>
      </x:c>
      <x:c r="I10" s="122" t="n">
        <x:f>IF(A10="","",G10*H10)</x:f>
        <x:v>118400</x:v>
      </x:c>
      <x:c r="J10" s="20" t="n">
        <x:f>IF(A10="","",SUMIFS(Medicoes!$F$6:$F$205,Medicoes!$D$6:$D$205,A10,Medicoes!$C$6:$C$205,B10,Medicoes!$M$6:$M$205,"Aprovada"))</x:f>
        <x:v>3</x:v>
      </x:c>
      <x:c r="K10" s="20" t="n">
        <x:f>IF(A10="","",MAX(0,G10-J10))</x:f>
        <x:v>5</x:v>
      </x:c>
      <x:c r="L10" s="26" t="n">
        <x:f>IFERROR(J10/G10,0)</x:f>
        <x:v>0.375</x:v>
      </x:c>
      <x:c r="M10" s="122" t="n">
        <x:f>IF(A10="","",J10*H10)</x:f>
        <x:v>44400</x:v>
      </x:c>
      <x:c r="N10" s="20" t="str">
        <x:f>IF(A10="","",IF(OR(COUNTIF($A$6:$A$105,A10)&lt;&gt;1,NOT(ISNUMBER(G10)),G10&lt;=0,NOT(ISNUMBER(H10)),H10&lt;0),"REVISAR DADOS",IF(J10&gt;G10,"EXCEDE CONTRATO",IF(K10=0,"CONCLUÍDO",IF(J10=0,"NÃO INICIADO","EM ANDAMENTO")))))</x:f>
        <x:v>EM ANDAMENTO</x:v>
      </x:c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2" customHeight="1">
      <x:c r="A11" s="12" t="str">
        <x:v>CT-003|01</x:v>
      </x:c>
      <x:c r="B11" s="12" t="str">
        <x:v>CT-003</x:v>
      </x:c>
      <x:c r="C11" s="12" t="str">
        <x:v>01</x:v>
      </x:c>
      <x:c r="D11" s="12" t="str">
        <x:v>Rede hidráulica</x:v>
      </x:c>
      <x:c r="E11" s="12" t="str">
        <x:v>Hidráulica</x:v>
      </x:c>
      <x:c r="F11" s="12" t="str">
        <x:v>m</x:v>
      </x:c>
      <x:c r="G11" s="12" t="n">
        <x:v>780</x:v>
      </x:c>
      <x:c r="H11" s="124" t="n">
        <x:v>145</x:v>
      </x:c>
      <x:c r="I11" s="122" t="n">
        <x:f>IF(A11="","",G11*H11)</x:f>
        <x:v>113100</x:v>
      </x:c>
      <x:c r="J11" s="20" t="n">
        <x:f>IF(A11="","",SUMIFS(Medicoes!$F$6:$F$205,Medicoes!$D$6:$D$205,A11,Medicoes!$C$6:$C$205,B11,Medicoes!$M$6:$M$205,"Aprovada"))</x:f>
        <x:v>450</x:v>
      </x:c>
      <x:c r="K11" s="20" t="n">
        <x:f>IF(A11="","",MAX(0,G11-J11))</x:f>
        <x:v>330</x:v>
      </x:c>
      <x:c r="L11" s="26" t="n">
        <x:f>IFERROR(J11/G11,0)</x:f>
        <x:v>0.5769230769230769</x:v>
      </x:c>
      <x:c r="M11" s="122" t="n">
        <x:f>IF(A11="","",J11*H11)</x:f>
        <x:v>65250</x:v>
      </x:c>
      <x:c r="N11" s="20" t="str">
        <x:f>IF(A11="","",IF(OR(COUNTIF($A$6:$A$105,A11)&lt;&gt;1,NOT(ISNUMBER(G11)),G11&lt;=0,NOT(ISNUMBER(H11)),H11&lt;0),"REVISAR DADOS",IF(J11&gt;G11,"EXCEDE CONTRATO",IF(K11=0,"CONCLUÍDO",IF(J11=0,"NÃO INICIADO","EM ANDAMENTO")))))</x:f>
        <x:v>EM ANDAMENTO</x:v>
      </x:c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2" customHeight="1">
      <x:c r="A12" s="12" t="str">
        <x:v>CT-003|02</x:v>
      </x:c>
      <x:c r="B12" s="12" t="str">
        <x:v>CT-003</x:v>
      </x:c>
      <x:c r="C12" s="12" t="str">
        <x:v>02</x:v>
      </x:c>
      <x:c r="D12" s="12" t="str">
        <x:v>Louças e metais</x:v>
      </x:c>
      <x:c r="E12" s="12" t="str">
        <x:v>Acabamento</x:v>
      </x:c>
      <x:c r="F12" s="12" t="str">
        <x:v>un</x:v>
      </x:c>
      <x:c r="G12" s="12" t="n">
        <x:v>48</x:v>
      </x:c>
      <x:c r="H12" s="124" t="n">
        <x:v>1650</x:v>
      </x:c>
      <x:c r="I12" s="122" t="n">
        <x:f>IF(A12="","",G12*H12)</x:f>
        <x:v>79200</x:v>
      </x:c>
      <x:c r="J12" s="20" t="n">
        <x:f>IF(A12="","",SUMIFS(Medicoes!$F$6:$F$205,Medicoes!$D$6:$D$205,A12,Medicoes!$C$6:$C$205,B12,Medicoes!$M$6:$M$205,"Aprovada"))</x:f>
        <x:v>0</x:v>
      </x:c>
      <x:c r="K12" s="20" t="n">
        <x:f>IF(A12="","",MAX(0,G12-J12))</x:f>
        <x:v>48</x:v>
      </x:c>
      <x:c r="L12" s="26" t="n">
        <x:f>IFERROR(J12/G12,0)</x:f>
        <x:v>0</x:v>
      </x:c>
      <x:c r="M12" s="122" t="n">
        <x:f>IF(A12="","",J12*H12)</x:f>
        <x:v>0</x:v>
      </x:c>
      <x:c r="N12" s="20" t="str">
        <x:f>IF(A12="","",IF(OR(COUNTIF($A$6:$A$105,A12)&lt;&gt;1,NOT(ISNUMBER(G12)),G12&lt;=0,NOT(ISNUMBER(H12)),H12&lt;0),"REVISAR DADOS",IF(J12&gt;G12,"EXCEDE CONTRATO",IF(K12=0,"CONCLUÍDO",IF(J12=0,"NÃO INICIADO","EM ANDAMENTO")))))</x:f>
        <x:v>NÃO INICIADO</x:v>
      </x:c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2" customHeight="1">
      <x:c r="A13" s="12" t="str">
        <x:v>CT-003|03</x:v>
      </x:c>
      <x:c r="B13" s="12" t="str">
        <x:v>CT-003</x:v>
      </x:c>
      <x:c r="C13" s="12" t="str">
        <x:v>03</x:v>
      </x:c>
      <x:c r="D13" s="12" t="str">
        <x:v>Testes e comissionamento</x:v>
      </x:c>
      <x:c r="E13" s="12" t="str">
        <x:v>Instalações</x:v>
      </x:c>
      <x:c r="F13" s="12" t="str">
        <x:v>serviço</x:v>
      </x:c>
      <x:c r="G13" s="12" t="n">
        <x:v>1</x:v>
      </x:c>
      <x:c r="H13" s="124" t="n">
        <x:v>24500</x:v>
      </x:c>
      <x:c r="I13" s="122" t="n">
        <x:f>IF(A13="","",G13*H13)</x:f>
        <x:v>24500</x:v>
      </x:c>
      <x:c r="J13" s="20" t="n">
        <x:f>IF(A13="","",SUMIFS(Medicoes!$F$6:$F$205,Medicoes!$D$6:$D$205,A13,Medicoes!$C$6:$C$205,B13,Medicoes!$M$6:$M$205,"Aprovada"))</x:f>
        <x:v>0</x:v>
      </x:c>
      <x:c r="K13" s="20" t="n">
        <x:f>IF(A13="","",MAX(0,G13-J13))</x:f>
        <x:v>1</x:v>
      </x:c>
      <x:c r="L13" s="26" t="n">
        <x:f>IFERROR(J13/G13,0)</x:f>
        <x:v>0</x:v>
      </x:c>
      <x:c r="M13" s="122" t="n">
        <x:f>IF(A13="","",J13*H13)</x:f>
        <x:v>0</x:v>
      </x:c>
      <x:c r="N13" s="20" t="str">
        <x:f>IF(A13="","",IF(OR(COUNTIF($A$6:$A$105,A13)&lt;&gt;1,NOT(ISNUMBER(G13)),G13&lt;=0,NOT(ISNUMBER(H13)),H13&lt;0),"REVISAR DADOS",IF(J13&gt;G13,"EXCEDE CONTRATO",IF(K13=0,"CONCLUÍDO",IF(J13=0,"NÃO INICIADO","EM ANDAMENTO")))))</x:f>
        <x:v>NÃO INICIADO</x:v>
      </x:c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2" customHeight="1">
      <x:c r="A14" s="12"/>
      <x:c r="B14" s="12"/>
      <x:c r="C14" s="12"/>
      <x:c r="D14" s="12"/>
      <x:c r="E14" s="12"/>
      <x:c r="F14" s="12"/>
      <x:c r="G14" s="12"/>
      <x:c r="H14" s="124"/>
      <x:c r="I14" s="122" t="str">
        <x:f>IF(A14="","",G14*H14)</x:f>
      </x:c>
      <x:c r="J14" s="20" t="str">
        <x:f>IF(A14="","",SUMIFS(Medicoes!$F$6:$F$205,Medicoes!$D$6:$D$205,A14,Medicoes!$C$6:$C$205,B14,Medicoes!$M$6:$M$205,"Aprovada"))</x:f>
      </x:c>
      <x:c r="K14" s="20" t="str">
        <x:f>IF(A14="","",MAX(0,G14-J14))</x:f>
      </x:c>
      <x:c r="L14" s="26" t="n">
        <x:f>IFERROR(J14/G14,0)</x:f>
        <x:v>0</x:v>
      </x:c>
      <x:c r="M14" s="122" t="str">
        <x:f>IF(A14="","",J14*H14)</x:f>
      </x:c>
      <x:c r="N14" s="20" t="str">
        <x:f>IF(A14="","",IF(OR(COUNTIF($A$6:$A$105,A14)&lt;&gt;1,NOT(ISNUMBER(G14)),G14&lt;=0,NOT(ISNUMBER(H14)),H14&lt;0),"REVISAR DADOS",IF(J14&gt;G14,"EXCEDE CONTRATO",IF(K14=0,"CONCLUÍDO",IF(J14=0,"NÃO INICIADO","EM ANDAMENTO")))))</x:f>
      </x:c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2" customHeight="1">
      <x:c r="A15" s="12"/>
      <x:c r="B15" s="12"/>
      <x:c r="C15" s="12"/>
      <x:c r="D15" s="12"/>
      <x:c r="E15" s="12"/>
      <x:c r="F15" s="12"/>
      <x:c r="G15" s="12"/>
      <x:c r="H15" s="124"/>
      <x:c r="I15" s="122" t="str">
        <x:f>IF(A15="","",G15*H15)</x:f>
      </x:c>
      <x:c r="J15" s="20" t="str">
        <x:f>IF(A15="","",SUMIFS(Medicoes!$F$6:$F$205,Medicoes!$D$6:$D$205,A15,Medicoes!$C$6:$C$205,B15,Medicoes!$M$6:$M$205,"Aprovada"))</x:f>
      </x:c>
      <x:c r="K15" s="20" t="str">
        <x:f>IF(A15="","",MAX(0,G15-J15))</x:f>
      </x:c>
      <x:c r="L15" s="26" t="n">
        <x:f>IFERROR(J15/G15,0)</x:f>
        <x:v>0</x:v>
      </x:c>
      <x:c r="M15" s="122" t="str">
        <x:f>IF(A15="","",J15*H15)</x:f>
      </x:c>
      <x:c r="N15" s="20" t="str">
        <x:f>IF(A15="","",IF(OR(COUNTIF($A$6:$A$105,A15)&lt;&gt;1,NOT(ISNUMBER(G15)),G15&lt;=0,NOT(ISNUMBER(H15)),H15&lt;0),"REVISAR DADOS",IF(J15&gt;G15,"EXCEDE CONTRATO",IF(K15=0,"CONCLUÍDO",IF(J15=0,"NÃO INICIADO","EM ANDAMENTO")))))</x:f>
      </x:c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2" customHeight="1">
      <x:c r="A16" s="12"/>
      <x:c r="B16" s="12"/>
      <x:c r="C16" s="12"/>
      <x:c r="D16" s="12"/>
      <x:c r="E16" s="12"/>
      <x:c r="F16" s="12"/>
      <x:c r="G16" s="12"/>
      <x:c r="H16" s="124"/>
      <x:c r="I16" s="122" t="str">
        <x:f>IF(A16="","",G16*H16)</x:f>
      </x:c>
      <x:c r="J16" s="20" t="str">
        <x:f>IF(A16="","",SUMIFS(Medicoes!$F$6:$F$205,Medicoes!$D$6:$D$205,A16,Medicoes!$C$6:$C$205,B16,Medicoes!$M$6:$M$205,"Aprovada"))</x:f>
      </x:c>
      <x:c r="K16" s="20" t="str">
        <x:f>IF(A16="","",MAX(0,G16-J16))</x:f>
      </x:c>
      <x:c r="L16" s="26" t="n">
        <x:f>IFERROR(J16/G16,0)</x:f>
        <x:v>0</x:v>
      </x:c>
      <x:c r="M16" s="122" t="str">
        <x:f>IF(A16="","",J16*H16)</x:f>
      </x:c>
      <x:c r="N16" s="20" t="str">
        <x:f>IF(A16="","",IF(OR(COUNTIF($A$6:$A$105,A16)&lt;&gt;1,NOT(ISNUMBER(G16)),G16&lt;=0,NOT(ISNUMBER(H16)),H16&lt;0),"REVISAR DADOS",IF(J16&gt;G16,"EXCEDE CONTRATO",IF(K16=0,"CONCLUÍDO",IF(J16=0,"NÃO INICIADO","EM ANDAMENTO")))))</x:f>
      </x:c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2" customHeight="1">
      <x:c r="A17" s="12"/>
      <x:c r="B17" s="12"/>
      <x:c r="C17" s="12"/>
      <x:c r="D17" s="12"/>
      <x:c r="E17" s="12"/>
      <x:c r="F17" s="12"/>
      <x:c r="G17" s="12"/>
      <x:c r="H17" s="124"/>
      <x:c r="I17" s="122" t="str">
        <x:f>IF(A17="","",G17*H17)</x:f>
      </x:c>
      <x:c r="J17" s="20" t="str">
        <x:f>IF(A17="","",SUMIFS(Medicoes!$F$6:$F$205,Medicoes!$D$6:$D$205,A17,Medicoes!$C$6:$C$205,B17,Medicoes!$M$6:$M$205,"Aprovada"))</x:f>
      </x:c>
      <x:c r="K17" s="20" t="str">
        <x:f>IF(A17="","",MAX(0,G17-J17))</x:f>
      </x:c>
      <x:c r="L17" s="26" t="n">
        <x:f>IFERROR(J17/G17,0)</x:f>
        <x:v>0</x:v>
      </x:c>
      <x:c r="M17" s="122" t="str">
        <x:f>IF(A17="","",J17*H17)</x:f>
      </x:c>
      <x:c r="N17" s="20" t="str">
        <x:f>IF(A17="","",IF(OR(COUNTIF($A$6:$A$105,A17)&lt;&gt;1,NOT(ISNUMBER(G17)),G17&lt;=0,NOT(ISNUMBER(H17)),H17&lt;0),"REVISAR DADOS",IF(J17&gt;G17,"EXCEDE CONTRATO",IF(K17=0,"CONCLUÍDO",IF(J17=0,"NÃO INICIADO","EM ANDAMENTO")))))</x:f>
      </x:c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2" customHeight="1">
      <x:c r="A18" s="12"/>
      <x:c r="B18" s="12"/>
      <x:c r="C18" s="12"/>
      <x:c r="D18" s="12"/>
      <x:c r="E18" s="12"/>
      <x:c r="F18" s="12"/>
      <x:c r="G18" s="12"/>
      <x:c r="H18" s="124"/>
      <x:c r="I18" s="122" t="str">
        <x:f>IF(A18="","",G18*H18)</x:f>
      </x:c>
      <x:c r="J18" s="20" t="str">
        <x:f>IF(A18="","",SUMIFS(Medicoes!$F$6:$F$205,Medicoes!$D$6:$D$205,A18,Medicoes!$C$6:$C$205,B18,Medicoes!$M$6:$M$205,"Aprovada"))</x:f>
      </x:c>
      <x:c r="K18" s="20" t="str">
        <x:f>IF(A18="","",MAX(0,G18-J18))</x:f>
      </x:c>
      <x:c r="L18" s="26" t="n">
        <x:f>IFERROR(J18/G18,0)</x:f>
        <x:v>0</x:v>
      </x:c>
      <x:c r="M18" s="122" t="str">
        <x:f>IF(A18="","",J18*H18)</x:f>
      </x:c>
      <x:c r="N18" s="20" t="str">
        <x:f>IF(A18="","",IF(OR(COUNTIF($A$6:$A$105,A18)&lt;&gt;1,NOT(ISNUMBER(G18)),G18&lt;=0,NOT(ISNUMBER(H18)),H18&lt;0),"REVISAR DADOS",IF(J18&gt;G18,"EXCEDE CONTRATO",IF(K18=0,"CONCLUÍDO",IF(J18=0,"NÃO INICIADO","EM ANDAMENTO")))))</x:f>
      </x:c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2" customHeight="1">
      <x:c r="A19" s="12"/>
      <x:c r="B19" s="12"/>
      <x:c r="C19" s="12"/>
      <x:c r="D19" s="12"/>
      <x:c r="E19" s="12"/>
      <x:c r="F19" s="12"/>
      <x:c r="G19" s="12"/>
      <x:c r="H19" s="124"/>
      <x:c r="I19" s="122" t="str">
        <x:f>IF(A19="","",G19*H19)</x:f>
      </x:c>
      <x:c r="J19" s="20" t="str">
        <x:f>IF(A19="","",SUMIFS(Medicoes!$F$6:$F$205,Medicoes!$D$6:$D$205,A19,Medicoes!$C$6:$C$205,B19,Medicoes!$M$6:$M$205,"Aprovada"))</x:f>
      </x:c>
      <x:c r="K19" s="20" t="str">
        <x:f>IF(A19="","",MAX(0,G19-J19))</x:f>
      </x:c>
      <x:c r="L19" s="26" t="n">
        <x:f>IFERROR(J19/G19,0)</x:f>
        <x:v>0</x:v>
      </x:c>
      <x:c r="M19" s="122" t="str">
        <x:f>IF(A19="","",J19*H19)</x:f>
      </x:c>
      <x:c r="N19" s="20" t="str">
        <x:f>IF(A19="","",IF(OR(COUNTIF($A$6:$A$105,A19)&lt;&gt;1,NOT(ISNUMBER(G19)),G19&lt;=0,NOT(ISNUMBER(H19)),H19&lt;0),"REVISAR DADOS",IF(J19&gt;G19,"EXCEDE CONTRATO",IF(K19=0,"CONCLUÍDO",IF(J19=0,"NÃO INICIADO","EM ANDAMENTO")))))</x:f>
      </x:c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2" customHeight="1">
      <x:c r="A20" s="12"/>
      <x:c r="B20" s="12"/>
      <x:c r="C20" s="12"/>
      <x:c r="D20" s="12"/>
      <x:c r="E20" s="12"/>
      <x:c r="F20" s="12"/>
      <x:c r="G20" s="12"/>
      <x:c r="H20" s="124"/>
      <x:c r="I20" s="122" t="str">
        <x:f>IF(A20="","",G20*H20)</x:f>
      </x:c>
      <x:c r="J20" s="20" t="str">
        <x:f>IF(A20="","",SUMIFS(Medicoes!$F$6:$F$205,Medicoes!$D$6:$D$205,A20,Medicoes!$C$6:$C$205,B20,Medicoes!$M$6:$M$205,"Aprovada"))</x:f>
      </x:c>
      <x:c r="K20" s="20" t="str">
        <x:f>IF(A20="","",MAX(0,G20-J20))</x:f>
      </x:c>
      <x:c r="L20" s="26" t="n">
        <x:f>IFERROR(J20/G20,0)</x:f>
        <x:v>0</x:v>
      </x:c>
      <x:c r="M20" s="122" t="str">
        <x:f>IF(A20="","",J20*H20)</x:f>
      </x:c>
      <x:c r="N20" s="20" t="str">
        <x:f>IF(A20="","",IF(OR(COUNTIF($A$6:$A$105,A20)&lt;&gt;1,NOT(ISNUMBER(G20)),G20&lt;=0,NOT(ISNUMBER(H20)),H20&lt;0),"REVISAR DADOS",IF(J20&gt;G20,"EXCEDE CONTRATO",IF(K20=0,"CONCLUÍDO",IF(J20=0,"NÃO INICIADO","EM ANDAMENTO")))))</x:f>
      </x:c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2" customHeight="1">
      <x:c r="A21" s="12"/>
      <x:c r="B21" s="12"/>
      <x:c r="C21" s="12"/>
      <x:c r="D21" s="12"/>
      <x:c r="E21" s="12"/>
      <x:c r="F21" s="12"/>
      <x:c r="G21" s="12"/>
      <x:c r="H21" s="124"/>
      <x:c r="I21" s="122" t="str">
        <x:f>IF(A21="","",G21*H21)</x:f>
      </x:c>
      <x:c r="J21" s="20" t="str">
        <x:f>IF(A21="","",SUMIFS(Medicoes!$F$6:$F$205,Medicoes!$D$6:$D$205,A21,Medicoes!$C$6:$C$205,B21,Medicoes!$M$6:$M$205,"Aprovada"))</x:f>
      </x:c>
      <x:c r="K21" s="20" t="str">
        <x:f>IF(A21="","",MAX(0,G21-J21))</x:f>
      </x:c>
      <x:c r="L21" s="26" t="n">
        <x:f>IFERROR(J21/G21,0)</x:f>
        <x:v>0</x:v>
      </x:c>
      <x:c r="M21" s="122" t="str">
        <x:f>IF(A21="","",J21*H21)</x:f>
      </x:c>
      <x:c r="N21" s="20" t="str">
        <x:f>IF(A21="","",IF(OR(COUNTIF($A$6:$A$105,A21)&lt;&gt;1,NOT(ISNUMBER(G21)),G21&lt;=0,NOT(ISNUMBER(H21)),H21&lt;0),"REVISAR DADOS",IF(J21&gt;G21,"EXCEDE CONTRATO",IF(K21=0,"CONCLUÍDO",IF(J21=0,"NÃO INICIADO","EM ANDAMENTO")))))</x:f>
      </x:c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2" customHeight="1">
      <x:c r="A22" s="12"/>
      <x:c r="B22" s="12"/>
      <x:c r="C22" s="12"/>
      <x:c r="D22" s="12"/>
      <x:c r="E22" s="12"/>
      <x:c r="F22" s="12"/>
      <x:c r="G22" s="12"/>
      <x:c r="H22" s="124"/>
      <x:c r="I22" s="122" t="str">
        <x:f>IF(A22="","",G22*H22)</x:f>
      </x:c>
      <x:c r="J22" s="20" t="str">
        <x:f>IF(A22="","",SUMIFS(Medicoes!$F$6:$F$205,Medicoes!$D$6:$D$205,A22,Medicoes!$C$6:$C$205,B22,Medicoes!$M$6:$M$205,"Aprovada"))</x:f>
      </x:c>
      <x:c r="K22" s="20" t="str">
        <x:f>IF(A22="","",MAX(0,G22-J22))</x:f>
      </x:c>
      <x:c r="L22" s="26" t="n">
        <x:f>IFERROR(J22/G22,0)</x:f>
        <x:v>0</x:v>
      </x:c>
      <x:c r="M22" s="122" t="str">
        <x:f>IF(A22="","",J22*H22)</x:f>
      </x:c>
      <x:c r="N22" s="20" t="str">
        <x:f>IF(A22="","",IF(OR(COUNTIF($A$6:$A$105,A22)&lt;&gt;1,NOT(ISNUMBER(G22)),G22&lt;=0,NOT(ISNUMBER(H22)),H22&lt;0),"REVISAR DADOS",IF(J22&gt;G22,"EXCEDE CONTRATO",IF(K22=0,"CONCLUÍDO",IF(J22=0,"NÃO INICIADO","EM ANDAMENTO")))))</x:f>
      </x:c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2" customHeight="1">
      <x:c r="A23" s="12"/>
      <x:c r="B23" s="12"/>
      <x:c r="C23" s="12"/>
      <x:c r="D23" s="12"/>
      <x:c r="E23" s="12"/>
      <x:c r="F23" s="12"/>
      <x:c r="G23" s="12"/>
      <x:c r="H23" s="124"/>
      <x:c r="I23" s="122" t="str">
        <x:f>IF(A23="","",G23*H23)</x:f>
      </x:c>
      <x:c r="J23" s="20" t="str">
        <x:f>IF(A23="","",SUMIFS(Medicoes!$F$6:$F$205,Medicoes!$D$6:$D$205,A23,Medicoes!$C$6:$C$205,B23,Medicoes!$M$6:$M$205,"Aprovada"))</x:f>
      </x:c>
      <x:c r="K23" s="20" t="str">
        <x:f>IF(A23="","",MAX(0,G23-J23))</x:f>
      </x:c>
      <x:c r="L23" s="26" t="n">
        <x:f>IFERROR(J23/G23,0)</x:f>
        <x:v>0</x:v>
      </x:c>
      <x:c r="M23" s="122" t="str">
        <x:f>IF(A23="","",J23*H23)</x:f>
      </x:c>
      <x:c r="N23" s="20" t="str">
        <x:f>IF(A23="","",IF(OR(COUNTIF($A$6:$A$105,A23)&lt;&gt;1,NOT(ISNUMBER(G23)),G23&lt;=0,NOT(ISNUMBER(H23)),H23&lt;0),"REVISAR DADOS",IF(J23&gt;G23,"EXCEDE CONTRATO",IF(K23=0,"CONCLUÍDO",IF(J23=0,"NÃO INICIADO","EM ANDAMENTO")))))</x:f>
      </x:c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2" customHeight="1">
      <x:c r="A24" s="12"/>
      <x:c r="B24" s="12"/>
      <x:c r="C24" s="12"/>
      <x:c r="D24" s="12"/>
      <x:c r="E24" s="12"/>
      <x:c r="F24" s="12"/>
      <x:c r="G24" s="12"/>
      <x:c r="H24" s="124"/>
      <x:c r="I24" s="122" t="str">
        <x:f>IF(A24="","",G24*H24)</x:f>
      </x:c>
      <x:c r="J24" s="20" t="str">
        <x:f>IF(A24="","",SUMIFS(Medicoes!$F$6:$F$205,Medicoes!$D$6:$D$205,A24,Medicoes!$C$6:$C$205,B24,Medicoes!$M$6:$M$205,"Aprovada"))</x:f>
      </x:c>
      <x:c r="K24" s="20" t="str">
        <x:f>IF(A24="","",MAX(0,G24-J24))</x:f>
      </x:c>
      <x:c r="L24" s="26" t="n">
        <x:f>IFERROR(J24/G24,0)</x:f>
        <x:v>0</x:v>
      </x:c>
      <x:c r="M24" s="122" t="str">
        <x:f>IF(A24="","",J24*H24)</x:f>
      </x:c>
      <x:c r="N24" s="20" t="str">
        <x:f>IF(A24="","",IF(OR(COUNTIF($A$6:$A$105,A24)&lt;&gt;1,NOT(ISNUMBER(G24)),G24&lt;=0,NOT(ISNUMBER(H24)),H24&lt;0),"REVISAR DADOS",IF(J24&gt;G24,"EXCEDE CONTRATO",IF(K24=0,"CONCLUÍDO",IF(J24=0,"NÃO INICIADO","EM ANDAMENTO")))))</x:f>
      </x:c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22" customHeight="1">
      <x:c r="A25" s="12"/>
      <x:c r="B25" s="12"/>
      <x:c r="C25" s="12"/>
      <x:c r="D25" s="12"/>
      <x:c r="E25" s="12"/>
      <x:c r="F25" s="12"/>
      <x:c r="G25" s="12"/>
      <x:c r="H25" s="124"/>
      <x:c r="I25" s="122" t="str">
        <x:f>IF(A25="","",G25*H25)</x:f>
      </x:c>
      <x:c r="J25" s="20" t="str">
        <x:f>IF(A25="","",SUMIFS(Medicoes!$F$6:$F$205,Medicoes!$D$6:$D$205,A25,Medicoes!$C$6:$C$205,B25,Medicoes!$M$6:$M$205,"Aprovada"))</x:f>
      </x:c>
      <x:c r="K25" s="20" t="str">
        <x:f>IF(A25="","",MAX(0,G25-J25))</x:f>
      </x:c>
      <x:c r="L25" s="26" t="n">
        <x:f>IFERROR(J25/G25,0)</x:f>
        <x:v>0</x:v>
      </x:c>
      <x:c r="M25" s="122" t="str">
        <x:f>IF(A25="","",J25*H25)</x:f>
      </x:c>
      <x:c r="N25" s="20" t="str">
        <x:f>IF(A25="","",IF(OR(COUNTIF($A$6:$A$105,A25)&lt;&gt;1,NOT(ISNUMBER(G25)),G25&lt;=0,NOT(ISNUMBER(H25)),H25&lt;0),"REVISAR DADOS",IF(J25&gt;G25,"EXCEDE CONTRATO",IF(K25=0,"CONCLUÍDO",IF(J25=0,"NÃO INICIADO","EM ANDAMENTO")))))</x:f>
      </x:c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22" customHeight="1">
      <x:c r="A26" s="12"/>
      <x:c r="B26" s="12"/>
      <x:c r="C26" s="12"/>
      <x:c r="D26" s="12"/>
      <x:c r="E26" s="12"/>
      <x:c r="F26" s="12"/>
      <x:c r="G26" s="12"/>
      <x:c r="H26" s="124"/>
      <x:c r="I26" s="122" t="str">
        <x:f>IF(A26="","",G26*H26)</x:f>
      </x:c>
      <x:c r="J26" s="20" t="str">
        <x:f>IF(A26="","",SUMIFS(Medicoes!$F$6:$F$205,Medicoes!$D$6:$D$205,A26,Medicoes!$C$6:$C$205,B26,Medicoes!$M$6:$M$205,"Aprovada"))</x:f>
      </x:c>
      <x:c r="K26" s="20" t="str">
        <x:f>IF(A26="","",MAX(0,G26-J26))</x:f>
      </x:c>
      <x:c r="L26" s="26" t="n">
        <x:f>IFERROR(J26/G26,0)</x:f>
        <x:v>0</x:v>
      </x:c>
      <x:c r="M26" s="122" t="str">
        <x:f>IF(A26="","",J26*H26)</x:f>
      </x:c>
      <x:c r="N26" s="20" t="str">
        <x:f>IF(A26="","",IF(OR(COUNTIF($A$6:$A$105,A26)&lt;&gt;1,NOT(ISNUMBER(G26)),G26&lt;=0,NOT(ISNUMBER(H26)),H26&lt;0),"REVISAR DADOS",IF(J26&gt;G26,"EXCEDE CONTRATO",IF(K26=0,"CONCLUÍDO",IF(J26=0,"NÃO INICIADO","EM ANDAMENTO")))))</x:f>
      </x:c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22" customHeight="1">
      <x:c r="A27" s="12"/>
      <x:c r="B27" s="12"/>
      <x:c r="C27" s="12"/>
      <x:c r="D27" s="12"/>
      <x:c r="E27" s="12"/>
      <x:c r="F27" s="12"/>
      <x:c r="G27" s="12"/>
      <x:c r="H27" s="124"/>
      <x:c r="I27" s="122" t="str">
        <x:f>IF(A27="","",G27*H27)</x:f>
      </x:c>
      <x:c r="J27" s="20" t="str">
        <x:f>IF(A27="","",SUMIFS(Medicoes!$F$6:$F$205,Medicoes!$D$6:$D$205,A27,Medicoes!$C$6:$C$205,B27,Medicoes!$M$6:$M$205,"Aprovada"))</x:f>
      </x:c>
      <x:c r="K27" s="20" t="str">
        <x:f>IF(A27="","",MAX(0,G27-J27))</x:f>
      </x:c>
      <x:c r="L27" s="26" t="n">
        <x:f>IFERROR(J27/G27,0)</x:f>
        <x:v>0</x:v>
      </x:c>
      <x:c r="M27" s="122" t="str">
        <x:f>IF(A27="","",J27*H27)</x:f>
      </x:c>
      <x:c r="N27" s="20" t="str">
        <x:f>IF(A27="","",IF(OR(COUNTIF($A$6:$A$105,A27)&lt;&gt;1,NOT(ISNUMBER(G27)),G27&lt;=0,NOT(ISNUMBER(H27)),H27&lt;0),"REVISAR DADOS",IF(J27&gt;G27,"EXCEDE CONTRATO",IF(K27=0,"CONCLUÍDO",IF(J27=0,"NÃO INICIADO","EM ANDAMENTO")))))</x:f>
      </x:c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22" customHeight="1">
      <x:c r="A28" s="12"/>
      <x:c r="B28" s="12"/>
      <x:c r="C28" s="12"/>
      <x:c r="D28" s="12"/>
      <x:c r="E28" s="12"/>
      <x:c r="F28" s="12"/>
      <x:c r="G28" s="12"/>
      <x:c r="H28" s="124"/>
      <x:c r="I28" s="122" t="str">
        <x:f>IF(A28="","",G28*H28)</x:f>
      </x:c>
      <x:c r="J28" s="20" t="str">
        <x:f>IF(A28="","",SUMIFS(Medicoes!$F$6:$F$205,Medicoes!$D$6:$D$205,A28,Medicoes!$C$6:$C$205,B28,Medicoes!$M$6:$M$205,"Aprovada"))</x:f>
      </x:c>
      <x:c r="K28" s="20" t="str">
        <x:f>IF(A28="","",MAX(0,G28-J28))</x:f>
      </x:c>
      <x:c r="L28" s="26" t="n">
        <x:f>IFERROR(J28/G28,0)</x:f>
        <x:v>0</x:v>
      </x:c>
      <x:c r="M28" s="122" t="str">
        <x:f>IF(A28="","",J28*H28)</x:f>
      </x:c>
      <x:c r="N28" s="20" t="str">
        <x:f>IF(A28="","",IF(OR(COUNTIF($A$6:$A$105,A28)&lt;&gt;1,NOT(ISNUMBER(G28)),G28&lt;=0,NOT(ISNUMBER(H28)),H28&lt;0),"REVISAR DADOS",IF(J28&gt;G28,"EXCEDE CONTRATO",IF(K28=0,"CONCLUÍDO",IF(J28=0,"NÃO INICIADO","EM ANDAMENTO")))))</x:f>
      </x:c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22" customHeight="1">
      <x:c r="A29" s="12"/>
      <x:c r="B29" s="12"/>
      <x:c r="C29" s="12"/>
      <x:c r="D29" s="12"/>
      <x:c r="E29" s="12"/>
      <x:c r="F29" s="12"/>
      <x:c r="G29" s="12"/>
      <x:c r="H29" s="124"/>
      <x:c r="I29" s="122" t="str">
        <x:f>IF(A29="","",G29*H29)</x:f>
      </x:c>
      <x:c r="J29" s="20" t="str">
        <x:f>IF(A29="","",SUMIFS(Medicoes!$F$6:$F$205,Medicoes!$D$6:$D$205,A29,Medicoes!$C$6:$C$205,B29,Medicoes!$M$6:$M$205,"Aprovada"))</x:f>
      </x:c>
      <x:c r="K29" s="20" t="str">
        <x:f>IF(A29="","",MAX(0,G29-J29))</x:f>
      </x:c>
      <x:c r="L29" s="26" t="n">
        <x:f>IFERROR(J29/G29,0)</x:f>
        <x:v>0</x:v>
      </x:c>
      <x:c r="M29" s="122" t="str">
        <x:f>IF(A29="","",J29*H29)</x:f>
      </x:c>
      <x:c r="N29" s="20" t="str">
        <x:f>IF(A29="","",IF(OR(COUNTIF($A$6:$A$105,A29)&lt;&gt;1,NOT(ISNUMBER(G29)),G29&lt;=0,NOT(ISNUMBER(H29)),H29&lt;0),"REVISAR DADOS",IF(J29&gt;G29,"EXCEDE CONTRATO",IF(K29=0,"CONCLUÍDO",IF(J29=0,"NÃO INICIADO","EM ANDAMENTO")))))</x:f>
      </x:c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22" customHeight="1">
      <x:c r="A30" s="12"/>
      <x:c r="B30" s="12"/>
      <x:c r="C30" s="12"/>
      <x:c r="D30" s="12"/>
      <x:c r="E30" s="12"/>
      <x:c r="F30" s="12"/>
      <x:c r="G30" s="12"/>
      <x:c r="H30" s="124"/>
      <x:c r="I30" s="122" t="str">
        <x:f>IF(A30="","",G30*H30)</x:f>
      </x:c>
      <x:c r="J30" s="20" t="str">
        <x:f>IF(A30="","",SUMIFS(Medicoes!$F$6:$F$205,Medicoes!$D$6:$D$205,A30,Medicoes!$C$6:$C$205,B30,Medicoes!$M$6:$M$205,"Aprovada"))</x:f>
      </x:c>
      <x:c r="K30" s="20" t="str">
        <x:f>IF(A30="","",MAX(0,G30-J30))</x:f>
      </x:c>
      <x:c r="L30" s="26" t="n">
        <x:f>IFERROR(J30/G30,0)</x:f>
        <x:v>0</x:v>
      </x:c>
      <x:c r="M30" s="122" t="str">
        <x:f>IF(A30="","",J30*H30)</x:f>
      </x:c>
      <x:c r="N30" s="20" t="str">
        <x:f>IF(A30="","",IF(OR(COUNTIF($A$6:$A$105,A30)&lt;&gt;1,NOT(ISNUMBER(G30)),G30&lt;=0,NOT(ISNUMBER(H30)),H30&lt;0),"REVISAR DADOS",IF(J30&gt;G30,"EXCEDE CONTRATO",IF(K30=0,"CONCLUÍDO",IF(J30=0,"NÃO INICIADO","EM ANDAMENTO")))))</x:f>
      </x:c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22" customHeight="1">
      <x:c r="A31" s="12"/>
      <x:c r="B31" s="12"/>
      <x:c r="C31" s="12"/>
      <x:c r="D31" s="12"/>
      <x:c r="E31" s="12"/>
      <x:c r="F31" s="12"/>
      <x:c r="G31" s="12"/>
      <x:c r="H31" s="124"/>
      <x:c r="I31" s="122" t="str">
        <x:f>IF(A31="","",G31*H31)</x:f>
      </x:c>
      <x:c r="J31" s="20" t="str">
        <x:f>IF(A31="","",SUMIFS(Medicoes!$F$6:$F$205,Medicoes!$D$6:$D$205,A31,Medicoes!$C$6:$C$205,B31,Medicoes!$M$6:$M$205,"Aprovada"))</x:f>
      </x:c>
      <x:c r="K31" s="20" t="str">
        <x:f>IF(A31="","",MAX(0,G31-J31))</x:f>
      </x:c>
      <x:c r="L31" s="26" t="n">
        <x:f>IFERROR(J31/G31,0)</x:f>
        <x:v>0</x:v>
      </x:c>
      <x:c r="M31" s="122" t="str">
        <x:f>IF(A31="","",J31*H31)</x:f>
      </x:c>
      <x:c r="N31" s="20" t="str">
        <x:f>IF(A31="","",IF(OR(COUNTIF($A$6:$A$105,A31)&lt;&gt;1,NOT(ISNUMBER(G31)),G31&lt;=0,NOT(ISNUMBER(H31)),H31&lt;0),"REVISAR DADOS",IF(J31&gt;G31,"EXCEDE CONTRATO",IF(K31=0,"CONCLUÍDO",IF(J31=0,"NÃO INICIADO","EM ANDAMENTO")))))</x:f>
      </x:c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22" customHeight="1">
      <x:c r="A32" s="12"/>
      <x:c r="B32" s="12"/>
      <x:c r="C32" s="12"/>
      <x:c r="D32" s="12"/>
      <x:c r="E32" s="12"/>
      <x:c r="F32" s="12"/>
      <x:c r="G32" s="12"/>
      <x:c r="H32" s="124"/>
      <x:c r="I32" s="122" t="str">
        <x:f>IF(A32="","",G32*H32)</x:f>
      </x:c>
      <x:c r="J32" s="20" t="str">
        <x:f>IF(A32="","",SUMIFS(Medicoes!$F$6:$F$205,Medicoes!$D$6:$D$205,A32,Medicoes!$C$6:$C$205,B32,Medicoes!$M$6:$M$205,"Aprovada"))</x:f>
      </x:c>
      <x:c r="K32" s="20" t="str">
        <x:f>IF(A32="","",MAX(0,G32-J32))</x:f>
      </x:c>
      <x:c r="L32" s="26" t="n">
        <x:f>IFERROR(J32/G32,0)</x:f>
        <x:v>0</x:v>
      </x:c>
      <x:c r="M32" s="122" t="str">
        <x:f>IF(A32="","",J32*H32)</x:f>
      </x:c>
      <x:c r="N32" s="20" t="str">
        <x:f>IF(A32="","",IF(OR(COUNTIF($A$6:$A$105,A32)&lt;&gt;1,NOT(ISNUMBER(G32)),G32&lt;=0,NOT(ISNUMBER(H32)),H32&lt;0),"REVISAR DADOS",IF(J32&gt;G32,"EXCEDE CONTRATO",IF(K32=0,"CONCLUÍDO",IF(J32=0,"NÃO INICIADO","EM ANDAMENTO")))))</x:f>
      </x:c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22" customHeight="1">
      <x:c r="A33" s="12"/>
      <x:c r="B33" s="12"/>
      <x:c r="C33" s="12"/>
      <x:c r="D33" s="12"/>
      <x:c r="E33" s="12"/>
      <x:c r="F33" s="12"/>
      <x:c r="G33" s="12"/>
      <x:c r="H33" s="124"/>
      <x:c r="I33" s="122" t="str">
        <x:f>IF(A33="","",G33*H33)</x:f>
      </x:c>
      <x:c r="J33" s="20" t="str">
        <x:f>IF(A33="","",SUMIFS(Medicoes!$F$6:$F$205,Medicoes!$D$6:$D$205,A33,Medicoes!$C$6:$C$205,B33,Medicoes!$M$6:$M$205,"Aprovada"))</x:f>
      </x:c>
      <x:c r="K33" s="20" t="str">
        <x:f>IF(A33="","",MAX(0,G33-J33))</x:f>
      </x:c>
      <x:c r="L33" s="26" t="n">
        <x:f>IFERROR(J33/G33,0)</x:f>
        <x:v>0</x:v>
      </x:c>
      <x:c r="M33" s="122" t="str">
        <x:f>IF(A33="","",J33*H33)</x:f>
      </x:c>
      <x:c r="N33" s="20" t="str">
        <x:f>IF(A33="","",IF(OR(COUNTIF($A$6:$A$105,A33)&lt;&gt;1,NOT(ISNUMBER(G33)),G33&lt;=0,NOT(ISNUMBER(H33)),H33&lt;0),"REVISAR DADOS",IF(J33&gt;G33,"EXCEDE CONTRATO",IF(K33=0,"CONCLUÍDO",IF(J33=0,"NÃO INICIADO","EM ANDAMENTO")))))</x:f>
      </x:c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22" customHeight="1">
      <x:c r="A34" s="12"/>
      <x:c r="B34" s="12"/>
      <x:c r="C34" s="12"/>
      <x:c r="D34" s="12"/>
      <x:c r="E34" s="12"/>
      <x:c r="F34" s="12"/>
      <x:c r="G34" s="12"/>
      <x:c r="H34" s="124"/>
      <x:c r="I34" s="122" t="str">
        <x:f>IF(A34="","",G34*H34)</x:f>
      </x:c>
      <x:c r="J34" s="20" t="str">
        <x:f>IF(A34="","",SUMIFS(Medicoes!$F$6:$F$205,Medicoes!$D$6:$D$205,A34,Medicoes!$C$6:$C$205,B34,Medicoes!$M$6:$M$205,"Aprovada"))</x:f>
      </x:c>
      <x:c r="K34" s="20" t="str">
        <x:f>IF(A34="","",MAX(0,G34-J34))</x:f>
      </x:c>
      <x:c r="L34" s="26" t="n">
        <x:f>IFERROR(J34/G34,0)</x:f>
        <x:v>0</x:v>
      </x:c>
      <x:c r="M34" s="122" t="str">
        <x:f>IF(A34="","",J34*H34)</x:f>
      </x:c>
      <x:c r="N34" s="20" t="str">
        <x:f>IF(A34="","",IF(OR(COUNTIF($A$6:$A$105,A34)&lt;&gt;1,NOT(ISNUMBER(G34)),G34&lt;=0,NOT(ISNUMBER(H34)),H34&lt;0),"REVISAR DADOS",IF(J34&gt;G34,"EXCEDE CONTRATO",IF(K34=0,"CONCLUÍDO",IF(J34=0,"NÃO INICIADO","EM ANDAMENTO")))))</x:f>
      </x:c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22" customHeight="1">
      <x:c r="A35" s="12"/>
      <x:c r="B35" s="12"/>
      <x:c r="C35" s="12"/>
      <x:c r="D35" s="12"/>
      <x:c r="E35" s="12"/>
      <x:c r="F35" s="12"/>
      <x:c r="G35" s="12"/>
      <x:c r="H35" s="124"/>
      <x:c r="I35" s="122" t="str">
        <x:f>IF(A35="","",G35*H35)</x:f>
      </x:c>
      <x:c r="J35" s="20" t="str">
        <x:f>IF(A35="","",SUMIFS(Medicoes!$F$6:$F$205,Medicoes!$D$6:$D$205,A35,Medicoes!$C$6:$C$205,B35,Medicoes!$M$6:$M$205,"Aprovada"))</x:f>
      </x:c>
      <x:c r="K35" s="20" t="str">
        <x:f>IF(A35="","",MAX(0,G35-J35))</x:f>
      </x:c>
      <x:c r="L35" s="26" t="n">
        <x:f>IFERROR(J35/G35,0)</x:f>
        <x:v>0</x:v>
      </x:c>
      <x:c r="M35" s="122" t="str">
        <x:f>IF(A35="","",J35*H35)</x:f>
      </x:c>
      <x:c r="N35" s="20" t="str">
        <x:f>IF(A35="","",IF(OR(COUNTIF($A$6:$A$105,A35)&lt;&gt;1,NOT(ISNUMBER(G35)),G35&lt;=0,NOT(ISNUMBER(H35)),H35&lt;0),"REVISAR DADOS",IF(J35&gt;G35,"EXCEDE CONTRATO",IF(K35=0,"CONCLUÍDO",IF(J35=0,"NÃO INICIADO","EM ANDAMENTO")))))</x:f>
      </x:c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22" customHeight="1">
      <x:c r="A36" s="12"/>
      <x:c r="B36" s="12"/>
      <x:c r="C36" s="12"/>
      <x:c r="D36" s="12"/>
      <x:c r="E36" s="12"/>
      <x:c r="F36" s="12"/>
      <x:c r="G36" s="12"/>
      <x:c r="H36" s="124"/>
      <x:c r="I36" s="122" t="str">
        <x:f>IF(A36="","",G36*H36)</x:f>
      </x:c>
      <x:c r="J36" s="20" t="str">
        <x:f>IF(A36="","",SUMIFS(Medicoes!$F$6:$F$205,Medicoes!$D$6:$D$205,A36,Medicoes!$C$6:$C$205,B36,Medicoes!$M$6:$M$205,"Aprovada"))</x:f>
      </x:c>
      <x:c r="K36" s="20" t="str">
        <x:f>IF(A36="","",MAX(0,G36-J36))</x:f>
      </x:c>
      <x:c r="L36" s="26" t="n">
        <x:f>IFERROR(J36/G36,0)</x:f>
        <x:v>0</x:v>
      </x:c>
      <x:c r="M36" s="122" t="str">
        <x:f>IF(A36="","",J36*H36)</x:f>
      </x:c>
      <x:c r="N36" s="20" t="str">
        <x:f>IF(A36="","",IF(OR(COUNTIF($A$6:$A$105,A36)&lt;&gt;1,NOT(ISNUMBER(G36)),G36&lt;=0,NOT(ISNUMBER(H36)),H36&lt;0),"REVISAR DADOS",IF(J36&gt;G36,"EXCEDE CONTRATO",IF(K36=0,"CONCLUÍDO",IF(J36=0,"NÃO INICIADO","EM ANDAMENTO")))))</x:f>
      </x:c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22" customHeight="1">
      <x:c r="A37" s="12"/>
      <x:c r="B37" s="12"/>
      <x:c r="C37" s="12"/>
      <x:c r="D37" s="12"/>
      <x:c r="E37" s="12"/>
      <x:c r="F37" s="12"/>
      <x:c r="G37" s="12"/>
      <x:c r="H37" s="124"/>
      <x:c r="I37" s="122" t="str">
        <x:f>IF(A37="","",G37*H37)</x:f>
      </x:c>
      <x:c r="J37" s="20" t="str">
        <x:f>IF(A37="","",SUMIFS(Medicoes!$F$6:$F$205,Medicoes!$D$6:$D$205,A37,Medicoes!$C$6:$C$205,B37,Medicoes!$M$6:$M$205,"Aprovada"))</x:f>
      </x:c>
      <x:c r="K37" s="20" t="str">
        <x:f>IF(A37="","",MAX(0,G37-J37))</x:f>
      </x:c>
      <x:c r="L37" s="26" t="n">
        <x:f>IFERROR(J37/G37,0)</x:f>
        <x:v>0</x:v>
      </x:c>
      <x:c r="M37" s="122" t="str">
        <x:f>IF(A37="","",J37*H37)</x:f>
      </x:c>
      <x:c r="N37" s="20" t="str">
        <x:f>IF(A37="","",IF(OR(COUNTIF($A$6:$A$105,A37)&lt;&gt;1,NOT(ISNUMBER(G37)),G37&lt;=0,NOT(ISNUMBER(H37)),H37&lt;0),"REVISAR DADOS",IF(J37&gt;G37,"EXCEDE CONTRATO",IF(K37=0,"CONCLUÍDO",IF(J37=0,"NÃO INICIADO","EM ANDAMENTO")))))</x:f>
      </x:c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22" customHeight="1">
      <x:c r="A38" s="12"/>
      <x:c r="B38" s="12"/>
      <x:c r="C38" s="12"/>
      <x:c r="D38" s="12"/>
      <x:c r="E38" s="12"/>
      <x:c r="F38" s="12"/>
      <x:c r="G38" s="12"/>
      <x:c r="H38" s="124"/>
      <x:c r="I38" s="122" t="str">
        <x:f>IF(A38="","",G38*H38)</x:f>
      </x:c>
      <x:c r="J38" s="20" t="str">
        <x:f>IF(A38="","",SUMIFS(Medicoes!$F$6:$F$205,Medicoes!$D$6:$D$205,A38,Medicoes!$C$6:$C$205,B38,Medicoes!$M$6:$M$205,"Aprovada"))</x:f>
      </x:c>
      <x:c r="K38" s="20" t="str">
        <x:f>IF(A38="","",MAX(0,G38-J38))</x:f>
      </x:c>
      <x:c r="L38" s="26" t="n">
        <x:f>IFERROR(J38/G38,0)</x:f>
        <x:v>0</x:v>
      </x:c>
      <x:c r="M38" s="122" t="str">
        <x:f>IF(A38="","",J38*H38)</x:f>
      </x:c>
      <x:c r="N38" s="20" t="str">
        <x:f>IF(A38="","",IF(OR(COUNTIF($A$6:$A$105,A38)&lt;&gt;1,NOT(ISNUMBER(G38)),G38&lt;=0,NOT(ISNUMBER(H38)),H38&lt;0),"REVISAR DADOS",IF(J38&gt;G38,"EXCEDE CONTRATO",IF(K38=0,"CONCLUÍDO",IF(J38=0,"NÃO INICIADO","EM ANDAMENTO")))))</x:f>
      </x:c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22" customHeight="1">
      <x:c r="A39" s="12"/>
      <x:c r="B39" s="12"/>
      <x:c r="C39" s="12"/>
      <x:c r="D39" s="12"/>
      <x:c r="E39" s="12"/>
      <x:c r="F39" s="12"/>
      <x:c r="G39" s="12"/>
      <x:c r="H39" s="124"/>
      <x:c r="I39" s="122" t="str">
        <x:f>IF(A39="","",G39*H39)</x:f>
      </x:c>
      <x:c r="J39" s="20" t="str">
        <x:f>IF(A39="","",SUMIFS(Medicoes!$F$6:$F$205,Medicoes!$D$6:$D$205,A39,Medicoes!$C$6:$C$205,B39,Medicoes!$M$6:$M$205,"Aprovada"))</x:f>
      </x:c>
      <x:c r="K39" s="20" t="str">
        <x:f>IF(A39="","",MAX(0,G39-J39))</x:f>
      </x:c>
      <x:c r="L39" s="26" t="n">
        <x:f>IFERROR(J39/G39,0)</x:f>
        <x:v>0</x:v>
      </x:c>
      <x:c r="M39" s="122" t="str">
        <x:f>IF(A39="","",J39*H39)</x:f>
      </x:c>
      <x:c r="N39" s="20" t="str">
        <x:f>IF(A39="","",IF(OR(COUNTIF($A$6:$A$105,A39)&lt;&gt;1,NOT(ISNUMBER(G39)),G39&lt;=0,NOT(ISNUMBER(H39)),H39&lt;0),"REVISAR DADOS",IF(J39&gt;G39,"EXCEDE CONTRATO",IF(K39=0,"CONCLUÍDO",IF(J39=0,"NÃO INICIADO","EM ANDAMENTO")))))</x:f>
      </x:c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22" customHeight="1">
      <x:c r="A40" s="12"/>
      <x:c r="B40" s="12"/>
      <x:c r="C40" s="12"/>
      <x:c r="D40" s="12"/>
      <x:c r="E40" s="12"/>
      <x:c r="F40" s="12"/>
      <x:c r="G40" s="12"/>
      <x:c r="H40" s="124"/>
      <x:c r="I40" s="122" t="str">
        <x:f>IF(A40="","",G40*H40)</x:f>
      </x:c>
      <x:c r="J40" s="20" t="str">
        <x:f>IF(A40="","",SUMIFS(Medicoes!$F$6:$F$205,Medicoes!$D$6:$D$205,A40,Medicoes!$C$6:$C$205,B40,Medicoes!$M$6:$M$205,"Aprovada"))</x:f>
      </x:c>
      <x:c r="K40" s="20" t="str">
        <x:f>IF(A40="","",MAX(0,G40-J40))</x:f>
      </x:c>
      <x:c r="L40" s="26" t="n">
        <x:f>IFERROR(J40/G40,0)</x:f>
        <x:v>0</x:v>
      </x:c>
      <x:c r="M40" s="122" t="str">
        <x:f>IF(A40="","",J40*H40)</x:f>
      </x:c>
      <x:c r="N40" s="20" t="str">
        <x:f>IF(A40="","",IF(OR(COUNTIF($A$6:$A$105,A40)&lt;&gt;1,NOT(ISNUMBER(G40)),G40&lt;=0,NOT(ISNUMBER(H40)),H40&lt;0),"REVISAR DADOS",IF(J40&gt;G40,"EXCEDE CONTRATO",IF(K40=0,"CONCLUÍDO",IF(J40=0,"NÃO INICIADO","EM ANDAMENTO")))))</x:f>
      </x:c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22" customHeight="1">
      <x:c r="A41" s="12"/>
      <x:c r="B41" s="12"/>
      <x:c r="C41" s="12"/>
      <x:c r="D41" s="12"/>
      <x:c r="E41" s="12"/>
      <x:c r="F41" s="12"/>
      <x:c r="G41" s="12"/>
      <x:c r="H41" s="124"/>
      <x:c r="I41" s="122" t="str">
        <x:f>IF(A41="","",G41*H41)</x:f>
      </x:c>
      <x:c r="J41" s="20" t="str">
        <x:f>IF(A41="","",SUMIFS(Medicoes!$F$6:$F$205,Medicoes!$D$6:$D$205,A41,Medicoes!$C$6:$C$205,B41,Medicoes!$M$6:$M$205,"Aprovada"))</x:f>
      </x:c>
      <x:c r="K41" s="20" t="str">
        <x:f>IF(A41="","",MAX(0,G41-J41))</x:f>
      </x:c>
      <x:c r="L41" s="26" t="n">
        <x:f>IFERROR(J41/G41,0)</x:f>
        <x:v>0</x:v>
      </x:c>
      <x:c r="M41" s="122" t="str">
        <x:f>IF(A41="","",J41*H41)</x:f>
      </x:c>
      <x:c r="N41" s="20" t="str">
        <x:f>IF(A41="","",IF(OR(COUNTIF($A$6:$A$105,A41)&lt;&gt;1,NOT(ISNUMBER(G41)),G41&lt;=0,NOT(ISNUMBER(H41)),H41&lt;0),"REVISAR DADOS",IF(J41&gt;G41,"EXCEDE CONTRATO",IF(K41=0,"CONCLUÍDO",IF(J41=0,"NÃO INICIADO","EM ANDAMENTO")))))</x:f>
      </x:c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22" customHeight="1">
      <x:c r="A42" s="12"/>
      <x:c r="B42" s="12"/>
      <x:c r="C42" s="12"/>
      <x:c r="D42" s="12"/>
      <x:c r="E42" s="12"/>
      <x:c r="F42" s="12"/>
      <x:c r="G42" s="12"/>
      <x:c r="H42" s="124"/>
      <x:c r="I42" s="122" t="str">
        <x:f>IF(A42="","",G42*H42)</x:f>
      </x:c>
      <x:c r="J42" s="20" t="str">
        <x:f>IF(A42="","",SUMIFS(Medicoes!$F$6:$F$205,Medicoes!$D$6:$D$205,A42,Medicoes!$C$6:$C$205,B42,Medicoes!$M$6:$M$205,"Aprovada"))</x:f>
      </x:c>
      <x:c r="K42" s="20" t="str">
        <x:f>IF(A42="","",MAX(0,G42-J42))</x:f>
      </x:c>
      <x:c r="L42" s="26" t="n">
        <x:f>IFERROR(J42/G42,0)</x:f>
        <x:v>0</x:v>
      </x:c>
      <x:c r="M42" s="122" t="str">
        <x:f>IF(A42="","",J42*H42)</x:f>
      </x:c>
      <x:c r="N42" s="20" t="str">
        <x:f>IF(A42="","",IF(OR(COUNTIF($A$6:$A$105,A42)&lt;&gt;1,NOT(ISNUMBER(G42)),G42&lt;=0,NOT(ISNUMBER(H42)),H42&lt;0),"REVISAR DADOS",IF(J42&gt;G42,"EXCEDE CONTRATO",IF(K42=0,"CONCLUÍDO",IF(J42=0,"NÃO INICIADO","EM ANDAMENTO")))))</x:f>
      </x:c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22" customHeight="1">
      <x:c r="A43" s="12"/>
      <x:c r="B43" s="12"/>
      <x:c r="C43" s="12"/>
      <x:c r="D43" s="12"/>
      <x:c r="E43" s="12"/>
      <x:c r="F43" s="12"/>
      <x:c r="G43" s="12"/>
      <x:c r="H43" s="124"/>
      <x:c r="I43" s="122" t="str">
        <x:f>IF(A43="","",G43*H43)</x:f>
      </x:c>
      <x:c r="J43" s="20" t="str">
        <x:f>IF(A43="","",SUMIFS(Medicoes!$F$6:$F$205,Medicoes!$D$6:$D$205,A43,Medicoes!$C$6:$C$205,B43,Medicoes!$M$6:$M$205,"Aprovada"))</x:f>
      </x:c>
      <x:c r="K43" s="20" t="str">
        <x:f>IF(A43="","",MAX(0,G43-J43))</x:f>
      </x:c>
      <x:c r="L43" s="26" t="n">
        <x:f>IFERROR(J43/G43,0)</x:f>
        <x:v>0</x:v>
      </x:c>
      <x:c r="M43" s="122" t="str">
        <x:f>IF(A43="","",J43*H43)</x:f>
      </x:c>
      <x:c r="N43" s="20" t="str">
        <x:f>IF(A43="","",IF(OR(COUNTIF($A$6:$A$105,A43)&lt;&gt;1,NOT(ISNUMBER(G43)),G43&lt;=0,NOT(ISNUMBER(H43)),H43&lt;0),"REVISAR DADOS",IF(J43&gt;G43,"EXCEDE CONTRATO",IF(K43=0,"CONCLUÍDO",IF(J43=0,"NÃO INICIADO","EM ANDAMENTO")))))</x:f>
      </x:c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22" customHeight="1">
      <x:c r="A44" s="12"/>
      <x:c r="B44" s="12"/>
      <x:c r="C44" s="12"/>
      <x:c r="D44" s="12"/>
      <x:c r="E44" s="12"/>
      <x:c r="F44" s="12"/>
      <x:c r="G44" s="12"/>
      <x:c r="H44" s="124"/>
      <x:c r="I44" s="122" t="str">
        <x:f>IF(A44="","",G44*H44)</x:f>
      </x:c>
      <x:c r="J44" s="20" t="str">
        <x:f>IF(A44="","",SUMIFS(Medicoes!$F$6:$F$205,Medicoes!$D$6:$D$205,A44,Medicoes!$C$6:$C$205,B44,Medicoes!$M$6:$M$205,"Aprovada"))</x:f>
      </x:c>
      <x:c r="K44" s="20" t="str">
        <x:f>IF(A44="","",MAX(0,G44-J44))</x:f>
      </x:c>
      <x:c r="L44" s="26" t="n">
        <x:f>IFERROR(J44/G44,0)</x:f>
        <x:v>0</x:v>
      </x:c>
      <x:c r="M44" s="122" t="str">
        <x:f>IF(A44="","",J44*H44)</x:f>
      </x:c>
      <x:c r="N44" s="20" t="str">
        <x:f>IF(A44="","",IF(OR(COUNTIF($A$6:$A$105,A44)&lt;&gt;1,NOT(ISNUMBER(G44)),G44&lt;=0,NOT(ISNUMBER(H44)),H44&lt;0),"REVISAR DADOS",IF(J44&gt;G44,"EXCEDE CONTRATO",IF(K44=0,"CONCLUÍDO",IF(J44=0,"NÃO INICIADO","EM ANDAMENTO")))))</x:f>
      </x:c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22" customHeight="1">
      <x:c r="A45" s="12"/>
      <x:c r="B45" s="12"/>
      <x:c r="C45" s="12"/>
      <x:c r="D45" s="12"/>
      <x:c r="E45" s="12"/>
      <x:c r="F45" s="12"/>
      <x:c r="G45" s="12"/>
      <x:c r="H45" s="124"/>
      <x:c r="I45" s="122" t="str">
        <x:f>IF(A45="","",G45*H45)</x:f>
      </x:c>
      <x:c r="J45" s="20" t="str">
        <x:f>IF(A45="","",SUMIFS(Medicoes!$F$6:$F$205,Medicoes!$D$6:$D$205,A45,Medicoes!$C$6:$C$205,B45,Medicoes!$M$6:$M$205,"Aprovada"))</x:f>
      </x:c>
      <x:c r="K45" s="20" t="str">
        <x:f>IF(A45="","",MAX(0,G45-J45))</x:f>
      </x:c>
      <x:c r="L45" s="26" t="n">
        <x:f>IFERROR(J45/G45,0)</x:f>
        <x:v>0</x:v>
      </x:c>
      <x:c r="M45" s="122" t="str">
        <x:f>IF(A45="","",J45*H45)</x:f>
      </x:c>
      <x:c r="N45" s="20" t="str">
        <x:f>IF(A45="","",IF(OR(COUNTIF($A$6:$A$105,A45)&lt;&gt;1,NOT(ISNUMBER(G45)),G45&lt;=0,NOT(ISNUMBER(H45)),H45&lt;0),"REVISAR DADOS",IF(J45&gt;G45,"EXCEDE CONTRATO",IF(K45=0,"CONCLUÍDO",IF(J45=0,"NÃO INICIADO","EM ANDAMENTO")))))</x:f>
      </x:c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22" customHeight="1">
      <x:c r="A46" s="12"/>
      <x:c r="B46" s="12"/>
      <x:c r="C46" s="12"/>
      <x:c r="D46" s="12"/>
      <x:c r="E46" s="12"/>
      <x:c r="F46" s="12"/>
      <x:c r="G46" s="12"/>
      <x:c r="H46" s="124"/>
      <x:c r="I46" s="122" t="str">
        <x:f>IF(A46="","",G46*H46)</x:f>
      </x:c>
      <x:c r="J46" s="20" t="str">
        <x:f>IF(A46="","",SUMIFS(Medicoes!$F$6:$F$205,Medicoes!$D$6:$D$205,A46,Medicoes!$C$6:$C$205,B46,Medicoes!$M$6:$M$205,"Aprovada"))</x:f>
      </x:c>
      <x:c r="K46" s="20" t="str">
        <x:f>IF(A46="","",MAX(0,G46-J46))</x:f>
      </x:c>
      <x:c r="L46" s="26" t="n">
        <x:f>IFERROR(J46/G46,0)</x:f>
        <x:v>0</x:v>
      </x:c>
      <x:c r="M46" s="122" t="str">
        <x:f>IF(A46="","",J46*H46)</x:f>
      </x:c>
      <x:c r="N46" s="20" t="str">
        <x:f>IF(A46="","",IF(OR(COUNTIF($A$6:$A$105,A46)&lt;&gt;1,NOT(ISNUMBER(G46)),G46&lt;=0,NOT(ISNUMBER(H46)),H46&lt;0),"REVISAR DADOS",IF(J46&gt;G46,"EXCEDE CONTRATO",IF(K46=0,"CONCLUÍDO",IF(J46=0,"NÃO INICIADO","EM ANDAMENTO")))))</x:f>
      </x:c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22" customHeight="1">
      <x:c r="A47" s="12"/>
      <x:c r="B47" s="12"/>
      <x:c r="C47" s="12"/>
      <x:c r="D47" s="12"/>
      <x:c r="E47" s="12"/>
      <x:c r="F47" s="12"/>
      <x:c r="G47" s="12"/>
      <x:c r="H47" s="124"/>
      <x:c r="I47" s="122" t="str">
        <x:f>IF(A47="","",G47*H47)</x:f>
      </x:c>
      <x:c r="J47" s="20" t="str">
        <x:f>IF(A47="","",SUMIFS(Medicoes!$F$6:$F$205,Medicoes!$D$6:$D$205,A47,Medicoes!$C$6:$C$205,B47,Medicoes!$M$6:$M$205,"Aprovada"))</x:f>
      </x:c>
      <x:c r="K47" s="20" t="str">
        <x:f>IF(A47="","",MAX(0,G47-J47))</x:f>
      </x:c>
      <x:c r="L47" s="26" t="n">
        <x:f>IFERROR(J47/G47,0)</x:f>
        <x:v>0</x:v>
      </x:c>
      <x:c r="M47" s="122" t="str">
        <x:f>IF(A47="","",J47*H47)</x:f>
      </x:c>
      <x:c r="N47" s="20" t="str">
        <x:f>IF(A47="","",IF(OR(COUNTIF($A$6:$A$105,A47)&lt;&gt;1,NOT(ISNUMBER(G47)),G47&lt;=0,NOT(ISNUMBER(H47)),H47&lt;0),"REVISAR DADOS",IF(J47&gt;G47,"EXCEDE CONTRATO",IF(K47=0,"CONCLUÍDO",IF(J47=0,"NÃO INICIADO","EM ANDAMENTO")))))</x:f>
      </x:c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22" customHeight="1">
      <x:c r="A48" s="12"/>
      <x:c r="B48" s="12"/>
      <x:c r="C48" s="12"/>
      <x:c r="D48" s="12"/>
      <x:c r="E48" s="12"/>
      <x:c r="F48" s="12"/>
      <x:c r="G48" s="12"/>
      <x:c r="H48" s="124"/>
      <x:c r="I48" s="122" t="str">
        <x:f>IF(A48="","",G48*H48)</x:f>
      </x:c>
      <x:c r="J48" s="20" t="str">
        <x:f>IF(A48="","",SUMIFS(Medicoes!$F$6:$F$205,Medicoes!$D$6:$D$205,A48,Medicoes!$C$6:$C$205,B48,Medicoes!$M$6:$M$205,"Aprovada"))</x:f>
      </x:c>
      <x:c r="K48" s="20" t="str">
        <x:f>IF(A48="","",MAX(0,G48-J48))</x:f>
      </x:c>
      <x:c r="L48" s="26" t="n">
        <x:f>IFERROR(J48/G48,0)</x:f>
        <x:v>0</x:v>
      </x:c>
      <x:c r="M48" s="122" t="str">
        <x:f>IF(A48="","",J48*H48)</x:f>
      </x:c>
      <x:c r="N48" s="20" t="str">
        <x:f>IF(A48="","",IF(OR(COUNTIF($A$6:$A$105,A48)&lt;&gt;1,NOT(ISNUMBER(G48)),G48&lt;=0,NOT(ISNUMBER(H48)),H48&lt;0),"REVISAR DADOS",IF(J48&gt;G48,"EXCEDE CONTRATO",IF(K48=0,"CONCLUÍDO",IF(J48=0,"NÃO INICIADO","EM ANDAMENTO")))))</x:f>
      </x:c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22" customHeight="1">
      <x:c r="A49" s="12"/>
      <x:c r="B49" s="12"/>
      <x:c r="C49" s="12"/>
      <x:c r="D49" s="12"/>
      <x:c r="E49" s="12"/>
      <x:c r="F49" s="12"/>
      <x:c r="G49" s="12"/>
      <x:c r="H49" s="124"/>
      <x:c r="I49" s="122" t="str">
        <x:f>IF(A49="","",G49*H49)</x:f>
      </x:c>
      <x:c r="J49" s="20" t="str">
        <x:f>IF(A49="","",SUMIFS(Medicoes!$F$6:$F$205,Medicoes!$D$6:$D$205,A49,Medicoes!$C$6:$C$205,B49,Medicoes!$M$6:$M$205,"Aprovada"))</x:f>
      </x:c>
      <x:c r="K49" s="20" t="str">
        <x:f>IF(A49="","",MAX(0,G49-J49))</x:f>
      </x:c>
      <x:c r="L49" s="26" t="n">
        <x:f>IFERROR(J49/G49,0)</x:f>
        <x:v>0</x:v>
      </x:c>
      <x:c r="M49" s="122" t="str">
        <x:f>IF(A49="","",J49*H49)</x:f>
      </x:c>
      <x:c r="N49" s="20" t="str">
        <x:f>IF(A49="","",IF(OR(COUNTIF($A$6:$A$105,A49)&lt;&gt;1,NOT(ISNUMBER(G49)),G49&lt;=0,NOT(ISNUMBER(H49)),H49&lt;0),"REVISAR DADOS",IF(J49&gt;G49,"EXCEDE CONTRATO",IF(K49=0,"CONCLUÍDO",IF(J49=0,"NÃO INICIADO","EM ANDAMENTO")))))</x:f>
      </x:c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22" customHeight="1">
      <x:c r="A50" s="12"/>
      <x:c r="B50" s="12"/>
      <x:c r="C50" s="12"/>
      <x:c r="D50" s="12"/>
      <x:c r="E50" s="12"/>
      <x:c r="F50" s="12"/>
      <x:c r="G50" s="12"/>
      <x:c r="H50" s="124"/>
      <x:c r="I50" s="122" t="str">
        <x:f>IF(A50="","",G50*H50)</x:f>
      </x:c>
      <x:c r="J50" s="20" t="str">
        <x:f>IF(A50="","",SUMIFS(Medicoes!$F$6:$F$205,Medicoes!$D$6:$D$205,A50,Medicoes!$C$6:$C$205,B50,Medicoes!$M$6:$M$205,"Aprovada"))</x:f>
      </x:c>
      <x:c r="K50" s="20" t="str">
        <x:f>IF(A50="","",MAX(0,G50-J50))</x:f>
      </x:c>
      <x:c r="L50" s="26" t="n">
        <x:f>IFERROR(J50/G50,0)</x:f>
        <x:v>0</x:v>
      </x:c>
      <x:c r="M50" s="122" t="str">
        <x:f>IF(A50="","",J50*H50)</x:f>
      </x:c>
      <x:c r="N50" s="20" t="str">
        <x:f>IF(A50="","",IF(OR(COUNTIF($A$6:$A$105,A50)&lt;&gt;1,NOT(ISNUMBER(G50)),G50&lt;=0,NOT(ISNUMBER(H50)),H50&lt;0),"REVISAR DADOS",IF(J50&gt;G50,"EXCEDE CONTRATO",IF(K50=0,"CONCLUÍDO",IF(J50=0,"NÃO INICIADO","EM ANDAMENTO")))))</x:f>
      </x:c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22" customHeight="1">
      <x:c r="A51" s="12"/>
      <x:c r="B51" s="12"/>
      <x:c r="C51" s="12"/>
      <x:c r="D51" s="12"/>
      <x:c r="E51" s="12"/>
      <x:c r="F51" s="12"/>
      <x:c r="G51" s="12"/>
      <x:c r="H51" s="124"/>
      <x:c r="I51" s="122" t="str">
        <x:f>IF(A51="","",G51*H51)</x:f>
      </x:c>
      <x:c r="J51" s="20" t="str">
        <x:f>IF(A51="","",SUMIFS(Medicoes!$F$6:$F$205,Medicoes!$D$6:$D$205,A51,Medicoes!$C$6:$C$205,B51,Medicoes!$M$6:$M$205,"Aprovada"))</x:f>
      </x:c>
      <x:c r="K51" s="20" t="str">
        <x:f>IF(A51="","",MAX(0,G51-J51))</x:f>
      </x:c>
      <x:c r="L51" s="26" t="n">
        <x:f>IFERROR(J51/G51,0)</x:f>
        <x:v>0</x:v>
      </x:c>
      <x:c r="M51" s="122" t="str">
        <x:f>IF(A51="","",J51*H51)</x:f>
      </x:c>
      <x:c r="N51" s="20" t="str">
        <x:f>IF(A51="","",IF(OR(COUNTIF($A$6:$A$105,A51)&lt;&gt;1,NOT(ISNUMBER(G51)),G51&lt;=0,NOT(ISNUMBER(H51)),H51&lt;0),"REVISAR DADOS",IF(J51&gt;G51,"EXCEDE CONTRATO",IF(K51=0,"CONCLUÍDO",IF(J51=0,"NÃO INICIADO","EM ANDAMENTO")))))</x:f>
      </x:c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22" customHeight="1">
      <x:c r="A52" s="12"/>
      <x:c r="B52" s="12"/>
      <x:c r="C52" s="12"/>
      <x:c r="D52" s="12"/>
      <x:c r="E52" s="12"/>
      <x:c r="F52" s="12"/>
      <x:c r="G52" s="12"/>
      <x:c r="H52" s="124"/>
      <x:c r="I52" s="122" t="str">
        <x:f>IF(A52="","",G52*H52)</x:f>
      </x:c>
      <x:c r="J52" s="20" t="str">
        <x:f>IF(A52="","",SUMIFS(Medicoes!$F$6:$F$205,Medicoes!$D$6:$D$205,A52,Medicoes!$C$6:$C$205,B52,Medicoes!$M$6:$M$205,"Aprovada"))</x:f>
      </x:c>
      <x:c r="K52" s="20" t="str">
        <x:f>IF(A52="","",MAX(0,G52-J52))</x:f>
      </x:c>
      <x:c r="L52" s="26" t="n">
        <x:f>IFERROR(J52/G52,0)</x:f>
        <x:v>0</x:v>
      </x:c>
      <x:c r="M52" s="122" t="str">
        <x:f>IF(A52="","",J52*H52)</x:f>
      </x:c>
      <x:c r="N52" s="20" t="str">
        <x:f>IF(A52="","",IF(OR(COUNTIF($A$6:$A$105,A52)&lt;&gt;1,NOT(ISNUMBER(G52)),G52&lt;=0,NOT(ISNUMBER(H52)),H52&lt;0),"REVISAR DADOS",IF(J52&gt;G52,"EXCEDE CONTRATO",IF(K52=0,"CONCLUÍDO",IF(J52=0,"NÃO INICIADO","EM ANDAMENTO")))))</x:f>
      </x:c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22" customHeight="1">
      <x:c r="A53" s="12"/>
      <x:c r="B53" s="12"/>
      <x:c r="C53" s="12"/>
      <x:c r="D53" s="12"/>
      <x:c r="E53" s="12"/>
      <x:c r="F53" s="12"/>
      <x:c r="G53" s="12"/>
      <x:c r="H53" s="124"/>
      <x:c r="I53" s="122" t="str">
        <x:f>IF(A53="","",G53*H53)</x:f>
      </x:c>
      <x:c r="J53" s="20" t="str">
        <x:f>IF(A53="","",SUMIFS(Medicoes!$F$6:$F$205,Medicoes!$D$6:$D$205,A53,Medicoes!$C$6:$C$205,B53,Medicoes!$M$6:$M$205,"Aprovada"))</x:f>
      </x:c>
      <x:c r="K53" s="20" t="str">
        <x:f>IF(A53="","",MAX(0,G53-J53))</x:f>
      </x:c>
      <x:c r="L53" s="26" t="n">
        <x:f>IFERROR(J53/G53,0)</x:f>
        <x:v>0</x:v>
      </x:c>
      <x:c r="M53" s="122" t="str">
        <x:f>IF(A53="","",J53*H53)</x:f>
      </x:c>
      <x:c r="N53" s="20" t="str">
        <x:f>IF(A53="","",IF(OR(COUNTIF($A$6:$A$105,A53)&lt;&gt;1,NOT(ISNUMBER(G53)),G53&lt;=0,NOT(ISNUMBER(H53)),H53&lt;0),"REVISAR DADOS",IF(J53&gt;G53,"EXCEDE CONTRATO",IF(K53=0,"CONCLUÍDO",IF(J53=0,"NÃO INICIADO","EM ANDAMENTO")))))</x:f>
      </x:c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22" customHeight="1">
      <x:c r="A54" s="12"/>
      <x:c r="B54" s="12"/>
      <x:c r="C54" s="12"/>
      <x:c r="D54" s="12"/>
      <x:c r="E54" s="12"/>
      <x:c r="F54" s="12"/>
      <x:c r="G54" s="12"/>
      <x:c r="H54" s="124"/>
      <x:c r="I54" s="122" t="str">
        <x:f>IF(A54="","",G54*H54)</x:f>
      </x:c>
      <x:c r="J54" s="20" t="str">
        <x:f>IF(A54="","",SUMIFS(Medicoes!$F$6:$F$205,Medicoes!$D$6:$D$205,A54,Medicoes!$C$6:$C$205,B54,Medicoes!$M$6:$M$205,"Aprovada"))</x:f>
      </x:c>
      <x:c r="K54" s="20" t="str">
        <x:f>IF(A54="","",MAX(0,G54-J54))</x:f>
      </x:c>
      <x:c r="L54" s="26" t="n">
        <x:f>IFERROR(J54/G54,0)</x:f>
        <x:v>0</x:v>
      </x:c>
      <x:c r="M54" s="122" t="str">
        <x:f>IF(A54="","",J54*H54)</x:f>
      </x:c>
      <x:c r="N54" s="20" t="str">
        <x:f>IF(A54="","",IF(OR(COUNTIF($A$6:$A$105,A54)&lt;&gt;1,NOT(ISNUMBER(G54)),G54&lt;=0,NOT(ISNUMBER(H54)),H54&lt;0),"REVISAR DADOS",IF(J54&gt;G54,"EXCEDE CONTRATO",IF(K54=0,"CONCLUÍDO",IF(J54=0,"NÃO INICIADO","EM ANDAMENTO")))))</x:f>
      </x:c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22" customHeight="1">
      <x:c r="A55" s="12"/>
      <x:c r="B55" s="12"/>
      <x:c r="C55" s="12"/>
      <x:c r="D55" s="12"/>
      <x:c r="E55" s="12"/>
      <x:c r="F55" s="12"/>
      <x:c r="G55" s="12"/>
      <x:c r="H55" s="124"/>
      <x:c r="I55" s="122" t="str">
        <x:f>IF(A55="","",G55*H55)</x:f>
      </x:c>
      <x:c r="J55" s="20" t="str">
        <x:f>IF(A55="","",SUMIFS(Medicoes!$F$6:$F$205,Medicoes!$D$6:$D$205,A55,Medicoes!$C$6:$C$205,B55,Medicoes!$M$6:$M$205,"Aprovada"))</x:f>
      </x:c>
      <x:c r="K55" s="20" t="str">
        <x:f>IF(A55="","",MAX(0,G55-J55))</x:f>
      </x:c>
      <x:c r="L55" s="26" t="n">
        <x:f>IFERROR(J55/G55,0)</x:f>
        <x:v>0</x:v>
      </x:c>
      <x:c r="M55" s="122" t="str">
        <x:f>IF(A55="","",J55*H55)</x:f>
      </x:c>
      <x:c r="N55" s="20" t="str">
        <x:f>IF(A55="","",IF(OR(COUNTIF($A$6:$A$105,A55)&lt;&gt;1,NOT(ISNUMBER(G55)),G55&lt;=0,NOT(ISNUMBER(H55)),H55&lt;0),"REVISAR DADOS",IF(J55&gt;G55,"EXCEDE CONTRATO",IF(K55=0,"CONCLUÍDO",IF(J55=0,"NÃO INICIADO","EM ANDAMENTO")))))</x:f>
      </x:c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22" customHeight="1">
      <x:c r="A56" s="12"/>
      <x:c r="B56" s="12"/>
      <x:c r="C56" s="12"/>
      <x:c r="D56" s="12"/>
      <x:c r="E56" s="12"/>
      <x:c r="F56" s="12"/>
      <x:c r="G56" s="12"/>
      <x:c r="H56" s="124"/>
      <x:c r="I56" s="122" t="str">
        <x:f>IF(A56="","",G56*H56)</x:f>
      </x:c>
      <x:c r="J56" s="20" t="str">
        <x:f>IF(A56="","",SUMIFS(Medicoes!$F$6:$F$205,Medicoes!$D$6:$D$205,A56,Medicoes!$C$6:$C$205,B56,Medicoes!$M$6:$M$205,"Aprovada"))</x:f>
      </x:c>
      <x:c r="K56" s="20" t="str">
        <x:f>IF(A56="","",MAX(0,G56-J56))</x:f>
      </x:c>
      <x:c r="L56" s="26" t="n">
        <x:f>IFERROR(J56/G56,0)</x:f>
        <x:v>0</x:v>
      </x:c>
      <x:c r="M56" s="122" t="str">
        <x:f>IF(A56="","",J56*H56)</x:f>
      </x:c>
      <x:c r="N56" s="20" t="str">
        <x:f>IF(A56="","",IF(OR(COUNTIF($A$6:$A$105,A56)&lt;&gt;1,NOT(ISNUMBER(G56)),G56&lt;=0,NOT(ISNUMBER(H56)),H56&lt;0),"REVISAR DADOS",IF(J56&gt;G56,"EXCEDE CONTRATO",IF(K56=0,"CONCLUÍDO",IF(J56=0,"NÃO INICIADO","EM ANDAMENTO")))))</x:f>
      </x:c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22" customHeight="1">
      <x:c r="A57" s="12"/>
      <x:c r="B57" s="12"/>
      <x:c r="C57" s="12"/>
      <x:c r="D57" s="12"/>
      <x:c r="E57" s="12"/>
      <x:c r="F57" s="12"/>
      <x:c r="G57" s="12"/>
      <x:c r="H57" s="124"/>
      <x:c r="I57" s="122" t="str">
        <x:f>IF(A57="","",G57*H57)</x:f>
      </x:c>
      <x:c r="J57" s="20" t="str">
        <x:f>IF(A57="","",SUMIFS(Medicoes!$F$6:$F$205,Medicoes!$D$6:$D$205,A57,Medicoes!$C$6:$C$205,B57,Medicoes!$M$6:$M$205,"Aprovada"))</x:f>
      </x:c>
      <x:c r="K57" s="20" t="str">
        <x:f>IF(A57="","",MAX(0,G57-J57))</x:f>
      </x:c>
      <x:c r="L57" s="26" t="n">
        <x:f>IFERROR(J57/G57,0)</x:f>
        <x:v>0</x:v>
      </x:c>
      <x:c r="M57" s="122" t="str">
        <x:f>IF(A57="","",J57*H57)</x:f>
      </x:c>
      <x:c r="N57" s="20" t="str">
        <x:f>IF(A57="","",IF(OR(COUNTIF($A$6:$A$105,A57)&lt;&gt;1,NOT(ISNUMBER(G57)),G57&lt;=0,NOT(ISNUMBER(H57)),H57&lt;0),"REVISAR DADOS",IF(J57&gt;G57,"EXCEDE CONTRATO",IF(K57=0,"CONCLUÍDO",IF(J57=0,"NÃO INICIADO","EM ANDAMENTO")))))</x:f>
      </x:c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22" customHeight="1">
      <x:c r="A58" s="12"/>
      <x:c r="B58" s="12"/>
      <x:c r="C58" s="12"/>
      <x:c r="D58" s="12"/>
      <x:c r="E58" s="12"/>
      <x:c r="F58" s="12"/>
      <x:c r="G58" s="12"/>
      <x:c r="H58" s="124"/>
      <x:c r="I58" s="122" t="str">
        <x:f>IF(A58="","",G58*H58)</x:f>
      </x:c>
      <x:c r="J58" s="20" t="str">
        <x:f>IF(A58="","",SUMIFS(Medicoes!$F$6:$F$205,Medicoes!$D$6:$D$205,A58,Medicoes!$C$6:$C$205,B58,Medicoes!$M$6:$M$205,"Aprovada"))</x:f>
      </x:c>
      <x:c r="K58" s="20" t="str">
        <x:f>IF(A58="","",MAX(0,G58-J58))</x:f>
      </x:c>
      <x:c r="L58" s="26" t="n">
        <x:f>IFERROR(J58/G58,0)</x:f>
        <x:v>0</x:v>
      </x:c>
      <x:c r="M58" s="122" t="str">
        <x:f>IF(A58="","",J58*H58)</x:f>
      </x:c>
      <x:c r="N58" s="20" t="str">
        <x:f>IF(A58="","",IF(OR(COUNTIF($A$6:$A$105,A58)&lt;&gt;1,NOT(ISNUMBER(G58)),G58&lt;=0,NOT(ISNUMBER(H58)),H58&lt;0),"REVISAR DADOS",IF(J58&gt;G58,"EXCEDE CONTRATO",IF(K58=0,"CONCLUÍDO",IF(J58=0,"NÃO INICIADO","EM ANDAMENTO")))))</x:f>
      </x:c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22" customHeight="1">
      <x:c r="A59" s="12"/>
      <x:c r="B59" s="12"/>
      <x:c r="C59" s="12"/>
      <x:c r="D59" s="12"/>
      <x:c r="E59" s="12"/>
      <x:c r="F59" s="12"/>
      <x:c r="G59" s="12"/>
      <x:c r="H59" s="124"/>
      <x:c r="I59" s="122" t="str">
        <x:f>IF(A59="","",G59*H59)</x:f>
      </x:c>
      <x:c r="J59" s="20" t="str">
        <x:f>IF(A59="","",SUMIFS(Medicoes!$F$6:$F$205,Medicoes!$D$6:$D$205,A59,Medicoes!$C$6:$C$205,B59,Medicoes!$M$6:$M$205,"Aprovada"))</x:f>
      </x:c>
      <x:c r="K59" s="20" t="str">
        <x:f>IF(A59="","",MAX(0,G59-J59))</x:f>
      </x:c>
      <x:c r="L59" s="26" t="n">
        <x:f>IFERROR(J59/G59,0)</x:f>
        <x:v>0</x:v>
      </x:c>
      <x:c r="M59" s="122" t="str">
        <x:f>IF(A59="","",J59*H59)</x:f>
      </x:c>
      <x:c r="N59" s="20" t="str">
        <x:f>IF(A59="","",IF(OR(COUNTIF($A$6:$A$105,A59)&lt;&gt;1,NOT(ISNUMBER(G59)),G59&lt;=0,NOT(ISNUMBER(H59)),H59&lt;0),"REVISAR DADOS",IF(J59&gt;G59,"EXCEDE CONTRATO",IF(K59=0,"CONCLUÍDO",IF(J59=0,"NÃO INICIADO","EM ANDAMENTO")))))</x:f>
      </x:c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22" customHeight="1">
      <x:c r="A60" s="12"/>
      <x:c r="B60" s="12"/>
      <x:c r="C60" s="12"/>
      <x:c r="D60" s="12"/>
      <x:c r="E60" s="12"/>
      <x:c r="F60" s="12"/>
      <x:c r="G60" s="12"/>
      <x:c r="H60" s="124"/>
      <x:c r="I60" s="122" t="str">
        <x:f>IF(A60="","",G60*H60)</x:f>
      </x:c>
      <x:c r="J60" s="20" t="str">
        <x:f>IF(A60="","",SUMIFS(Medicoes!$F$6:$F$205,Medicoes!$D$6:$D$205,A60,Medicoes!$C$6:$C$205,B60,Medicoes!$M$6:$M$205,"Aprovada"))</x:f>
      </x:c>
      <x:c r="K60" s="20" t="str">
        <x:f>IF(A60="","",MAX(0,G60-J60))</x:f>
      </x:c>
      <x:c r="L60" s="26" t="n">
        <x:f>IFERROR(J60/G60,0)</x:f>
        <x:v>0</x:v>
      </x:c>
      <x:c r="M60" s="122" t="str">
        <x:f>IF(A60="","",J60*H60)</x:f>
      </x:c>
      <x:c r="N60" s="20" t="str">
        <x:f>IF(A60="","",IF(OR(COUNTIF($A$6:$A$105,A60)&lt;&gt;1,NOT(ISNUMBER(G60)),G60&lt;=0,NOT(ISNUMBER(H60)),H60&lt;0),"REVISAR DADOS",IF(J60&gt;G60,"EXCEDE CONTRATO",IF(K60=0,"CONCLUÍDO",IF(J60=0,"NÃO INICIADO","EM ANDAMENTO")))))</x:f>
      </x:c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22" customHeight="1">
      <x:c r="A61" s="12"/>
      <x:c r="B61" s="12"/>
      <x:c r="C61" s="12"/>
      <x:c r="D61" s="12"/>
      <x:c r="E61" s="12"/>
      <x:c r="F61" s="12"/>
      <x:c r="G61" s="12"/>
      <x:c r="H61" s="124"/>
      <x:c r="I61" s="122" t="str">
        <x:f>IF(A61="","",G61*H61)</x:f>
      </x:c>
      <x:c r="J61" s="20" t="str">
        <x:f>IF(A61="","",SUMIFS(Medicoes!$F$6:$F$205,Medicoes!$D$6:$D$205,A61,Medicoes!$C$6:$C$205,B61,Medicoes!$M$6:$M$205,"Aprovada"))</x:f>
      </x:c>
      <x:c r="K61" s="20" t="str">
        <x:f>IF(A61="","",MAX(0,G61-J61))</x:f>
      </x:c>
      <x:c r="L61" s="26" t="n">
        <x:f>IFERROR(J61/G61,0)</x:f>
        <x:v>0</x:v>
      </x:c>
      <x:c r="M61" s="122" t="str">
        <x:f>IF(A61="","",J61*H61)</x:f>
      </x:c>
      <x:c r="N61" s="20" t="str">
        <x:f>IF(A61="","",IF(OR(COUNTIF($A$6:$A$105,A61)&lt;&gt;1,NOT(ISNUMBER(G61)),G61&lt;=0,NOT(ISNUMBER(H61)),H61&lt;0),"REVISAR DADOS",IF(J61&gt;G61,"EXCEDE CONTRATO",IF(K61=0,"CONCLUÍDO",IF(J61=0,"NÃO INICIADO","EM ANDAMENTO")))))</x:f>
      </x:c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22" customHeight="1">
      <x:c r="A62" s="12"/>
      <x:c r="B62" s="12"/>
      <x:c r="C62" s="12"/>
      <x:c r="D62" s="12"/>
      <x:c r="E62" s="12"/>
      <x:c r="F62" s="12"/>
      <x:c r="G62" s="12"/>
      <x:c r="H62" s="124"/>
      <x:c r="I62" s="122" t="str">
        <x:f>IF(A62="","",G62*H62)</x:f>
      </x:c>
      <x:c r="J62" s="20" t="str">
        <x:f>IF(A62="","",SUMIFS(Medicoes!$F$6:$F$205,Medicoes!$D$6:$D$205,A62,Medicoes!$C$6:$C$205,B62,Medicoes!$M$6:$M$205,"Aprovada"))</x:f>
      </x:c>
      <x:c r="K62" s="20" t="str">
        <x:f>IF(A62="","",MAX(0,G62-J62))</x:f>
      </x:c>
      <x:c r="L62" s="26" t="n">
        <x:f>IFERROR(J62/G62,0)</x:f>
        <x:v>0</x:v>
      </x:c>
      <x:c r="M62" s="122" t="str">
        <x:f>IF(A62="","",J62*H62)</x:f>
      </x:c>
      <x:c r="N62" s="20" t="str">
        <x:f>IF(A62="","",IF(OR(COUNTIF($A$6:$A$105,A62)&lt;&gt;1,NOT(ISNUMBER(G62)),G62&lt;=0,NOT(ISNUMBER(H62)),H62&lt;0),"REVISAR DADOS",IF(J62&gt;G62,"EXCEDE CONTRATO",IF(K62=0,"CONCLUÍDO",IF(J62=0,"NÃO INICIADO","EM ANDAMENTO")))))</x:f>
      </x:c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22" customHeight="1">
      <x:c r="A63" s="12"/>
      <x:c r="B63" s="12"/>
      <x:c r="C63" s="12"/>
      <x:c r="D63" s="12"/>
      <x:c r="E63" s="12"/>
      <x:c r="F63" s="12"/>
      <x:c r="G63" s="12"/>
      <x:c r="H63" s="124"/>
      <x:c r="I63" s="122" t="str">
        <x:f>IF(A63="","",G63*H63)</x:f>
      </x:c>
      <x:c r="J63" s="20" t="str">
        <x:f>IF(A63="","",SUMIFS(Medicoes!$F$6:$F$205,Medicoes!$D$6:$D$205,A63,Medicoes!$C$6:$C$205,B63,Medicoes!$M$6:$M$205,"Aprovada"))</x:f>
      </x:c>
      <x:c r="K63" s="20" t="str">
        <x:f>IF(A63="","",MAX(0,G63-J63))</x:f>
      </x:c>
      <x:c r="L63" s="26" t="n">
        <x:f>IFERROR(J63/G63,0)</x:f>
        <x:v>0</x:v>
      </x:c>
      <x:c r="M63" s="122" t="str">
        <x:f>IF(A63="","",J63*H63)</x:f>
      </x:c>
      <x:c r="N63" s="20" t="str">
        <x:f>IF(A63="","",IF(OR(COUNTIF($A$6:$A$105,A63)&lt;&gt;1,NOT(ISNUMBER(G63)),G63&lt;=0,NOT(ISNUMBER(H63)),H63&lt;0),"REVISAR DADOS",IF(J63&gt;G63,"EXCEDE CONTRATO",IF(K63=0,"CONCLUÍDO",IF(J63=0,"NÃO INICIADO","EM ANDAMENTO")))))</x:f>
      </x:c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22" customHeight="1">
      <x:c r="A64" s="12"/>
      <x:c r="B64" s="12"/>
      <x:c r="C64" s="12"/>
      <x:c r="D64" s="12"/>
      <x:c r="E64" s="12"/>
      <x:c r="F64" s="12"/>
      <x:c r="G64" s="12"/>
      <x:c r="H64" s="124"/>
      <x:c r="I64" s="122" t="str">
        <x:f>IF(A64="","",G64*H64)</x:f>
      </x:c>
      <x:c r="J64" s="20" t="str">
        <x:f>IF(A64="","",SUMIFS(Medicoes!$F$6:$F$205,Medicoes!$D$6:$D$205,A64,Medicoes!$C$6:$C$205,B64,Medicoes!$M$6:$M$205,"Aprovada"))</x:f>
      </x:c>
      <x:c r="K64" s="20" t="str">
        <x:f>IF(A64="","",MAX(0,G64-J64))</x:f>
      </x:c>
      <x:c r="L64" s="26" t="n">
        <x:f>IFERROR(J64/G64,0)</x:f>
        <x:v>0</x:v>
      </x:c>
      <x:c r="M64" s="122" t="str">
        <x:f>IF(A64="","",J64*H64)</x:f>
      </x:c>
      <x:c r="N64" s="20" t="str">
        <x:f>IF(A64="","",IF(OR(COUNTIF($A$6:$A$105,A64)&lt;&gt;1,NOT(ISNUMBER(G64)),G64&lt;=0,NOT(ISNUMBER(H64)),H64&lt;0),"REVISAR DADOS",IF(J64&gt;G64,"EXCEDE CONTRATO",IF(K64=0,"CONCLUÍDO",IF(J64=0,"NÃO INICIADO","EM ANDAMENTO")))))</x:f>
      </x:c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22" customHeight="1">
      <x:c r="A65" s="12"/>
      <x:c r="B65" s="12"/>
      <x:c r="C65" s="12"/>
      <x:c r="D65" s="12"/>
      <x:c r="E65" s="12"/>
      <x:c r="F65" s="12"/>
      <x:c r="G65" s="12"/>
      <x:c r="H65" s="124"/>
      <x:c r="I65" s="122" t="str">
        <x:f>IF(A65="","",G65*H65)</x:f>
      </x:c>
      <x:c r="J65" s="20" t="str">
        <x:f>IF(A65="","",SUMIFS(Medicoes!$F$6:$F$205,Medicoes!$D$6:$D$205,A65,Medicoes!$C$6:$C$205,B65,Medicoes!$M$6:$M$205,"Aprovada"))</x:f>
      </x:c>
      <x:c r="K65" s="20" t="str">
        <x:f>IF(A65="","",MAX(0,G65-J65))</x:f>
      </x:c>
      <x:c r="L65" s="26" t="n">
        <x:f>IFERROR(J65/G65,0)</x:f>
        <x:v>0</x:v>
      </x:c>
      <x:c r="M65" s="122" t="str">
        <x:f>IF(A65="","",J65*H65)</x:f>
      </x:c>
      <x:c r="N65" s="20" t="str">
        <x:f>IF(A65="","",IF(OR(COUNTIF($A$6:$A$105,A65)&lt;&gt;1,NOT(ISNUMBER(G65)),G65&lt;=0,NOT(ISNUMBER(H65)),H65&lt;0),"REVISAR DADOS",IF(J65&gt;G65,"EXCEDE CONTRATO",IF(K65=0,"CONCLUÍDO",IF(J65=0,"NÃO INICIADO","EM ANDAMENTO")))))</x:f>
      </x:c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22" customHeight="1">
      <x:c r="A66" s="12"/>
      <x:c r="B66" s="12"/>
      <x:c r="C66" s="12"/>
      <x:c r="D66" s="12"/>
      <x:c r="E66" s="12"/>
      <x:c r="F66" s="12"/>
      <x:c r="G66" s="12"/>
      <x:c r="H66" s="124"/>
      <x:c r="I66" s="122" t="str">
        <x:f>IF(A66="","",G66*H66)</x:f>
      </x:c>
      <x:c r="J66" s="20" t="str">
        <x:f>IF(A66="","",SUMIFS(Medicoes!$F$6:$F$205,Medicoes!$D$6:$D$205,A66,Medicoes!$C$6:$C$205,B66,Medicoes!$M$6:$M$205,"Aprovada"))</x:f>
      </x:c>
      <x:c r="K66" s="20" t="str">
        <x:f>IF(A66="","",MAX(0,G66-J66))</x:f>
      </x:c>
      <x:c r="L66" s="26" t="n">
        <x:f>IFERROR(J66/G66,0)</x:f>
        <x:v>0</x:v>
      </x:c>
      <x:c r="M66" s="122" t="str">
        <x:f>IF(A66="","",J66*H66)</x:f>
      </x:c>
      <x:c r="N66" s="20" t="str">
        <x:f>IF(A66="","",IF(OR(COUNTIF($A$6:$A$105,A66)&lt;&gt;1,NOT(ISNUMBER(G66)),G66&lt;=0,NOT(ISNUMBER(H66)),H66&lt;0),"REVISAR DADOS",IF(J66&gt;G66,"EXCEDE CONTRATO",IF(K66=0,"CONCLUÍDO",IF(J66=0,"NÃO INICIADO","EM ANDAMENTO")))))</x:f>
      </x:c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22" customHeight="1">
      <x:c r="A67" s="12"/>
      <x:c r="B67" s="12"/>
      <x:c r="C67" s="12"/>
      <x:c r="D67" s="12"/>
      <x:c r="E67" s="12"/>
      <x:c r="F67" s="12"/>
      <x:c r="G67" s="12"/>
      <x:c r="H67" s="124"/>
      <x:c r="I67" s="122" t="str">
        <x:f>IF(A67="","",G67*H67)</x:f>
      </x:c>
      <x:c r="J67" s="20" t="str">
        <x:f>IF(A67="","",SUMIFS(Medicoes!$F$6:$F$205,Medicoes!$D$6:$D$205,A67,Medicoes!$C$6:$C$205,B67,Medicoes!$M$6:$M$205,"Aprovada"))</x:f>
      </x:c>
      <x:c r="K67" s="20" t="str">
        <x:f>IF(A67="","",MAX(0,G67-J67))</x:f>
      </x:c>
      <x:c r="L67" s="26" t="n">
        <x:f>IFERROR(J67/G67,0)</x:f>
        <x:v>0</x:v>
      </x:c>
      <x:c r="M67" s="122" t="str">
        <x:f>IF(A67="","",J67*H67)</x:f>
      </x:c>
      <x:c r="N67" s="20" t="str">
        <x:f>IF(A67="","",IF(OR(COUNTIF($A$6:$A$105,A67)&lt;&gt;1,NOT(ISNUMBER(G67)),G67&lt;=0,NOT(ISNUMBER(H67)),H67&lt;0),"REVISAR DADOS",IF(J67&gt;G67,"EXCEDE CONTRATO",IF(K67=0,"CONCLUÍDO",IF(J67=0,"NÃO INICIADO","EM ANDAMENTO")))))</x:f>
      </x:c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22" customHeight="1">
      <x:c r="A68" s="12"/>
      <x:c r="B68" s="12"/>
      <x:c r="C68" s="12"/>
      <x:c r="D68" s="12"/>
      <x:c r="E68" s="12"/>
      <x:c r="F68" s="12"/>
      <x:c r="G68" s="12"/>
      <x:c r="H68" s="124"/>
      <x:c r="I68" s="122" t="str">
        <x:f>IF(A68="","",G68*H68)</x:f>
      </x:c>
      <x:c r="J68" s="20" t="str">
        <x:f>IF(A68="","",SUMIFS(Medicoes!$F$6:$F$205,Medicoes!$D$6:$D$205,A68,Medicoes!$C$6:$C$205,B68,Medicoes!$M$6:$M$205,"Aprovada"))</x:f>
      </x:c>
      <x:c r="K68" s="20" t="str">
        <x:f>IF(A68="","",MAX(0,G68-J68))</x:f>
      </x:c>
      <x:c r="L68" s="26" t="n">
        <x:f>IFERROR(J68/G68,0)</x:f>
        <x:v>0</x:v>
      </x:c>
      <x:c r="M68" s="122" t="str">
        <x:f>IF(A68="","",J68*H68)</x:f>
      </x:c>
      <x:c r="N68" s="20" t="str">
        <x:f>IF(A68="","",IF(OR(COUNTIF($A$6:$A$105,A68)&lt;&gt;1,NOT(ISNUMBER(G68)),G68&lt;=0,NOT(ISNUMBER(H68)),H68&lt;0),"REVISAR DADOS",IF(J68&gt;G68,"EXCEDE CONTRATO",IF(K68=0,"CONCLUÍDO",IF(J68=0,"NÃO INICIADO","EM ANDAMENTO")))))</x:f>
      </x:c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22" customHeight="1">
      <x:c r="A69" s="12"/>
      <x:c r="B69" s="12"/>
      <x:c r="C69" s="12"/>
      <x:c r="D69" s="12"/>
      <x:c r="E69" s="12"/>
      <x:c r="F69" s="12"/>
      <x:c r="G69" s="12"/>
      <x:c r="H69" s="124"/>
      <x:c r="I69" s="122" t="str">
        <x:f>IF(A69="","",G69*H69)</x:f>
      </x:c>
      <x:c r="J69" s="20" t="str">
        <x:f>IF(A69="","",SUMIFS(Medicoes!$F$6:$F$205,Medicoes!$D$6:$D$205,A69,Medicoes!$C$6:$C$205,B69,Medicoes!$M$6:$M$205,"Aprovada"))</x:f>
      </x:c>
      <x:c r="K69" s="20" t="str">
        <x:f>IF(A69="","",MAX(0,G69-J69))</x:f>
      </x:c>
      <x:c r="L69" s="26" t="n">
        <x:f>IFERROR(J69/G69,0)</x:f>
        <x:v>0</x:v>
      </x:c>
      <x:c r="M69" s="122" t="str">
        <x:f>IF(A69="","",J69*H69)</x:f>
      </x:c>
      <x:c r="N69" s="20" t="str">
        <x:f>IF(A69="","",IF(OR(COUNTIF($A$6:$A$105,A69)&lt;&gt;1,NOT(ISNUMBER(G69)),G69&lt;=0,NOT(ISNUMBER(H69)),H69&lt;0),"REVISAR DADOS",IF(J69&gt;G69,"EXCEDE CONTRATO",IF(K69=0,"CONCLUÍDO",IF(J69=0,"NÃO INICIADO","EM ANDAMENTO")))))</x:f>
      </x:c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22" customHeight="1">
      <x:c r="A70" s="12"/>
      <x:c r="B70" s="12"/>
      <x:c r="C70" s="12"/>
      <x:c r="D70" s="12"/>
      <x:c r="E70" s="12"/>
      <x:c r="F70" s="12"/>
      <x:c r="G70" s="12"/>
      <x:c r="H70" s="124"/>
      <x:c r="I70" s="122" t="str">
        <x:f>IF(A70="","",G70*H70)</x:f>
      </x:c>
      <x:c r="J70" s="20" t="str">
        <x:f>IF(A70="","",SUMIFS(Medicoes!$F$6:$F$205,Medicoes!$D$6:$D$205,A70,Medicoes!$C$6:$C$205,B70,Medicoes!$M$6:$M$205,"Aprovada"))</x:f>
      </x:c>
      <x:c r="K70" s="20" t="str">
        <x:f>IF(A70="","",MAX(0,G70-J70))</x:f>
      </x:c>
      <x:c r="L70" s="26" t="n">
        <x:f>IFERROR(J70/G70,0)</x:f>
        <x:v>0</x:v>
      </x:c>
      <x:c r="M70" s="122" t="str">
        <x:f>IF(A70="","",J70*H70)</x:f>
      </x:c>
      <x:c r="N70" s="20" t="str">
        <x:f>IF(A70="","",IF(OR(COUNTIF($A$6:$A$105,A70)&lt;&gt;1,NOT(ISNUMBER(G70)),G70&lt;=0,NOT(ISNUMBER(H70)),H70&lt;0),"REVISAR DADOS",IF(J70&gt;G70,"EXCEDE CONTRATO",IF(K70=0,"CONCLUÍDO",IF(J70=0,"NÃO INICIADO","EM ANDAMENTO")))))</x:f>
      </x:c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22" customHeight="1">
      <x:c r="A71" s="12"/>
      <x:c r="B71" s="12"/>
      <x:c r="C71" s="12"/>
      <x:c r="D71" s="12"/>
      <x:c r="E71" s="12"/>
      <x:c r="F71" s="12"/>
      <x:c r="G71" s="12"/>
      <x:c r="H71" s="124"/>
      <x:c r="I71" s="122" t="str">
        <x:f>IF(A71="","",G71*H71)</x:f>
      </x:c>
      <x:c r="J71" s="20" t="str">
        <x:f>IF(A71="","",SUMIFS(Medicoes!$F$6:$F$205,Medicoes!$D$6:$D$205,A71,Medicoes!$C$6:$C$205,B71,Medicoes!$M$6:$M$205,"Aprovada"))</x:f>
      </x:c>
      <x:c r="K71" s="20" t="str">
        <x:f>IF(A71="","",MAX(0,G71-J71))</x:f>
      </x:c>
      <x:c r="L71" s="26" t="n">
        <x:f>IFERROR(J71/G71,0)</x:f>
        <x:v>0</x:v>
      </x:c>
      <x:c r="M71" s="122" t="str">
        <x:f>IF(A71="","",J71*H71)</x:f>
      </x:c>
      <x:c r="N71" s="20" t="str">
        <x:f>IF(A71="","",IF(OR(COUNTIF($A$6:$A$105,A71)&lt;&gt;1,NOT(ISNUMBER(G71)),G71&lt;=0,NOT(ISNUMBER(H71)),H71&lt;0),"REVISAR DADOS",IF(J71&gt;G71,"EXCEDE CONTRATO",IF(K71=0,"CONCLUÍDO",IF(J71=0,"NÃO INICIADO","EM ANDAMENTO")))))</x:f>
      </x:c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22" customHeight="1">
      <x:c r="A72" s="12"/>
      <x:c r="B72" s="12"/>
      <x:c r="C72" s="12"/>
      <x:c r="D72" s="12"/>
      <x:c r="E72" s="12"/>
      <x:c r="F72" s="12"/>
      <x:c r="G72" s="12"/>
      <x:c r="H72" s="124"/>
      <x:c r="I72" s="122" t="str">
        <x:f>IF(A72="","",G72*H72)</x:f>
      </x:c>
      <x:c r="J72" s="20" t="str">
        <x:f>IF(A72="","",SUMIFS(Medicoes!$F$6:$F$205,Medicoes!$D$6:$D$205,A72,Medicoes!$C$6:$C$205,B72,Medicoes!$M$6:$M$205,"Aprovada"))</x:f>
      </x:c>
      <x:c r="K72" s="20" t="str">
        <x:f>IF(A72="","",MAX(0,G72-J72))</x:f>
      </x:c>
      <x:c r="L72" s="26" t="n">
        <x:f>IFERROR(J72/G72,0)</x:f>
        <x:v>0</x:v>
      </x:c>
      <x:c r="M72" s="122" t="str">
        <x:f>IF(A72="","",J72*H72)</x:f>
      </x:c>
      <x:c r="N72" s="20" t="str">
        <x:f>IF(A72="","",IF(OR(COUNTIF($A$6:$A$105,A72)&lt;&gt;1,NOT(ISNUMBER(G72)),G72&lt;=0,NOT(ISNUMBER(H72)),H72&lt;0),"REVISAR DADOS",IF(J72&gt;G72,"EXCEDE CONTRATO",IF(K72=0,"CONCLUÍDO",IF(J72=0,"NÃO INICIADO","EM ANDAMENTO")))))</x:f>
      </x:c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22" customHeight="1">
      <x:c r="A73" s="12"/>
      <x:c r="B73" s="12"/>
      <x:c r="C73" s="12"/>
      <x:c r="D73" s="12"/>
      <x:c r="E73" s="12"/>
      <x:c r="F73" s="12"/>
      <x:c r="G73" s="12"/>
      <x:c r="H73" s="124"/>
      <x:c r="I73" s="122" t="str">
        <x:f>IF(A73="","",G73*H73)</x:f>
      </x:c>
      <x:c r="J73" s="20" t="str">
        <x:f>IF(A73="","",SUMIFS(Medicoes!$F$6:$F$205,Medicoes!$D$6:$D$205,A73,Medicoes!$C$6:$C$205,B73,Medicoes!$M$6:$M$205,"Aprovada"))</x:f>
      </x:c>
      <x:c r="K73" s="20" t="str">
        <x:f>IF(A73="","",MAX(0,G73-J73))</x:f>
      </x:c>
      <x:c r="L73" s="26" t="n">
        <x:f>IFERROR(J73/G73,0)</x:f>
        <x:v>0</x:v>
      </x:c>
      <x:c r="M73" s="122" t="str">
        <x:f>IF(A73="","",J73*H73)</x:f>
      </x:c>
      <x:c r="N73" s="20" t="str">
        <x:f>IF(A73="","",IF(OR(COUNTIF($A$6:$A$105,A73)&lt;&gt;1,NOT(ISNUMBER(G73)),G73&lt;=0,NOT(ISNUMBER(H73)),H73&lt;0),"REVISAR DADOS",IF(J73&gt;G73,"EXCEDE CONTRATO",IF(K73=0,"CONCLUÍDO",IF(J73=0,"NÃO INICIADO","EM ANDAMENTO")))))</x:f>
      </x:c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22" customHeight="1">
      <x:c r="A74" s="12"/>
      <x:c r="B74" s="12"/>
      <x:c r="C74" s="12"/>
      <x:c r="D74" s="12"/>
      <x:c r="E74" s="12"/>
      <x:c r="F74" s="12"/>
      <x:c r="G74" s="12"/>
      <x:c r="H74" s="124"/>
      <x:c r="I74" s="122" t="str">
        <x:f>IF(A74="","",G74*H74)</x:f>
      </x:c>
      <x:c r="J74" s="20" t="str">
        <x:f>IF(A74="","",SUMIFS(Medicoes!$F$6:$F$205,Medicoes!$D$6:$D$205,A74,Medicoes!$C$6:$C$205,B74,Medicoes!$M$6:$M$205,"Aprovada"))</x:f>
      </x:c>
      <x:c r="K74" s="20" t="str">
        <x:f>IF(A74="","",MAX(0,G74-J74))</x:f>
      </x:c>
      <x:c r="L74" s="26" t="n">
        <x:f>IFERROR(J74/G74,0)</x:f>
        <x:v>0</x:v>
      </x:c>
      <x:c r="M74" s="122" t="str">
        <x:f>IF(A74="","",J74*H74)</x:f>
      </x:c>
      <x:c r="N74" s="20" t="str">
        <x:f>IF(A74="","",IF(OR(COUNTIF($A$6:$A$105,A74)&lt;&gt;1,NOT(ISNUMBER(G74)),G74&lt;=0,NOT(ISNUMBER(H74)),H74&lt;0),"REVISAR DADOS",IF(J74&gt;G74,"EXCEDE CONTRATO",IF(K74=0,"CONCLUÍDO",IF(J74=0,"NÃO INICIADO","EM ANDAMENTO")))))</x:f>
      </x:c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22" customHeight="1">
      <x:c r="A75" s="12"/>
      <x:c r="B75" s="12"/>
      <x:c r="C75" s="12"/>
      <x:c r="D75" s="12"/>
      <x:c r="E75" s="12"/>
      <x:c r="F75" s="12"/>
      <x:c r="G75" s="12"/>
      <x:c r="H75" s="124"/>
      <x:c r="I75" s="122" t="str">
        <x:f>IF(A75="","",G75*H75)</x:f>
      </x:c>
      <x:c r="J75" s="20" t="str">
        <x:f>IF(A75="","",SUMIFS(Medicoes!$F$6:$F$205,Medicoes!$D$6:$D$205,A75,Medicoes!$C$6:$C$205,B75,Medicoes!$M$6:$M$205,"Aprovada"))</x:f>
      </x:c>
      <x:c r="K75" s="20" t="str">
        <x:f>IF(A75="","",MAX(0,G75-J75))</x:f>
      </x:c>
      <x:c r="L75" s="26" t="n">
        <x:f>IFERROR(J75/G75,0)</x:f>
        <x:v>0</x:v>
      </x:c>
      <x:c r="M75" s="122" t="str">
        <x:f>IF(A75="","",J75*H75)</x:f>
      </x:c>
      <x:c r="N75" s="20" t="str">
        <x:f>IF(A75="","",IF(OR(COUNTIF($A$6:$A$105,A75)&lt;&gt;1,NOT(ISNUMBER(G75)),G75&lt;=0,NOT(ISNUMBER(H75)),H75&lt;0),"REVISAR DADOS",IF(J75&gt;G75,"EXCEDE CONTRATO",IF(K75=0,"CONCLUÍDO",IF(J75=0,"NÃO INICIADO","EM ANDAMENTO")))))</x:f>
      </x:c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22" customHeight="1">
      <x:c r="A76" s="12"/>
      <x:c r="B76" s="12"/>
      <x:c r="C76" s="12"/>
      <x:c r="D76" s="12"/>
      <x:c r="E76" s="12"/>
      <x:c r="F76" s="12"/>
      <x:c r="G76" s="12"/>
      <x:c r="H76" s="124"/>
      <x:c r="I76" s="122" t="str">
        <x:f>IF(A76="","",G76*H76)</x:f>
      </x:c>
      <x:c r="J76" s="20" t="str">
        <x:f>IF(A76="","",SUMIFS(Medicoes!$F$6:$F$205,Medicoes!$D$6:$D$205,A76,Medicoes!$C$6:$C$205,B76,Medicoes!$M$6:$M$205,"Aprovada"))</x:f>
      </x:c>
      <x:c r="K76" s="20" t="str">
        <x:f>IF(A76="","",MAX(0,G76-J76))</x:f>
      </x:c>
      <x:c r="L76" s="26" t="n">
        <x:f>IFERROR(J76/G76,0)</x:f>
        <x:v>0</x:v>
      </x:c>
      <x:c r="M76" s="122" t="str">
        <x:f>IF(A76="","",J76*H76)</x:f>
      </x:c>
      <x:c r="N76" s="20" t="str">
        <x:f>IF(A76="","",IF(OR(COUNTIF($A$6:$A$105,A76)&lt;&gt;1,NOT(ISNUMBER(G76)),G76&lt;=0,NOT(ISNUMBER(H76)),H76&lt;0),"REVISAR DADOS",IF(J76&gt;G76,"EXCEDE CONTRATO",IF(K76=0,"CONCLUÍDO",IF(J76=0,"NÃO INICIADO","EM ANDAMENTO")))))</x:f>
      </x:c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22" customHeight="1">
      <x:c r="A77" s="12"/>
      <x:c r="B77" s="12"/>
      <x:c r="C77" s="12"/>
      <x:c r="D77" s="12"/>
      <x:c r="E77" s="12"/>
      <x:c r="F77" s="12"/>
      <x:c r="G77" s="12"/>
      <x:c r="H77" s="124"/>
      <x:c r="I77" s="122" t="str">
        <x:f>IF(A77="","",G77*H77)</x:f>
      </x:c>
      <x:c r="J77" s="20" t="str">
        <x:f>IF(A77="","",SUMIFS(Medicoes!$F$6:$F$205,Medicoes!$D$6:$D$205,A77,Medicoes!$C$6:$C$205,B77,Medicoes!$M$6:$M$205,"Aprovada"))</x:f>
      </x:c>
      <x:c r="K77" s="20" t="str">
        <x:f>IF(A77="","",MAX(0,G77-J77))</x:f>
      </x:c>
      <x:c r="L77" s="26" t="n">
        <x:f>IFERROR(J77/G77,0)</x:f>
        <x:v>0</x:v>
      </x:c>
      <x:c r="M77" s="122" t="str">
        <x:f>IF(A77="","",J77*H77)</x:f>
      </x:c>
      <x:c r="N77" s="20" t="str">
        <x:f>IF(A77="","",IF(OR(COUNTIF($A$6:$A$105,A77)&lt;&gt;1,NOT(ISNUMBER(G77)),G77&lt;=0,NOT(ISNUMBER(H77)),H77&lt;0),"REVISAR DADOS",IF(J77&gt;G77,"EXCEDE CONTRATO",IF(K77=0,"CONCLUÍDO",IF(J77=0,"NÃO INICIADO","EM ANDAMENTO")))))</x:f>
      </x:c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22" customHeight="1">
      <x:c r="A78" s="12"/>
      <x:c r="B78" s="12"/>
      <x:c r="C78" s="12"/>
      <x:c r="D78" s="12"/>
      <x:c r="E78" s="12"/>
      <x:c r="F78" s="12"/>
      <x:c r="G78" s="12"/>
      <x:c r="H78" s="124"/>
      <x:c r="I78" s="122" t="str">
        <x:f>IF(A78="","",G78*H78)</x:f>
      </x:c>
      <x:c r="J78" s="20" t="str">
        <x:f>IF(A78="","",SUMIFS(Medicoes!$F$6:$F$205,Medicoes!$D$6:$D$205,A78,Medicoes!$C$6:$C$205,B78,Medicoes!$M$6:$M$205,"Aprovada"))</x:f>
      </x:c>
      <x:c r="K78" s="20" t="str">
        <x:f>IF(A78="","",MAX(0,G78-J78))</x:f>
      </x:c>
      <x:c r="L78" s="26" t="n">
        <x:f>IFERROR(J78/G78,0)</x:f>
        <x:v>0</x:v>
      </x:c>
      <x:c r="M78" s="122" t="str">
        <x:f>IF(A78="","",J78*H78)</x:f>
      </x:c>
      <x:c r="N78" s="20" t="str">
        <x:f>IF(A78="","",IF(OR(COUNTIF($A$6:$A$105,A78)&lt;&gt;1,NOT(ISNUMBER(G78)),G78&lt;=0,NOT(ISNUMBER(H78)),H78&lt;0),"REVISAR DADOS",IF(J78&gt;G78,"EXCEDE CONTRATO",IF(K78=0,"CONCLUÍDO",IF(J78=0,"NÃO INICIADO","EM ANDAMENTO")))))</x:f>
      </x:c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22" customHeight="1">
      <x:c r="A79" s="12"/>
      <x:c r="B79" s="12"/>
      <x:c r="C79" s="12"/>
      <x:c r="D79" s="12"/>
      <x:c r="E79" s="12"/>
      <x:c r="F79" s="12"/>
      <x:c r="G79" s="12"/>
      <x:c r="H79" s="124"/>
      <x:c r="I79" s="122" t="str">
        <x:f>IF(A79="","",G79*H79)</x:f>
      </x:c>
      <x:c r="J79" s="20" t="str">
        <x:f>IF(A79="","",SUMIFS(Medicoes!$F$6:$F$205,Medicoes!$D$6:$D$205,A79,Medicoes!$C$6:$C$205,B79,Medicoes!$M$6:$M$205,"Aprovada"))</x:f>
      </x:c>
      <x:c r="K79" s="20" t="str">
        <x:f>IF(A79="","",MAX(0,G79-J79))</x:f>
      </x:c>
      <x:c r="L79" s="26" t="n">
        <x:f>IFERROR(J79/G79,0)</x:f>
        <x:v>0</x:v>
      </x:c>
      <x:c r="M79" s="122" t="str">
        <x:f>IF(A79="","",J79*H79)</x:f>
      </x:c>
      <x:c r="N79" s="20" t="str">
        <x:f>IF(A79="","",IF(OR(COUNTIF($A$6:$A$105,A79)&lt;&gt;1,NOT(ISNUMBER(G79)),G79&lt;=0,NOT(ISNUMBER(H79)),H79&lt;0),"REVISAR DADOS",IF(J79&gt;G79,"EXCEDE CONTRATO",IF(K79=0,"CONCLUÍDO",IF(J79=0,"NÃO INICIADO","EM ANDAMENTO")))))</x:f>
      </x:c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22" customHeight="1">
      <x:c r="A80" s="12"/>
      <x:c r="B80" s="12"/>
      <x:c r="C80" s="12"/>
      <x:c r="D80" s="12"/>
      <x:c r="E80" s="12"/>
      <x:c r="F80" s="12"/>
      <x:c r="G80" s="12"/>
      <x:c r="H80" s="124"/>
      <x:c r="I80" s="122" t="str">
        <x:f>IF(A80="","",G80*H80)</x:f>
      </x:c>
      <x:c r="J80" s="20" t="str">
        <x:f>IF(A80="","",SUMIFS(Medicoes!$F$6:$F$205,Medicoes!$D$6:$D$205,A80,Medicoes!$C$6:$C$205,B80,Medicoes!$M$6:$M$205,"Aprovada"))</x:f>
      </x:c>
      <x:c r="K80" s="20" t="str">
        <x:f>IF(A80="","",MAX(0,G80-J80))</x:f>
      </x:c>
      <x:c r="L80" s="26" t="n">
        <x:f>IFERROR(J80/G80,0)</x:f>
        <x:v>0</x:v>
      </x:c>
      <x:c r="M80" s="122" t="str">
        <x:f>IF(A80="","",J80*H80)</x:f>
      </x:c>
      <x:c r="N80" s="20" t="str">
        <x:f>IF(A80="","",IF(OR(COUNTIF($A$6:$A$105,A80)&lt;&gt;1,NOT(ISNUMBER(G80)),G80&lt;=0,NOT(ISNUMBER(H80)),H80&lt;0),"REVISAR DADOS",IF(J80&gt;G80,"EXCEDE CONTRATO",IF(K80=0,"CONCLUÍDO",IF(J80=0,"NÃO INICIADO","EM ANDAMENTO")))))</x:f>
      </x:c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22" customHeight="1">
      <x:c r="A81" s="12"/>
      <x:c r="B81" s="12"/>
      <x:c r="C81" s="12"/>
      <x:c r="D81" s="12"/>
      <x:c r="E81" s="12"/>
      <x:c r="F81" s="12"/>
      <x:c r="G81" s="12"/>
      <x:c r="H81" s="124"/>
      <x:c r="I81" s="122" t="str">
        <x:f>IF(A81="","",G81*H81)</x:f>
      </x:c>
      <x:c r="J81" s="20" t="str">
        <x:f>IF(A81="","",SUMIFS(Medicoes!$F$6:$F$205,Medicoes!$D$6:$D$205,A81,Medicoes!$C$6:$C$205,B81,Medicoes!$M$6:$M$205,"Aprovada"))</x:f>
      </x:c>
      <x:c r="K81" s="20" t="str">
        <x:f>IF(A81="","",MAX(0,G81-J81))</x:f>
      </x:c>
      <x:c r="L81" s="26" t="n">
        <x:f>IFERROR(J81/G81,0)</x:f>
        <x:v>0</x:v>
      </x:c>
      <x:c r="M81" s="122" t="str">
        <x:f>IF(A81="","",J81*H81)</x:f>
      </x:c>
      <x:c r="N81" s="20" t="str">
        <x:f>IF(A81="","",IF(OR(COUNTIF($A$6:$A$105,A81)&lt;&gt;1,NOT(ISNUMBER(G81)),G81&lt;=0,NOT(ISNUMBER(H81)),H81&lt;0),"REVISAR DADOS",IF(J81&gt;G81,"EXCEDE CONTRATO",IF(K81=0,"CONCLUÍDO",IF(J81=0,"NÃO INICIADO","EM ANDAMENTO")))))</x:f>
      </x:c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22" customHeight="1">
      <x:c r="A82" s="12"/>
      <x:c r="B82" s="12"/>
      <x:c r="C82" s="12"/>
      <x:c r="D82" s="12"/>
      <x:c r="E82" s="12"/>
      <x:c r="F82" s="12"/>
      <x:c r="G82" s="12"/>
      <x:c r="H82" s="124"/>
      <x:c r="I82" s="122" t="str">
        <x:f>IF(A82="","",G82*H82)</x:f>
      </x:c>
      <x:c r="J82" s="20" t="str">
        <x:f>IF(A82="","",SUMIFS(Medicoes!$F$6:$F$205,Medicoes!$D$6:$D$205,A82,Medicoes!$C$6:$C$205,B82,Medicoes!$M$6:$M$205,"Aprovada"))</x:f>
      </x:c>
      <x:c r="K82" s="20" t="str">
        <x:f>IF(A82="","",MAX(0,G82-J82))</x:f>
      </x:c>
      <x:c r="L82" s="26" t="n">
        <x:f>IFERROR(J82/G82,0)</x:f>
        <x:v>0</x:v>
      </x:c>
      <x:c r="M82" s="122" t="str">
        <x:f>IF(A82="","",J82*H82)</x:f>
      </x:c>
      <x:c r="N82" s="20" t="str">
        <x:f>IF(A82="","",IF(OR(COUNTIF($A$6:$A$105,A82)&lt;&gt;1,NOT(ISNUMBER(G82)),G82&lt;=0,NOT(ISNUMBER(H82)),H82&lt;0),"REVISAR DADOS",IF(J82&gt;G82,"EXCEDE CONTRATO",IF(K82=0,"CONCLUÍDO",IF(J82=0,"NÃO INICIADO","EM ANDAMENTO")))))</x:f>
      </x:c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22" customHeight="1">
      <x:c r="A83" s="12"/>
      <x:c r="B83" s="12"/>
      <x:c r="C83" s="12"/>
      <x:c r="D83" s="12"/>
      <x:c r="E83" s="12"/>
      <x:c r="F83" s="12"/>
      <x:c r="G83" s="12"/>
      <x:c r="H83" s="124"/>
      <x:c r="I83" s="122" t="str">
        <x:f>IF(A83="","",G83*H83)</x:f>
      </x:c>
      <x:c r="J83" s="20" t="str">
        <x:f>IF(A83="","",SUMIFS(Medicoes!$F$6:$F$205,Medicoes!$D$6:$D$205,A83,Medicoes!$C$6:$C$205,B83,Medicoes!$M$6:$M$205,"Aprovada"))</x:f>
      </x:c>
      <x:c r="K83" s="20" t="str">
        <x:f>IF(A83="","",MAX(0,G83-J83))</x:f>
      </x:c>
      <x:c r="L83" s="26" t="n">
        <x:f>IFERROR(J83/G83,0)</x:f>
        <x:v>0</x:v>
      </x:c>
      <x:c r="M83" s="122" t="str">
        <x:f>IF(A83="","",J83*H83)</x:f>
      </x:c>
      <x:c r="N83" s="20" t="str">
        <x:f>IF(A83="","",IF(OR(COUNTIF($A$6:$A$105,A83)&lt;&gt;1,NOT(ISNUMBER(G83)),G83&lt;=0,NOT(ISNUMBER(H83)),H83&lt;0),"REVISAR DADOS",IF(J83&gt;G83,"EXCEDE CONTRATO",IF(K83=0,"CONCLUÍDO",IF(J83=0,"NÃO INICIADO","EM ANDAMENTO")))))</x:f>
      </x:c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22" customHeight="1">
      <x:c r="A84" s="12"/>
      <x:c r="B84" s="12"/>
      <x:c r="C84" s="12"/>
      <x:c r="D84" s="12"/>
      <x:c r="E84" s="12"/>
      <x:c r="F84" s="12"/>
      <x:c r="G84" s="12"/>
      <x:c r="H84" s="124"/>
      <x:c r="I84" s="122" t="str">
        <x:f>IF(A84="","",G84*H84)</x:f>
      </x:c>
      <x:c r="J84" s="20" t="str">
        <x:f>IF(A84="","",SUMIFS(Medicoes!$F$6:$F$205,Medicoes!$D$6:$D$205,A84,Medicoes!$C$6:$C$205,B84,Medicoes!$M$6:$M$205,"Aprovada"))</x:f>
      </x:c>
      <x:c r="K84" s="20" t="str">
        <x:f>IF(A84="","",MAX(0,G84-J84))</x:f>
      </x:c>
      <x:c r="L84" s="26" t="n">
        <x:f>IFERROR(J84/G84,0)</x:f>
        <x:v>0</x:v>
      </x:c>
      <x:c r="M84" s="122" t="str">
        <x:f>IF(A84="","",J84*H84)</x:f>
      </x:c>
      <x:c r="N84" s="20" t="str">
        <x:f>IF(A84="","",IF(OR(COUNTIF($A$6:$A$105,A84)&lt;&gt;1,NOT(ISNUMBER(G84)),G84&lt;=0,NOT(ISNUMBER(H84)),H84&lt;0),"REVISAR DADOS",IF(J84&gt;G84,"EXCEDE CONTRATO",IF(K84=0,"CONCLUÍDO",IF(J84=0,"NÃO INICIADO","EM ANDAMENTO")))))</x:f>
      </x:c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22" customHeight="1">
      <x:c r="A85" s="12"/>
      <x:c r="B85" s="12"/>
      <x:c r="C85" s="12"/>
      <x:c r="D85" s="12"/>
      <x:c r="E85" s="12"/>
      <x:c r="F85" s="12"/>
      <x:c r="G85" s="12"/>
      <x:c r="H85" s="124"/>
      <x:c r="I85" s="122" t="str">
        <x:f>IF(A85="","",G85*H85)</x:f>
      </x:c>
      <x:c r="J85" s="20" t="str">
        <x:f>IF(A85="","",SUMIFS(Medicoes!$F$6:$F$205,Medicoes!$D$6:$D$205,A85,Medicoes!$C$6:$C$205,B85,Medicoes!$M$6:$M$205,"Aprovada"))</x:f>
      </x:c>
      <x:c r="K85" s="20" t="str">
        <x:f>IF(A85="","",MAX(0,G85-J85))</x:f>
      </x:c>
      <x:c r="L85" s="26" t="n">
        <x:f>IFERROR(J85/G85,0)</x:f>
        <x:v>0</x:v>
      </x:c>
      <x:c r="M85" s="122" t="str">
        <x:f>IF(A85="","",J85*H85)</x:f>
      </x:c>
      <x:c r="N85" s="20" t="str">
        <x:f>IF(A85="","",IF(OR(COUNTIF($A$6:$A$105,A85)&lt;&gt;1,NOT(ISNUMBER(G85)),G85&lt;=0,NOT(ISNUMBER(H85)),H85&lt;0),"REVISAR DADOS",IF(J85&gt;G85,"EXCEDE CONTRATO",IF(K85=0,"CONCLUÍDO",IF(J85=0,"NÃO INICIADO","EM ANDAMENTO")))))</x:f>
      </x:c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22" customHeight="1">
      <x:c r="A86" s="12"/>
      <x:c r="B86" s="12"/>
      <x:c r="C86" s="12"/>
      <x:c r="D86" s="12"/>
      <x:c r="E86" s="12"/>
      <x:c r="F86" s="12"/>
      <x:c r="G86" s="12"/>
      <x:c r="H86" s="124"/>
      <x:c r="I86" s="122" t="str">
        <x:f>IF(A86="","",G86*H86)</x:f>
      </x:c>
      <x:c r="J86" s="20" t="str">
        <x:f>IF(A86="","",SUMIFS(Medicoes!$F$6:$F$205,Medicoes!$D$6:$D$205,A86,Medicoes!$C$6:$C$205,B86,Medicoes!$M$6:$M$205,"Aprovada"))</x:f>
      </x:c>
      <x:c r="K86" s="20" t="str">
        <x:f>IF(A86="","",MAX(0,G86-J86))</x:f>
      </x:c>
      <x:c r="L86" s="26" t="n">
        <x:f>IFERROR(J86/G86,0)</x:f>
        <x:v>0</x:v>
      </x:c>
      <x:c r="M86" s="122" t="str">
        <x:f>IF(A86="","",J86*H86)</x:f>
      </x:c>
      <x:c r="N86" s="20" t="str">
        <x:f>IF(A86="","",IF(OR(COUNTIF($A$6:$A$105,A86)&lt;&gt;1,NOT(ISNUMBER(G86)),G86&lt;=0,NOT(ISNUMBER(H86)),H86&lt;0),"REVISAR DADOS",IF(J86&gt;G86,"EXCEDE CONTRATO",IF(K86=0,"CONCLUÍDO",IF(J86=0,"NÃO INICIADO","EM ANDAMENTO")))))</x:f>
      </x:c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22" customHeight="1">
      <x:c r="A87" s="12"/>
      <x:c r="B87" s="12"/>
      <x:c r="C87" s="12"/>
      <x:c r="D87" s="12"/>
      <x:c r="E87" s="12"/>
      <x:c r="F87" s="12"/>
      <x:c r="G87" s="12"/>
      <x:c r="H87" s="124"/>
      <x:c r="I87" s="122" t="str">
        <x:f>IF(A87="","",G87*H87)</x:f>
      </x:c>
      <x:c r="J87" s="20" t="str">
        <x:f>IF(A87="","",SUMIFS(Medicoes!$F$6:$F$205,Medicoes!$D$6:$D$205,A87,Medicoes!$C$6:$C$205,B87,Medicoes!$M$6:$M$205,"Aprovada"))</x:f>
      </x:c>
      <x:c r="K87" s="20" t="str">
        <x:f>IF(A87="","",MAX(0,G87-J87))</x:f>
      </x:c>
      <x:c r="L87" s="26" t="n">
        <x:f>IFERROR(J87/G87,0)</x:f>
        <x:v>0</x:v>
      </x:c>
      <x:c r="M87" s="122" t="str">
        <x:f>IF(A87="","",J87*H87)</x:f>
      </x:c>
      <x:c r="N87" s="20" t="str">
        <x:f>IF(A87="","",IF(OR(COUNTIF($A$6:$A$105,A87)&lt;&gt;1,NOT(ISNUMBER(G87)),G87&lt;=0,NOT(ISNUMBER(H87)),H87&lt;0),"REVISAR DADOS",IF(J87&gt;G87,"EXCEDE CONTRATO",IF(K87=0,"CONCLUÍDO",IF(J87=0,"NÃO INICIADO","EM ANDAMENTO")))))</x:f>
      </x:c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22" customHeight="1">
      <x:c r="A88" s="12"/>
      <x:c r="B88" s="12"/>
      <x:c r="C88" s="12"/>
      <x:c r="D88" s="12"/>
      <x:c r="E88" s="12"/>
      <x:c r="F88" s="12"/>
      <x:c r="G88" s="12"/>
      <x:c r="H88" s="124"/>
      <x:c r="I88" s="122" t="str">
        <x:f>IF(A88="","",G88*H88)</x:f>
      </x:c>
      <x:c r="J88" s="20" t="str">
        <x:f>IF(A88="","",SUMIFS(Medicoes!$F$6:$F$205,Medicoes!$D$6:$D$205,A88,Medicoes!$C$6:$C$205,B88,Medicoes!$M$6:$M$205,"Aprovada"))</x:f>
      </x:c>
      <x:c r="K88" s="20" t="str">
        <x:f>IF(A88="","",MAX(0,G88-J88))</x:f>
      </x:c>
      <x:c r="L88" s="26" t="n">
        <x:f>IFERROR(J88/G88,0)</x:f>
        <x:v>0</x:v>
      </x:c>
      <x:c r="M88" s="122" t="str">
        <x:f>IF(A88="","",J88*H88)</x:f>
      </x:c>
      <x:c r="N88" s="20" t="str">
        <x:f>IF(A88="","",IF(OR(COUNTIF($A$6:$A$105,A88)&lt;&gt;1,NOT(ISNUMBER(G88)),G88&lt;=0,NOT(ISNUMBER(H88)),H88&lt;0),"REVISAR DADOS",IF(J88&gt;G88,"EXCEDE CONTRATO",IF(K88=0,"CONCLUÍDO",IF(J88=0,"NÃO INICIADO","EM ANDAMENTO")))))</x:f>
      </x:c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22" customHeight="1">
      <x:c r="A89" s="12"/>
      <x:c r="B89" s="12"/>
      <x:c r="C89" s="12"/>
      <x:c r="D89" s="12"/>
      <x:c r="E89" s="12"/>
      <x:c r="F89" s="12"/>
      <x:c r="G89" s="12"/>
      <x:c r="H89" s="124"/>
      <x:c r="I89" s="122" t="str">
        <x:f>IF(A89="","",G89*H89)</x:f>
      </x:c>
      <x:c r="J89" s="20" t="str">
        <x:f>IF(A89="","",SUMIFS(Medicoes!$F$6:$F$205,Medicoes!$D$6:$D$205,A89,Medicoes!$C$6:$C$205,B89,Medicoes!$M$6:$M$205,"Aprovada"))</x:f>
      </x:c>
      <x:c r="K89" s="20" t="str">
        <x:f>IF(A89="","",MAX(0,G89-J89))</x:f>
      </x:c>
      <x:c r="L89" s="26" t="n">
        <x:f>IFERROR(J89/G89,0)</x:f>
        <x:v>0</x:v>
      </x:c>
      <x:c r="M89" s="122" t="str">
        <x:f>IF(A89="","",J89*H89)</x:f>
      </x:c>
      <x:c r="N89" s="20" t="str">
        <x:f>IF(A89="","",IF(OR(COUNTIF($A$6:$A$105,A89)&lt;&gt;1,NOT(ISNUMBER(G89)),G89&lt;=0,NOT(ISNUMBER(H89)),H89&lt;0),"REVISAR DADOS",IF(J89&gt;G89,"EXCEDE CONTRATO",IF(K89=0,"CONCLUÍDO",IF(J89=0,"NÃO INICIADO","EM ANDAMENTO")))))</x:f>
      </x:c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22" customHeight="1">
      <x:c r="A90" s="12"/>
      <x:c r="B90" s="12"/>
      <x:c r="C90" s="12"/>
      <x:c r="D90" s="12"/>
      <x:c r="E90" s="12"/>
      <x:c r="F90" s="12"/>
      <x:c r="G90" s="12"/>
      <x:c r="H90" s="124"/>
      <x:c r="I90" s="122" t="str">
        <x:f>IF(A90="","",G90*H90)</x:f>
      </x:c>
      <x:c r="J90" s="20" t="str">
        <x:f>IF(A90="","",SUMIFS(Medicoes!$F$6:$F$205,Medicoes!$D$6:$D$205,A90,Medicoes!$C$6:$C$205,B90,Medicoes!$M$6:$M$205,"Aprovada"))</x:f>
      </x:c>
      <x:c r="K90" s="20" t="str">
        <x:f>IF(A90="","",MAX(0,G90-J90))</x:f>
      </x:c>
      <x:c r="L90" s="26" t="n">
        <x:f>IFERROR(J90/G90,0)</x:f>
        <x:v>0</x:v>
      </x:c>
      <x:c r="M90" s="122" t="str">
        <x:f>IF(A90="","",J90*H90)</x:f>
      </x:c>
      <x:c r="N90" s="20" t="str">
        <x:f>IF(A90="","",IF(OR(COUNTIF($A$6:$A$105,A90)&lt;&gt;1,NOT(ISNUMBER(G90)),G90&lt;=0,NOT(ISNUMBER(H90)),H90&lt;0),"REVISAR DADOS",IF(J90&gt;G90,"EXCEDE CONTRATO",IF(K90=0,"CONCLUÍDO",IF(J90=0,"NÃO INICIADO","EM ANDAMENTO")))))</x:f>
      </x:c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22" customHeight="1">
      <x:c r="A91" s="12"/>
      <x:c r="B91" s="12"/>
      <x:c r="C91" s="12"/>
      <x:c r="D91" s="12"/>
      <x:c r="E91" s="12"/>
      <x:c r="F91" s="12"/>
      <x:c r="G91" s="12"/>
      <x:c r="H91" s="124"/>
      <x:c r="I91" s="122" t="str">
        <x:f>IF(A91="","",G91*H91)</x:f>
      </x:c>
      <x:c r="J91" s="20" t="str">
        <x:f>IF(A91="","",SUMIFS(Medicoes!$F$6:$F$205,Medicoes!$D$6:$D$205,A91,Medicoes!$C$6:$C$205,B91,Medicoes!$M$6:$M$205,"Aprovada"))</x:f>
      </x:c>
      <x:c r="K91" s="20" t="str">
        <x:f>IF(A91="","",MAX(0,G91-J91))</x:f>
      </x:c>
      <x:c r="L91" s="26" t="n">
        <x:f>IFERROR(J91/G91,0)</x:f>
        <x:v>0</x:v>
      </x:c>
      <x:c r="M91" s="122" t="str">
        <x:f>IF(A91="","",J91*H91)</x:f>
      </x:c>
      <x:c r="N91" s="20" t="str">
        <x:f>IF(A91="","",IF(OR(COUNTIF($A$6:$A$105,A91)&lt;&gt;1,NOT(ISNUMBER(G91)),G91&lt;=0,NOT(ISNUMBER(H91)),H91&lt;0),"REVISAR DADOS",IF(J91&gt;G91,"EXCEDE CONTRATO",IF(K91=0,"CONCLUÍDO",IF(J91=0,"NÃO INICIADO","EM ANDAMENTO")))))</x:f>
      </x:c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22" customHeight="1">
      <x:c r="A92" s="12"/>
      <x:c r="B92" s="12"/>
      <x:c r="C92" s="12"/>
      <x:c r="D92" s="12"/>
      <x:c r="E92" s="12"/>
      <x:c r="F92" s="12"/>
      <x:c r="G92" s="12"/>
      <x:c r="H92" s="124"/>
      <x:c r="I92" s="122" t="str">
        <x:f>IF(A92="","",G92*H92)</x:f>
      </x:c>
      <x:c r="J92" s="20" t="str">
        <x:f>IF(A92="","",SUMIFS(Medicoes!$F$6:$F$205,Medicoes!$D$6:$D$205,A92,Medicoes!$C$6:$C$205,B92,Medicoes!$M$6:$M$205,"Aprovada"))</x:f>
      </x:c>
      <x:c r="K92" s="20" t="str">
        <x:f>IF(A92="","",MAX(0,G92-J92))</x:f>
      </x:c>
      <x:c r="L92" s="26" t="n">
        <x:f>IFERROR(J92/G92,0)</x:f>
        <x:v>0</x:v>
      </x:c>
      <x:c r="M92" s="122" t="str">
        <x:f>IF(A92="","",J92*H92)</x:f>
      </x:c>
      <x:c r="N92" s="20" t="str">
        <x:f>IF(A92="","",IF(OR(COUNTIF($A$6:$A$105,A92)&lt;&gt;1,NOT(ISNUMBER(G92)),G92&lt;=0,NOT(ISNUMBER(H92)),H92&lt;0),"REVISAR DADOS",IF(J92&gt;G92,"EXCEDE CONTRATO",IF(K92=0,"CONCLUÍDO",IF(J92=0,"NÃO INICIADO","EM ANDAMENTO")))))</x:f>
      </x:c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22" customHeight="1">
      <x:c r="A93" s="12"/>
      <x:c r="B93" s="12"/>
      <x:c r="C93" s="12"/>
      <x:c r="D93" s="12"/>
      <x:c r="E93" s="12"/>
      <x:c r="F93" s="12"/>
      <x:c r="G93" s="12"/>
      <x:c r="H93" s="124"/>
      <x:c r="I93" s="122" t="str">
        <x:f>IF(A93="","",G93*H93)</x:f>
      </x:c>
      <x:c r="J93" s="20" t="str">
        <x:f>IF(A93="","",SUMIFS(Medicoes!$F$6:$F$205,Medicoes!$D$6:$D$205,A93,Medicoes!$C$6:$C$205,B93,Medicoes!$M$6:$M$205,"Aprovada"))</x:f>
      </x:c>
      <x:c r="K93" s="20" t="str">
        <x:f>IF(A93="","",MAX(0,G93-J93))</x:f>
      </x:c>
      <x:c r="L93" s="26" t="n">
        <x:f>IFERROR(J93/G93,0)</x:f>
        <x:v>0</x:v>
      </x:c>
      <x:c r="M93" s="122" t="str">
        <x:f>IF(A93="","",J93*H93)</x:f>
      </x:c>
      <x:c r="N93" s="20" t="str">
        <x:f>IF(A93="","",IF(OR(COUNTIF($A$6:$A$105,A93)&lt;&gt;1,NOT(ISNUMBER(G93)),G93&lt;=0,NOT(ISNUMBER(H93)),H93&lt;0),"REVISAR DADOS",IF(J93&gt;G93,"EXCEDE CONTRATO",IF(K93=0,"CONCLUÍDO",IF(J93=0,"NÃO INICIADO","EM ANDAMENTO")))))</x:f>
      </x:c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22" customHeight="1">
      <x:c r="A94" s="12"/>
      <x:c r="B94" s="12"/>
      <x:c r="C94" s="12"/>
      <x:c r="D94" s="12"/>
      <x:c r="E94" s="12"/>
      <x:c r="F94" s="12"/>
      <x:c r="G94" s="12"/>
      <x:c r="H94" s="124"/>
      <x:c r="I94" s="122" t="str">
        <x:f>IF(A94="","",G94*H94)</x:f>
      </x:c>
      <x:c r="J94" s="20" t="str">
        <x:f>IF(A94="","",SUMIFS(Medicoes!$F$6:$F$205,Medicoes!$D$6:$D$205,A94,Medicoes!$C$6:$C$205,B94,Medicoes!$M$6:$M$205,"Aprovada"))</x:f>
      </x:c>
      <x:c r="K94" s="20" t="str">
        <x:f>IF(A94="","",MAX(0,G94-J94))</x:f>
      </x:c>
      <x:c r="L94" s="26" t="n">
        <x:f>IFERROR(J94/G94,0)</x:f>
        <x:v>0</x:v>
      </x:c>
      <x:c r="M94" s="122" t="str">
        <x:f>IF(A94="","",J94*H94)</x:f>
      </x:c>
      <x:c r="N94" s="20" t="str">
        <x:f>IF(A94="","",IF(OR(COUNTIF($A$6:$A$105,A94)&lt;&gt;1,NOT(ISNUMBER(G94)),G94&lt;=0,NOT(ISNUMBER(H94)),H94&lt;0),"REVISAR DADOS",IF(J94&gt;G94,"EXCEDE CONTRATO",IF(K94=0,"CONCLUÍDO",IF(J94=0,"NÃO INICIADO","EM ANDAMENTO")))))</x:f>
      </x:c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22" customHeight="1">
      <x:c r="A95" s="12"/>
      <x:c r="B95" s="12"/>
      <x:c r="C95" s="12"/>
      <x:c r="D95" s="12"/>
      <x:c r="E95" s="12"/>
      <x:c r="F95" s="12"/>
      <x:c r="G95" s="12"/>
      <x:c r="H95" s="124"/>
      <x:c r="I95" s="122" t="str">
        <x:f>IF(A95="","",G95*H95)</x:f>
      </x:c>
      <x:c r="J95" s="20" t="str">
        <x:f>IF(A95="","",SUMIFS(Medicoes!$F$6:$F$205,Medicoes!$D$6:$D$205,A95,Medicoes!$C$6:$C$205,B95,Medicoes!$M$6:$M$205,"Aprovada"))</x:f>
      </x:c>
      <x:c r="K95" s="20" t="str">
        <x:f>IF(A95="","",MAX(0,G95-J95))</x:f>
      </x:c>
      <x:c r="L95" s="26" t="n">
        <x:f>IFERROR(J95/G95,0)</x:f>
        <x:v>0</x:v>
      </x:c>
      <x:c r="M95" s="122" t="str">
        <x:f>IF(A95="","",J95*H95)</x:f>
      </x:c>
      <x:c r="N95" s="20" t="str">
        <x:f>IF(A95="","",IF(OR(COUNTIF($A$6:$A$105,A95)&lt;&gt;1,NOT(ISNUMBER(G95)),G95&lt;=0,NOT(ISNUMBER(H95)),H95&lt;0),"REVISAR DADOS",IF(J95&gt;G95,"EXCEDE CONTRATO",IF(K95=0,"CONCLUÍDO",IF(J95=0,"NÃO INICIADO","EM ANDAMENTO")))))</x:f>
      </x:c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22" customHeight="1">
      <x:c r="A96" s="12"/>
      <x:c r="B96" s="12"/>
      <x:c r="C96" s="12"/>
      <x:c r="D96" s="12"/>
      <x:c r="E96" s="12"/>
      <x:c r="F96" s="12"/>
      <x:c r="G96" s="12"/>
      <x:c r="H96" s="124"/>
      <x:c r="I96" s="122" t="str">
        <x:f>IF(A96="","",G96*H96)</x:f>
      </x:c>
      <x:c r="J96" s="20" t="str">
        <x:f>IF(A96="","",SUMIFS(Medicoes!$F$6:$F$205,Medicoes!$D$6:$D$205,A96,Medicoes!$C$6:$C$205,B96,Medicoes!$M$6:$M$205,"Aprovada"))</x:f>
      </x:c>
      <x:c r="K96" s="20" t="str">
        <x:f>IF(A96="","",MAX(0,G96-J96))</x:f>
      </x:c>
      <x:c r="L96" s="26" t="n">
        <x:f>IFERROR(J96/G96,0)</x:f>
        <x:v>0</x:v>
      </x:c>
      <x:c r="M96" s="122" t="str">
        <x:f>IF(A96="","",J96*H96)</x:f>
      </x:c>
      <x:c r="N96" s="20" t="str">
        <x:f>IF(A96="","",IF(OR(COUNTIF($A$6:$A$105,A96)&lt;&gt;1,NOT(ISNUMBER(G96)),G96&lt;=0,NOT(ISNUMBER(H96)),H96&lt;0),"REVISAR DADOS",IF(J96&gt;G96,"EXCEDE CONTRATO",IF(K96=0,"CONCLUÍDO",IF(J96=0,"NÃO INICIADO","EM ANDAMENTO")))))</x:f>
      </x:c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22" customHeight="1">
      <x:c r="A97" s="12"/>
      <x:c r="B97" s="12"/>
      <x:c r="C97" s="12"/>
      <x:c r="D97" s="12"/>
      <x:c r="E97" s="12"/>
      <x:c r="F97" s="12"/>
      <x:c r="G97" s="12"/>
      <x:c r="H97" s="124"/>
      <x:c r="I97" s="122" t="str">
        <x:f>IF(A97="","",G97*H97)</x:f>
      </x:c>
      <x:c r="J97" s="20" t="str">
        <x:f>IF(A97="","",SUMIFS(Medicoes!$F$6:$F$205,Medicoes!$D$6:$D$205,A97,Medicoes!$C$6:$C$205,B97,Medicoes!$M$6:$M$205,"Aprovada"))</x:f>
      </x:c>
      <x:c r="K97" s="20" t="str">
        <x:f>IF(A97="","",MAX(0,G97-J97))</x:f>
      </x:c>
      <x:c r="L97" s="26" t="n">
        <x:f>IFERROR(J97/G97,0)</x:f>
        <x:v>0</x:v>
      </x:c>
      <x:c r="M97" s="122" t="str">
        <x:f>IF(A97="","",J97*H97)</x:f>
      </x:c>
      <x:c r="N97" s="20" t="str">
        <x:f>IF(A97="","",IF(OR(COUNTIF($A$6:$A$105,A97)&lt;&gt;1,NOT(ISNUMBER(G97)),G97&lt;=0,NOT(ISNUMBER(H97)),H97&lt;0),"REVISAR DADOS",IF(J97&gt;G97,"EXCEDE CONTRATO",IF(K97=0,"CONCLUÍDO",IF(J97=0,"NÃO INICIADO","EM ANDAMENTO")))))</x:f>
      </x:c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22" customHeight="1">
      <x:c r="A98" s="12"/>
      <x:c r="B98" s="12"/>
      <x:c r="C98" s="12"/>
      <x:c r="D98" s="12"/>
      <x:c r="E98" s="12"/>
      <x:c r="F98" s="12"/>
      <x:c r="G98" s="12"/>
      <x:c r="H98" s="124"/>
      <x:c r="I98" s="122" t="str">
        <x:f>IF(A98="","",G98*H98)</x:f>
      </x:c>
      <x:c r="J98" s="20" t="str">
        <x:f>IF(A98="","",SUMIFS(Medicoes!$F$6:$F$205,Medicoes!$D$6:$D$205,A98,Medicoes!$C$6:$C$205,B98,Medicoes!$M$6:$M$205,"Aprovada"))</x:f>
      </x:c>
      <x:c r="K98" s="20" t="str">
        <x:f>IF(A98="","",MAX(0,G98-J98))</x:f>
      </x:c>
      <x:c r="L98" s="26" t="n">
        <x:f>IFERROR(J98/G98,0)</x:f>
        <x:v>0</x:v>
      </x:c>
      <x:c r="M98" s="122" t="str">
        <x:f>IF(A98="","",J98*H98)</x:f>
      </x:c>
      <x:c r="N98" s="20" t="str">
        <x:f>IF(A98="","",IF(OR(COUNTIF($A$6:$A$105,A98)&lt;&gt;1,NOT(ISNUMBER(G98)),G98&lt;=0,NOT(ISNUMBER(H98)),H98&lt;0),"REVISAR DADOS",IF(J98&gt;G98,"EXCEDE CONTRATO",IF(K98=0,"CONCLUÍDO",IF(J98=0,"NÃO INICIADO","EM ANDAMENTO")))))</x:f>
      </x:c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22" customHeight="1">
      <x:c r="A99" s="12"/>
      <x:c r="B99" s="12"/>
      <x:c r="C99" s="12"/>
      <x:c r="D99" s="12"/>
      <x:c r="E99" s="12"/>
      <x:c r="F99" s="12"/>
      <x:c r="G99" s="12"/>
      <x:c r="H99" s="124"/>
      <x:c r="I99" s="122" t="str">
        <x:f>IF(A99="","",G99*H99)</x:f>
      </x:c>
      <x:c r="J99" s="20" t="str">
        <x:f>IF(A99="","",SUMIFS(Medicoes!$F$6:$F$205,Medicoes!$D$6:$D$205,A99,Medicoes!$C$6:$C$205,B99,Medicoes!$M$6:$M$205,"Aprovada"))</x:f>
      </x:c>
      <x:c r="K99" s="20" t="str">
        <x:f>IF(A99="","",MAX(0,G99-J99))</x:f>
      </x:c>
      <x:c r="L99" s="26" t="n">
        <x:f>IFERROR(J99/G99,0)</x:f>
        <x:v>0</x:v>
      </x:c>
      <x:c r="M99" s="122" t="str">
        <x:f>IF(A99="","",J99*H99)</x:f>
      </x:c>
      <x:c r="N99" s="20" t="str">
        <x:f>IF(A99="","",IF(OR(COUNTIF($A$6:$A$105,A99)&lt;&gt;1,NOT(ISNUMBER(G99)),G99&lt;=0,NOT(ISNUMBER(H99)),H99&lt;0),"REVISAR DADOS",IF(J99&gt;G99,"EXCEDE CONTRATO",IF(K99=0,"CONCLUÍDO",IF(J99=0,"NÃO INICIADO","EM ANDAMENTO")))))</x:f>
      </x:c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22" customHeight="1">
      <x:c r="A100" s="12"/>
      <x:c r="B100" s="12"/>
      <x:c r="C100" s="12"/>
      <x:c r="D100" s="12"/>
      <x:c r="E100" s="12"/>
      <x:c r="F100" s="12"/>
      <x:c r="G100" s="12"/>
      <x:c r="H100" s="124"/>
      <x:c r="I100" s="122" t="str">
        <x:f>IF(A100="","",G100*H100)</x:f>
      </x:c>
      <x:c r="J100" s="20" t="str">
        <x:f>IF(A100="","",SUMIFS(Medicoes!$F$6:$F$205,Medicoes!$D$6:$D$205,A100,Medicoes!$C$6:$C$205,B100,Medicoes!$M$6:$M$205,"Aprovada"))</x:f>
      </x:c>
      <x:c r="K100" s="20" t="str">
        <x:f>IF(A100="","",MAX(0,G100-J100))</x:f>
      </x:c>
      <x:c r="L100" s="26" t="n">
        <x:f>IFERROR(J100/G100,0)</x:f>
        <x:v>0</x:v>
      </x:c>
      <x:c r="M100" s="122" t="str">
        <x:f>IF(A100="","",J100*H100)</x:f>
      </x:c>
      <x:c r="N100" s="20" t="str">
        <x:f>IF(A100="","",IF(OR(COUNTIF($A$6:$A$105,A100)&lt;&gt;1,NOT(ISNUMBER(G100)),G100&lt;=0,NOT(ISNUMBER(H100)),H100&lt;0),"REVISAR DADOS",IF(J100&gt;G100,"EXCEDE CONTRATO",IF(K100=0,"CONCLUÍDO",IF(J100=0,"NÃO INICIADO","EM ANDAMENTO")))))</x:f>
      </x:c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22" customHeight="1">
      <x:c r="A101" s="12"/>
      <x:c r="B101" s="12"/>
      <x:c r="C101" s="12"/>
      <x:c r="D101" s="12"/>
      <x:c r="E101" s="12"/>
      <x:c r="F101" s="12"/>
      <x:c r="G101" s="12"/>
      <x:c r="H101" s="124"/>
      <x:c r="I101" s="122" t="str">
        <x:f>IF(A101="","",G101*H101)</x:f>
      </x:c>
      <x:c r="J101" s="20" t="str">
        <x:f>IF(A101="","",SUMIFS(Medicoes!$F$6:$F$205,Medicoes!$D$6:$D$205,A101,Medicoes!$C$6:$C$205,B101,Medicoes!$M$6:$M$205,"Aprovada"))</x:f>
      </x:c>
      <x:c r="K101" s="20" t="str">
        <x:f>IF(A101="","",MAX(0,G101-J101))</x:f>
      </x:c>
      <x:c r="L101" s="26" t="n">
        <x:f>IFERROR(J101/G101,0)</x:f>
        <x:v>0</x:v>
      </x:c>
      <x:c r="M101" s="122" t="str">
        <x:f>IF(A101="","",J101*H101)</x:f>
      </x:c>
      <x:c r="N101" s="20" t="str">
        <x:f>IF(A101="","",IF(OR(COUNTIF($A$6:$A$105,A101)&lt;&gt;1,NOT(ISNUMBER(G101)),G101&lt;=0,NOT(ISNUMBER(H101)),H101&lt;0),"REVISAR DADOS",IF(J101&gt;G101,"EXCEDE CONTRATO",IF(K101=0,"CONCLUÍDO",IF(J101=0,"NÃO INICIADO","EM ANDAMENTO")))))</x:f>
      </x:c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22" customHeight="1">
      <x:c r="A102" s="12"/>
      <x:c r="B102" s="12"/>
      <x:c r="C102" s="12"/>
      <x:c r="D102" s="12"/>
      <x:c r="E102" s="12"/>
      <x:c r="F102" s="12"/>
      <x:c r="G102" s="12"/>
      <x:c r="H102" s="124"/>
      <x:c r="I102" s="122" t="str">
        <x:f>IF(A102="","",G102*H102)</x:f>
      </x:c>
      <x:c r="J102" s="20" t="str">
        <x:f>IF(A102="","",SUMIFS(Medicoes!$F$6:$F$205,Medicoes!$D$6:$D$205,A102,Medicoes!$C$6:$C$205,B102,Medicoes!$M$6:$M$205,"Aprovada"))</x:f>
      </x:c>
      <x:c r="K102" s="20" t="str">
        <x:f>IF(A102="","",MAX(0,G102-J102))</x:f>
      </x:c>
      <x:c r="L102" s="26" t="n">
        <x:f>IFERROR(J102/G102,0)</x:f>
        <x:v>0</x:v>
      </x:c>
      <x:c r="M102" s="122" t="str">
        <x:f>IF(A102="","",J102*H102)</x:f>
      </x:c>
      <x:c r="N102" s="20" t="str">
        <x:f>IF(A102="","",IF(OR(COUNTIF($A$6:$A$105,A102)&lt;&gt;1,NOT(ISNUMBER(G102)),G102&lt;=0,NOT(ISNUMBER(H102)),H102&lt;0),"REVISAR DADOS",IF(J102&gt;G102,"EXCEDE CONTRATO",IF(K102=0,"CONCLUÍDO",IF(J102=0,"NÃO INICIADO","EM ANDAMENTO")))))</x:f>
      </x:c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22" customHeight="1">
      <x:c r="A103" s="12"/>
      <x:c r="B103" s="12"/>
      <x:c r="C103" s="12"/>
      <x:c r="D103" s="12"/>
      <x:c r="E103" s="12"/>
      <x:c r="F103" s="12"/>
      <x:c r="G103" s="12"/>
      <x:c r="H103" s="124"/>
      <x:c r="I103" s="122" t="str">
        <x:f>IF(A103="","",G103*H103)</x:f>
      </x:c>
      <x:c r="J103" s="20" t="str">
        <x:f>IF(A103="","",SUMIFS(Medicoes!$F$6:$F$205,Medicoes!$D$6:$D$205,A103,Medicoes!$C$6:$C$205,B103,Medicoes!$M$6:$M$205,"Aprovada"))</x:f>
      </x:c>
      <x:c r="K103" s="20" t="str">
        <x:f>IF(A103="","",MAX(0,G103-J103))</x:f>
      </x:c>
      <x:c r="L103" s="26" t="n">
        <x:f>IFERROR(J103/G103,0)</x:f>
        <x:v>0</x:v>
      </x:c>
      <x:c r="M103" s="122" t="str">
        <x:f>IF(A103="","",J103*H103)</x:f>
      </x:c>
      <x:c r="N103" s="20" t="str">
        <x:f>IF(A103="","",IF(OR(COUNTIF($A$6:$A$105,A103)&lt;&gt;1,NOT(ISNUMBER(G103)),G103&lt;=0,NOT(ISNUMBER(H103)),H103&lt;0),"REVISAR DADOS",IF(J103&gt;G103,"EXCEDE CONTRATO",IF(K103=0,"CONCLUÍDO",IF(J103=0,"NÃO INICIADO","EM ANDAMENTO")))))</x:f>
      </x:c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22" customHeight="1">
      <x:c r="A104" s="12"/>
      <x:c r="B104" s="12"/>
      <x:c r="C104" s="12"/>
      <x:c r="D104" s="12"/>
      <x:c r="E104" s="12"/>
      <x:c r="F104" s="12"/>
      <x:c r="G104" s="12"/>
      <x:c r="H104" s="124"/>
      <x:c r="I104" s="122" t="str">
        <x:f>IF(A104="","",G104*H104)</x:f>
      </x:c>
      <x:c r="J104" s="20" t="str">
        <x:f>IF(A104="","",SUMIFS(Medicoes!$F$6:$F$205,Medicoes!$D$6:$D$205,A104,Medicoes!$C$6:$C$205,B104,Medicoes!$M$6:$M$205,"Aprovada"))</x:f>
      </x:c>
      <x:c r="K104" s="20" t="str">
        <x:f>IF(A104="","",MAX(0,G104-J104))</x:f>
      </x:c>
      <x:c r="L104" s="26" t="n">
        <x:f>IFERROR(J104/G104,0)</x:f>
        <x:v>0</x:v>
      </x:c>
      <x:c r="M104" s="122" t="str">
        <x:f>IF(A104="","",J104*H104)</x:f>
      </x:c>
      <x:c r="N104" s="20" t="str">
        <x:f>IF(A104="","",IF(OR(COUNTIF($A$6:$A$105,A104)&lt;&gt;1,NOT(ISNUMBER(G104)),G104&lt;=0,NOT(ISNUMBER(H104)),H104&lt;0),"REVISAR DADOS",IF(J104&gt;G104,"EXCEDE CONTRATO",IF(K104=0,"CONCLUÍDO",IF(J104=0,"NÃO INICIADO","EM ANDAMENTO")))))</x:f>
      </x:c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22" customHeight="1">
      <x:c r="A105" s="12"/>
      <x:c r="B105" s="12"/>
      <x:c r="C105" s="12"/>
      <x:c r="D105" s="12"/>
      <x:c r="E105" s="12"/>
      <x:c r="F105" s="12"/>
      <x:c r="G105" s="12"/>
      <x:c r="H105" s="124"/>
      <x:c r="I105" s="122" t="str">
        <x:f>IF(A105="","",G105*H105)</x:f>
      </x:c>
      <x:c r="J105" s="20" t="str">
        <x:f>IF(A105="","",SUMIFS(Medicoes!$F$6:$F$205,Medicoes!$D$6:$D$205,A105,Medicoes!$C$6:$C$205,B105,Medicoes!$M$6:$M$205,"Aprovada"))</x:f>
      </x:c>
      <x:c r="K105" s="20" t="str">
        <x:f>IF(A105="","",MAX(0,G105-J105))</x:f>
      </x:c>
      <x:c r="L105" s="26" t="n">
        <x:f>IFERROR(J105/G105,0)</x:f>
        <x:v>0</x:v>
      </x:c>
      <x:c r="M105" s="122" t="str">
        <x:f>IF(A105="","",J105*H105)</x:f>
      </x:c>
      <x:c r="N105" s="20" t="str">
        <x:f>IF(A105="","",IF(OR(COUNTIF($A$6:$A$105,A105)&lt;&gt;1,NOT(ISNUMBER(G105)),G105&lt;=0,NOT(ISNUMBER(H105)),H105&lt;0),"REVISAR DADOS",IF(J105&gt;G105,"EXCEDE CONTRATO",IF(K105=0,"CONCLUÍDO",IF(J105=0,"NÃO INICIADO","EM ANDAMENTO")))))</x:f>
      </x:c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N2"/>
    <x:mergeCell ref="A4:N4"/>
  </x:mergeCells>
  <x:conditionalFormatting sqref="N6:N105">
    <x:cfRule type="containsText" dxfId="0" priority="1" operator="containsText" text="ATRASADO"/>
    <x:cfRule type="containsText" dxfId="1" priority="2" operator="containsText" text="PENDENTE"/>
    <x:cfRule type="containsText" dxfId="2" priority="3" operator="containsText" text="CONCLUÍDO"/>
    <x:cfRule type="containsText" dxfId="3" priority="4" operator="containsText" text="APROVADA"/>
    <x:cfRule type="containsText" dxfId="4" priority="5" operator="containsText" text="EM ANDAMENTO"/>
  </x:conditionalFormatting>
  <x:dataValidations count="2">
    <x:dataValidation type="list" sqref="E6:E105">
      <x:formula1>Listas!$E$6:$E$12</x:formula1>
    </x:dataValidation>
    <x:dataValidation type="list" sqref="F6:F105">
      <x:formula1>Listas!$C$6:$C$12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6B9FC1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13" hidden="0" customWidth="1"/>
    <x:col min="3" max="3" width="13" hidden="0" customWidth="1"/>
    <x:col min="4" max="4" width="16" hidden="0" customWidth="1"/>
    <x:col min="5" max="5" width="14" hidden="0" customWidth="1"/>
    <x:col min="6" max="6" width="13" hidden="0" customWidth="1"/>
    <x:col min="7" max="7" width="16" hidden="0" customWidth="1"/>
    <x:col min="8" max="8" width="16" hidden="0" customWidth="1"/>
    <x:col min="9" max="9" width="13" hidden="0" customWidth="1"/>
    <x:col min="10" max="10" width="15" hidden="0" customWidth="1"/>
    <x:col min="11" max="11" width="14" hidden="0" customWidth="1"/>
    <x:col min="12" max="12" width="16" hidden="0" customWidth="1"/>
    <x:col min="13" max="13" width="15" hidden="0" customWidth="1"/>
    <x:col min="14" max="14" width="14" hidden="0" customWidth="1"/>
    <x:col min="15" max="15" width="16" hidden="0" customWidth="1"/>
    <x:col min="16" max="16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0" customHeight="1">
      <x:c r="A2" s="3" t="str">
        <x:v>Medições de serviços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5" t="str">
        <x:v>Registre cada medição. Somente medições aprovadas alimentam o avanço físico e financeiro.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8" t="str">
        <x:v>ID medição</x:v>
      </x:c>
      <x:c r="B5" s="8" t="str">
        <x:v>Data</x:v>
      </x:c>
      <x:c r="C5" s="8" t="str">
        <x:v>ID contrato</x:v>
      </x:c>
      <x:c r="D5" s="8" t="str">
        <x:v>Chave item</x:v>
      </x:c>
      <x:c r="E5" s="8" t="str">
        <x:v>Período</x:v>
      </x:c>
      <x:c r="F5" s="8" t="str">
        <x:v>Qtd. medida</x:v>
      </x:c>
      <x:c r="G5" s="8" t="str">
        <x:v>Preço unitário</x:v>
      </x:c>
      <x:c r="H5" s="8" t="str">
        <x:v>Valor bruto</x:v>
      </x:c>
      <x:c r="I5" s="8" t="str">
        <x:v>Retenção %</x:v>
      </x:c>
      <x:c r="J5" s="8" t="str">
        <x:v>Retenção R$</x:v>
      </x:c>
      <x:c r="K5" s="8" t="str">
        <x:v>Ajustes</x:v>
      </x:c>
      <x:c r="L5" s="8" t="str">
        <x:v>Valor liberado</x:v>
      </x:c>
      <x:c r="M5" s="8" t="str">
        <x:v>Aprovação</x:v>
      </x:c>
      <x:c r="N5" s="8" t="str">
        <x:v>Vencimento</x:v>
      </x:c>
      <x:c r="O5" s="8" t="str">
        <x:v>Status prazo</x:v>
      </x:c>
      <x:c r="P5" s="8" t="str">
        <x:v>Observações</x:v>
      </x:c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2" customHeight="1">
      <x:c r="A6" s="11" t="str">
        <x:v>MED-001</x:v>
      </x:c>
      <x:c r="B6" s="27" t="n">
        <x:v>46234</x:v>
      </x:c>
      <x:c r="C6" s="11" t="str">
        <x:v>CT-001</x:v>
      </x:c>
      <x:c r="D6" s="11" t="str">
        <x:v>CT-001|01</x:v>
      </x:c>
      <x:c r="E6" s="11" t="str">
        <x:v>Jul/2026</x:v>
      </x:c>
      <x:c r="F6" s="11" t="n">
        <x:v>320</x:v>
      </x:c>
      <x:c r="G6" s="121" t="n">
        <x:f>IF(D6="","",IF(COUNTIFS(Itens_Contrato!$A$6:$A$105,D6,Itens_Contrato!$B$6:$B$105,C6)=1,SUMIFS(Itens_Contrato!$H$6:$H$105,Itens_Contrato!$A$6:$A$105,D6,Itens_Contrato!$B$6:$B$105,C6),""))</x:f>
        <x:v>95</x:v>
      </x:c>
      <x:c r="H6" s="121" t="n">
        <x:f>IF(A6="","",IF(OR(NOT(ISNUMBER(G6)),NOT(ISNUMBER(F6)),F6&lt;=0,NOT(ISNUMBER(I6)),I6&lt;0,I6&gt;1),"",ROUND(F6*G6,2)))</x:f>
        <x:v>30400</x:v>
      </x:c>
      <x:c r="I6" s="13" t="n">
        <x:v>0.05</x:v>
      </x:c>
      <x:c r="J6" s="121" t="n">
        <x:f>IF(OR(A6="",H6=""),"",ROUND(H6*I6,2))</x:f>
        <x:v>1520</x:v>
      </x:c>
      <x:c r="K6" s="123" t="n">
        <x:v>0</x:v>
      </x:c>
      <x:c r="L6" s="121" t="n">
        <x:f>IF(OR(A6="",H6=""),"",ROUND(H6-J6+K6,2))</x:f>
        <x:v>28880</x:v>
      </x:c>
      <x:c r="M6" s="11" t="str">
        <x:v>Aprovada</x:v>
      </x:c>
      <x:c r="N6" s="27" t="n">
        <x:v>46249</x:v>
      </x:c>
      <x:c r="O6" s="19" t="str">
        <x:f>IF(A6="","",IF(OR(H6="",COUNTIF($A$6:$A$205,A6)&lt;&gt;1),"REVISAR DADOS",IF(M6&lt;&gt;"Aprovada","PENDENTE",IF(OR(N6="",NOT(ISNUMBER(N6))),"INFORME VENCIMENTO",IF(N6&lt;Listas!$J$9,"ATRASADO","NO PRAZO")))))</x:f>
        <x:v>ATRASADO</x:v>
      </x:c>
      <x:c r="P6" s="11" t="str">
        <x:v>Primeira frente</x:v>
      </x:c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2" customHeight="1">
      <x:c r="A7" s="12" t="str">
        <x:v>MED-002</x:v>
      </x:c>
      <x:c r="B7" s="14" t="n">
        <x:v>46249</x:v>
      </x:c>
      <x:c r="C7" s="12" t="str">
        <x:v>CT-001</x:v>
      </x:c>
      <x:c r="D7" s="12" t="str">
        <x:v>CT-001|01</x:v>
      </x:c>
      <x:c r="E7" s="12" t="str">
        <x:v>Ago/2026</x:v>
      </x:c>
      <x:c r="F7" s="12" t="n">
        <x:v>410</x:v>
      </x:c>
      <x:c r="G7" s="122" t="n">
        <x:f>IF(D7="","",IF(COUNTIFS(Itens_Contrato!$A$6:$A$105,D7,Itens_Contrato!$B$6:$B$105,C7)=1,SUMIFS(Itens_Contrato!$H$6:$H$105,Itens_Contrato!$A$6:$A$105,D7,Itens_Contrato!$B$6:$B$105,C7),""))</x:f>
        <x:v>95</x:v>
      </x:c>
      <x:c r="H7" s="122" t="n">
        <x:f>IF(A7="","",IF(OR(NOT(ISNUMBER(G7)),NOT(ISNUMBER(F7)),F7&lt;=0,NOT(ISNUMBER(I7)),I7&lt;0,I7&gt;1),"",ROUND(F7*G7,2)))</x:f>
        <x:v>38950</x:v>
      </x:c>
      <x:c r="I7" s="28" t="n">
        <x:v>0.05</x:v>
      </x:c>
      <x:c r="J7" s="122" t="n">
        <x:f>IF(OR(A7="",H7=""),"",ROUND(H7*I7,2))</x:f>
        <x:v>1947.5</x:v>
      </x:c>
      <x:c r="K7" s="124" t="n">
        <x:v>-1200</x:v>
      </x:c>
      <x:c r="L7" s="122" t="n">
        <x:f>IF(OR(A7="",H7=""),"",ROUND(H7-J7+K7,2))</x:f>
        <x:v>35802.5</x:v>
      </x:c>
      <x:c r="M7" s="12" t="str">
        <x:v>Aprovada</x:v>
      </x:c>
      <x:c r="N7" s="14" t="n">
        <x:v>46264</x:v>
      </x:c>
      <x:c r="O7" s="20" t="str">
        <x:f>IF(A7="","",IF(OR(H7="",COUNTIF($A$6:$A$205,A7)&lt;&gt;1),"REVISAR DADOS",IF(M7&lt;&gt;"Aprovada","PENDENTE",IF(OR(N7="",NOT(ISNUMBER(N7))),"INFORME VENCIMENTO",IF(N7&lt;Listas!$J$9,"ATRASADO","NO PRAZO")))))</x:f>
        <x:v>ATRASADO</x:v>
      </x:c>
      <x:c r="P7" s="12" t="str">
        <x:v>Desconto de retrabalho</x:v>
      </x:c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2" customHeight="1">
      <x:c r="A8" s="12" t="str">
        <x:v>MED-003</x:v>
      </x:c>
      <x:c r="B8" s="14" t="n">
        <x:v>46265</x:v>
      </x:c>
      <x:c r="C8" s="12" t="str">
        <x:v>CT-001</x:v>
      </x:c>
      <x:c r="D8" s="12" t="str">
        <x:v>CT-001|02</x:v>
      </x:c>
      <x:c r="E8" s="12" t="str">
        <x:v>Ago/2026</x:v>
      </x:c>
      <x:c r="F8" s="12" t="n">
        <x:v>580</x:v>
      </x:c>
      <x:c r="G8" s="122" t="n">
        <x:f>IF(D8="","",IF(COUNTIFS(Itens_Contrato!$A$6:$A$105,D8,Itens_Contrato!$B$6:$B$105,C8)=1,SUMIFS(Itens_Contrato!$H$6:$H$105,Itens_Contrato!$A$6:$A$105,D8,Itens_Contrato!$B$6:$B$105,C8),""))</x:f>
        <x:v>68</x:v>
      </x:c>
      <x:c r="H8" s="122" t="n">
        <x:f>IF(A8="","",IF(OR(NOT(ISNUMBER(G8)),NOT(ISNUMBER(F8)),F8&lt;=0,NOT(ISNUMBER(I8)),I8&lt;0,I8&gt;1),"",ROUND(F8*G8,2)))</x:f>
        <x:v>39440</x:v>
      </x:c>
      <x:c r="I8" s="28" t="n">
        <x:v>0.05</x:v>
      </x:c>
      <x:c r="J8" s="122" t="n">
        <x:f>IF(OR(A8="",H8=""),"",ROUND(H8*I8,2))</x:f>
        <x:v>1972</x:v>
      </x:c>
      <x:c r="K8" s="124" t="n">
        <x:v>0</x:v>
      </x:c>
      <x:c r="L8" s="122" t="n">
        <x:f>IF(OR(A8="",H8=""),"",ROUND(H8-J8+K8,2))</x:f>
        <x:v>37468</x:v>
      </x:c>
      <x:c r="M8" s="12" t="str">
        <x:v>Aprovada</x:v>
      </x:c>
      <x:c r="N8" s="14" t="n">
        <x:v>46280</x:v>
      </x:c>
      <x:c r="O8" s="20" t="str">
        <x:f>IF(A8="","",IF(OR(H8="",COUNTIF($A$6:$A$205,A8)&lt;&gt;1),"REVISAR DADOS",IF(M8&lt;&gt;"Aprovada","PENDENTE",IF(OR(N8="",NOT(ISNUMBER(N8))),"INFORME VENCIMENTO",IF(N8&lt;Listas!$J$9,"ATRASADO","NO PRAZO")))))</x:f>
        <x:v>ATRASADO</x:v>
      </x:c>
      <x:c r="P8" s="12" t="str">
        <x:v>Medição conferida</x:v>
      </x:c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2" customHeight="1">
      <x:c r="A9" s="12" t="str">
        <x:v>MED-004</x:v>
      </x:c>
      <x:c r="B9" s="14" t="n">
        <x:v>46280</x:v>
      </x:c>
      <x:c r="C9" s="12" t="str">
        <x:v>CT-001</x:v>
      </x:c>
      <x:c r="D9" s="12" t="str">
        <x:v>CT-001|03</x:v>
      </x:c>
      <x:c r="E9" s="12" t="str">
        <x:v>Set/2026</x:v>
      </x:c>
      <x:c r="F9" s="12" t="n">
        <x:v>600</x:v>
      </x:c>
      <x:c r="G9" s="122" t="n">
        <x:f>IF(D9="","",IF(COUNTIFS(Itens_Contrato!$A$6:$A$105,D9,Itens_Contrato!$B$6:$B$105,C9)=1,SUMIFS(Itens_Contrato!$H$6:$H$105,Itens_Contrato!$A$6:$A$105,D9,Itens_Contrato!$B$6:$B$105,C9),""))</x:f>
        <x:v>32</x:v>
      </x:c>
      <x:c r="H9" s="122" t="n">
        <x:f>IF(A9="","",IF(OR(NOT(ISNUMBER(G9)),NOT(ISNUMBER(F9)),F9&lt;=0,NOT(ISNUMBER(I9)),I9&lt;0,I9&gt;1),"",ROUND(F9*G9,2)))</x:f>
        <x:v>19200</x:v>
      </x:c>
      <x:c r="I9" s="28" t="n">
        <x:v>0.05</x:v>
      </x:c>
      <x:c r="J9" s="122" t="n">
        <x:f>IF(OR(A9="",H9=""),"",ROUND(H9*I9,2))</x:f>
        <x:v>960</x:v>
      </x:c>
      <x:c r="K9" s="124" t="n">
        <x:v>0</x:v>
      </x:c>
      <x:c r="L9" s="122" t="n">
        <x:f>IF(OR(A9="",H9=""),"",ROUND(H9-J9+K9,2))</x:f>
        <x:v>18240</x:v>
      </x:c>
      <x:c r="M9" s="12" t="str">
        <x:v>Em revisão</x:v>
      </x:c>
      <x:c r="N9" s="14" t="n">
        <x:v>46295</x:v>
      </x:c>
      <x:c r="O9" s="20" t="str">
        <x:f>IF(A9="","",IF(OR(H9="",COUNTIF($A$6:$A$205,A9)&lt;&gt;1),"REVISAR DADOS",IF(M9&lt;&gt;"Aprovada","PENDENTE",IF(OR(N9="",NOT(ISNUMBER(N9))),"INFORME VENCIMENTO",IF(N9&lt;Listas!$J$9,"ATRASADO","NO PRAZO")))))</x:f>
        <x:v>PENDENTE</x:v>
      </x:c>
      <x:c r="P9" s="12" t="str">
        <x:v>Aguardando aceite</x:v>
      </x:c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2" customHeight="1">
      <x:c r="A10" s="12" t="str">
        <x:v>MED-005</x:v>
      </x:c>
      <x:c r="B10" s="14" t="n">
        <x:v>46254</x:v>
      </x:c>
      <x:c r="C10" s="12" t="str">
        <x:v>CT-002</x:v>
      </x:c>
      <x:c r="D10" s="12" t="str">
        <x:v>CT-002|01</x:v>
      </x:c>
      <x:c r="E10" s="12" t="str">
        <x:v>Ago/2026</x:v>
      </x:c>
      <x:c r="F10" s="12" t="n">
        <x:v>0.42</x:v>
      </x:c>
      <x:c r="G10" s="122" t="n">
        <x:f>IF(D10="","",IF(COUNTIFS(Itens_Contrato!$A$6:$A$105,D10,Itens_Contrato!$B$6:$B$105,C10)=1,SUMIFS(Itens_Contrato!$H$6:$H$105,Itens_Contrato!$A$6:$A$105,D10,Itens_Contrato!$B$6:$B$105,C10),""))</x:f>
        <x:v>185000</x:v>
      </x:c>
      <x:c r="H10" s="122" t="n">
        <x:f>IF(A10="","",IF(OR(NOT(ISNUMBER(G10)),NOT(ISNUMBER(F10)),F10&lt;=0,NOT(ISNUMBER(I10)),I10&lt;0,I10&gt;1),"",ROUND(F10*G10,2)))</x:f>
        <x:v>77700</x:v>
      </x:c>
      <x:c r="I10" s="28" t="n">
        <x:v>0.1</x:v>
      </x:c>
      <x:c r="J10" s="122" t="n">
        <x:f>IF(OR(A10="",H10=""),"",ROUND(H10*I10,2))</x:f>
        <x:v>7770</x:v>
      </x:c>
      <x:c r="K10" s="124" t="n">
        <x:v>0</x:v>
      </x:c>
      <x:c r="L10" s="122" t="n">
        <x:f>IF(OR(A10="",H10=""),"",ROUND(H10-J10+K10,2))</x:f>
        <x:v>69930</x:v>
      </x:c>
      <x:c r="M10" s="12" t="str">
        <x:v>Aprovada</x:v>
      </x:c>
      <x:c r="N10" s="14" t="n">
        <x:v>46270</x:v>
      </x:c>
      <x:c r="O10" s="20" t="str">
        <x:f>IF(A10="","",IF(OR(H10="",COUNTIF($A$6:$A$205,A10)&lt;&gt;1),"REVISAR DADOS",IF(M10&lt;&gt;"Aprovada","PENDENTE",IF(OR(N10="",NOT(ISNUMBER(N10))),"INFORME VENCIMENTO",IF(N10&lt;Listas!$J$9,"ATRASADO","NO PRAZO")))))</x:f>
        <x:v>ATRASADO</x:v>
      </x:c>
      <x:c r="P10" s="12" t="str">
        <x:v>Etapa 1</x:v>
      </x:c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2" customHeight="1">
      <x:c r="A11" s="12" t="str">
        <x:v>MED-006</x:v>
      </x:c>
      <x:c r="B11" s="14" t="n">
        <x:v>46275</x:v>
      </x:c>
      <x:c r="C11" s="12" t="str">
        <x:v>CT-002</x:v>
      </x:c>
      <x:c r="D11" s="12" t="str">
        <x:v>CT-002|02</x:v>
      </x:c>
      <x:c r="E11" s="12" t="str">
        <x:v>Set/2026</x:v>
      </x:c>
      <x:c r="F11" s="12" t="n">
        <x:v>3</x:v>
      </x:c>
      <x:c r="G11" s="122" t="n">
        <x:f>IF(D11="","",IF(COUNTIFS(Itens_Contrato!$A$6:$A$105,D11,Itens_Contrato!$B$6:$B$105,C11)=1,SUMIFS(Itens_Contrato!$H$6:$H$105,Itens_Contrato!$A$6:$A$105,D11,Itens_Contrato!$B$6:$B$105,C11),""))</x:f>
        <x:v>14800</x:v>
      </x:c>
      <x:c r="H11" s="122" t="n">
        <x:f>IF(A11="","",IF(OR(NOT(ISNUMBER(G11)),NOT(ISNUMBER(F11)),F11&lt;=0,NOT(ISNUMBER(I11)),I11&lt;0,I11&gt;1),"",ROUND(F11*G11,2)))</x:f>
        <x:v>44400</x:v>
      </x:c>
      <x:c r="I11" s="28" t="n">
        <x:v>0.1</x:v>
      </x:c>
      <x:c r="J11" s="122" t="n">
        <x:f>IF(OR(A11="",H11=""),"",ROUND(H11*I11,2))</x:f>
        <x:v>4440</x:v>
      </x:c>
      <x:c r="K11" s="124" t="n">
        <x:v>0</x:v>
      </x:c>
      <x:c r="L11" s="122" t="n">
        <x:f>IF(OR(A11="",H11=""),"",ROUND(H11-J11+K11,2))</x:f>
        <x:v>39960</x:v>
      </x:c>
      <x:c r="M11" s="12" t="str">
        <x:v>Aprovada</x:v>
      </x:c>
      <x:c r="N11" s="14" t="n">
        <x:v>46290</x:v>
      </x:c>
      <x:c r="O11" s="20" t="str">
        <x:f>IF(A11="","",IF(OR(H11="",COUNTIF($A$6:$A$205,A11)&lt;&gt;1),"REVISAR DADOS",IF(M11&lt;&gt;"Aprovada","PENDENTE",IF(OR(N11="",NOT(ISNUMBER(N11))),"INFORME VENCIMENTO",IF(N11&lt;Listas!$J$9,"ATRASADO","NO PRAZO")))))</x:f>
        <x:v>NO PRAZO</x:v>
      </x:c>
      <x:c r="P11" s="12" t="str">
        <x:v>Quadros instalados</x:v>
      </x:c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2" customHeight="1">
      <x:c r="A12" s="12" t="str">
        <x:v>MED-007</x:v>
      </x:c>
      <x:c r="B12" s="14" t="n">
        <x:v>46259</x:v>
      </x:c>
      <x:c r="C12" s="12" t="str">
        <x:v>CT-003</x:v>
      </x:c>
      <x:c r="D12" s="12" t="str">
        <x:v>CT-003|01</x:v>
      </x:c>
      <x:c r="E12" s="12" t="str">
        <x:v>Ago/2026</x:v>
      </x:c>
      <x:c r="F12" s="12" t="n">
        <x:v>260</x:v>
      </x:c>
      <x:c r="G12" s="122" t="n">
        <x:f>IF(D12="","",IF(COUNTIFS(Itens_Contrato!$A$6:$A$105,D12,Itens_Contrato!$B$6:$B$105,C12)=1,SUMIFS(Itens_Contrato!$H$6:$H$105,Itens_Contrato!$A$6:$A$105,D12,Itens_Contrato!$B$6:$B$105,C12),""))</x:f>
        <x:v>145</x:v>
      </x:c>
      <x:c r="H12" s="122" t="n">
        <x:f>IF(A12="","",IF(OR(NOT(ISNUMBER(G12)),NOT(ISNUMBER(F12)),F12&lt;=0,NOT(ISNUMBER(I12)),I12&lt;0,I12&gt;1),"",ROUND(F12*G12,2)))</x:f>
        <x:v>37700</x:v>
      </x:c>
      <x:c r="I12" s="28" t="n">
        <x:v>0.05</x:v>
      </x:c>
      <x:c r="J12" s="122" t="n">
        <x:f>IF(OR(A12="",H12=""),"",ROUND(H12*I12,2))</x:f>
        <x:v>1885</x:v>
      </x:c>
      <x:c r="K12" s="124" t="n">
        <x:v>0</x:v>
      </x:c>
      <x:c r="L12" s="122" t="n">
        <x:f>IF(OR(A12="",H12=""),"",ROUND(H12-J12+K12,2))</x:f>
        <x:v>35815</x:v>
      </x:c>
      <x:c r="M12" s="12" t="str">
        <x:v>Aprovada</x:v>
      </x:c>
      <x:c r="N12" s="14" t="n">
        <x:v>46274</x:v>
      </x:c>
      <x:c r="O12" s="20" t="str">
        <x:f>IF(A12="","",IF(OR(H12="",COUNTIF($A$6:$A$205,A12)&lt;&gt;1),"REVISAR DADOS",IF(M12&lt;&gt;"Aprovada","PENDENTE",IF(OR(N12="",NOT(ISNUMBER(N12))),"INFORME VENCIMENTO",IF(N12&lt;Listas!$J$9,"ATRASADO","NO PRAZO")))))</x:f>
        <x:v>ATRASADO</x:v>
      </x:c>
      <x:c r="P12" s="12" t="str">
        <x:v>Trecho A</x:v>
      </x:c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2" customHeight="1">
      <x:c r="A13" s="12" t="str">
        <x:v>MED-008</x:v>
      </x:c>
      <x:c r="B13" s="14" t="n">
        <x:v>46277</x:v>
      </x:c>
      <x:c r="C13" s="12" t="str">
        <x:v>CT-003</x:v>
      </x:c>
      <x:c r="D13" s="12" t="str">
        <x:v>CT-003|01</x:v>
      </x:c>
      <x:c r="E13" s="12" t="str">
        <x:v>Set/2026</x:v>
      </x:c>
      <x:c r="F13" s="12" t="n">
        <x:v>190</x:v>
      </x:c>
      <x:c r="G13" s="122" t="n">
        <x:f>IF(D13="","",IF(COUNTIFS(Itens_Contrato!$A$6:$A$105,D13,Itens_Contrato!$B$6:$B$105,C13)=1,SUMIFS(Itens_Contrato!$H$6:$H$105,Itens_Contrato!$A$6:$A$105,D13,Itens_Contrato!$B$6:$B$105,C13),""))</x:f>
        <x:v>145</x:v>
      </x:c>
      <x:c r="H13" s="122" t="n">
        <x:f>IF(A13="","",IF(OR(NOT(ISNUMBER(G13)),NOT(ISNUMBER(F13)),F13&lt;=0,NOT(ISNUMBER(I13)),I13&lt;0,I13&gt;1),"",ROUND(F13*G13,2)))</x:f>
        <x:v>27550</x:v>
      </x:c>
      <x:c r="I13" s="28" t="n">
        <x:v>0.05</x:v>
      </x:c>
      <x:c r="J13" s="122" t="n">
        <x:f>IF(OR(A13="",H13=""),"",ROUND(H13*I13,2))</x:f>
        <x:v>1377.5</x:v>
      </x:c>
      <x:c r="K13" s="124" t="n">
        <x:v>500</x:v>
      </x:c>
      <x:c r="L13" s="122" t="n">
        <x:f>IF(OR(A13="",H13=""),"",ROUND(H13-J13+K13,2))</x:f>
        <x:v>26672.5</x:v>
      </x:c>
      <x:c r="M13" s="12" t="str">
        <x:v>Aprovada</x:v>
      </x:c>
      <x:c r="N13" s="14" t="n">
        <x:v>46292</x:v>
      </x:c>
      <x:c r="O13" s="20" t="str">
        <x:f>IF(A13="","",IF(OR(H13="",COUNTIF($A$6:$A$205,A13)&lt;&gt;1),"REVISAR DADOS",IF(M13&lt;&gt;"Aprovada","PENDENTE",IF(OR(N13="",NOT(ISNUMBER(N13))),"INFORME VENCIMENTO",IF(N13&lt;Listas!$J$9,"ATRASADO","NO PRAZO")))))</x:f>
        <x:v>NO PRAZO</x:v>
      </x:c>
      <x:c r="P13" s="12" t="str">
        <x:v>Acréscimo aprovado</x:v>
      </x:c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2" customHeight="1">
      <x:c r="A14" s="12" t="str">
        <x:v>MED-009</x:v>
      </x:c>
      <x:c r="B14" s="14" t="n">
        <x:v>46283</x:v>
      </x:c>
      <x:c r="C14" s="12" t="str">
        <x:v>CT-003</x:v>
      </x:c>
      <x:c r="D14" s="12" t="str">
        <x:v>CT-003|02</x:v>
      </x:c>
      <x:c r="E14" s="12" t="str">
        <x:v>Set/2026</x:v>
      </x:c>
      <x:c r="F14" s="12" t="n">
        <x:v>16</x:v>
      </x:c>
      <x:c r="G14" s="122" t="n">
        <x:f>IF(D14="","",IF(COUNTIFS(Itens_Contrato!$A$6:$A$105,D14,Itens_Contrato!$B$6:$B$105,C14)=1,SUMIFS(Itens_Contrato!$H$6:$H$105,Itens_Contrato!$A$6:$A$105,D14,Itens_Contrato!$B$6:$B$105,C14),""))</x:f>
        <x:v>1650</x:v>
      </x:c>
      <x:c r="H14" s="122" t="n">
        <x:f>IF(A14="","",IF(OR(NOT(ISNUMBER(G14)),NOT(ISNUMBER(F14)),F14&lt;=0,NOT(ISNUMBER(I14)),I14&lt;0,I14&gt;1),"",ROUND(F14*G14,2)))</x:f>
        <x:v>26400</x:v>
      </x:c>
      <x:c r="I14" s="28" t="n">
        <x:v>0.05</x:v>
      </x:c>
      <x:c r="J14" s="122" t="n">
        <x:f>IF(OR(A14="",H14=""),"",ROUND(H14*I14,2))</x:f>
        <x:v>1320</x:v>
      </x:c>
      <x:c r="K14" s="124" t="n">
        <x:v>0</x:v>
      </x:c>
      <x:c r="L14" s="122" t="n">
        <x:f>IF(OR(A14="",H14=""),"",ROUND(H14-J14+K14,2))</x:f>
        <x:v>25080</x:v>
      </x:c>
      <x:c r="M14" s="12" t="str">
        <x:v>Pendente</x:v>
      </x:c>
      <x:c r="N14" s="14" t="n">
        <x:v>46298</x:v>
      </x:c>
      <x:c r="O14" s="20" t="str">
        <x:f>IF(A14="","",IF(OR(H14="",COUNTIF($A$6:$A$205,A14)&lt;&gt;1),"REVISAR DADOS",IF(M14&lt;&gt;"Aprovada","PENDENTE",IF(OR(N14="",NOT(ISNUMBER(N14))),"INFORME VENCIMENTO",IF(N14&lt;Listas!$J$9,"ATRASADO","NO PRAZO")))))</x:f>
        <x:v>PENDENTE</x:v>
      </x:c>
      <x:c r="P14" s="12" t="str">
        <x:v>Conferência documental</x:v>
      </x:c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2" customHeight="1">
      <x:c r="A15" s="12" t="str">
        <x:v>MED-010</x:v>
      </x:c>
      <x:c r="B15" s="14" t="n">
        <x:v>46285</x:v>
      </x:c>
      <x:c r="C15" s="12" t="str">
        <x:v>CT-003</x:v>
      </x:c>
      <x:c r="D15" s="12" t="str">
        <x:v>CT-003|03</x:v>
      </x:c>
      <x:c r="E15" s="12" t="str">
        <x:v>Set/2026</x:v>
      </x:c>
      <x:c r="F15" s="12" t="n">
        <x:v>0.25</x:v>
      </x:c>
      <x:c r="G15" s="122" t="n">
        <x:f>IF(D15="","",IF(COUNTIFS(Itens_Contrato!$A$6:$A$105,D15,Itens_Contrato!$B$6:$B$105,C15)=1,SUMIFS(Itens_Contrato!$H$6:$H$105,Itens_Contrato!$A$6:$A$105,D15,Itens_Contrato!$B$6:$B$105,C15),""))</x:f>
        <x:v>24500</x:v>
      </x:c>
      <x:c r="H15" s="122" t="n">
        <x:f>IF(A15="","",IF(OR(NOT(ISNUMBER(G15)),NOT(ISNUMBER(F15)),F15&lt;=0,NOT(ISNUMBER(I15)),I15&lt;0,I15&gt;1),"",ROUND(F15*G15,2)))</x:f>
        <x:v>6125</x:v>
      </x:c>
      <x:c r="I15" s="28" t="n">
        <x:v>0.05</x:v>
      </x:c>
      <x:c r="J15" s="122" t="n">
        <x:f>IF(OR(A15="",H15=""),"",ROUND(H15*I15,2))</x:f>
        <x:v>306.25</x:v>
      </x:c>
      <x:c r="K15" s="124" t="n">
        <x:v>0</x:v>
      </x:c>
      <x:c r="L15" s="122" t="n">
        <x:f>IF(OR(A15="",H15=""),"",ROUND(H15-J15+K15,2))</x:f>
        <x:v>5818.75</x:v>
      </x:c>
      <x:c r="M15" s="12" t="str">
        <x:v>Em revisão</x:v>
      </x:c>
      <x:c r="N15" s="14" t="n">
        <x:v>46300</x:v>
      </x:c>
      <x:c r="O15" s="20" t="str">
        <x:f>IF(A15="","",IF(OR(H15="",COUNTIF($A$6:$A$205,A15)&lt;&gt;1),"REVISAR DADOS",IF(M15&lt;&gt;"Aprovada","PENDENTE",IF(OR(N15="",NOT(ISNUMBER(N15))),"INFORME VENCIMENTO",IF(N15&lt;Listas!$J$9,"ATRASADO","NO PRAZO")))))</x:f>
        <x:v>PENDENTE</x:v>
      </x:c>
      <x:c r="P15" s="12" t="str">
        <x:v>Testes parciais</x:v>
      </x:c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2" customHeight="1">
      <x:c r="A16" s="12"/>
      <x:c r="B16" s="14"/>
      <x:c r="C16" s="12"/>
      <x:c r="D16" s="12"/>
      <x:c r="E16" s="12"/>
      <x:c r="F16" s="12"/>
      <x:c r="G16" s="122" t="str">
        <x:f>IF(D16="","",IF(COUNTIFS(Itens_Contrato!$A$6:$A$105,D16,Itens_Contrato!$B$6:$B$105,C16)=1,SUMIFS(Itens_Contrato!$H$6:$H$105,Itens_Contrato!$A$6:$A$105,D16,Itens_Contrato!$B$6:$B$105,C16),""))</x:f>
      </x:c>
      <x:c r="H16" s="122" t="str">
        <x:f>IF(A16="","",IF(OR(NOT(ISNUMBER(G16)),NOT(ISNUMBER(F16)),F16&lt;=0,NOT(ISNUMBER(I16)),I16&lt;0,I16&gt;1),"",ROUND(F16*G16,2)))</x:f>
      </x:c>
      <x:c r="I16" s="28"/>
      <x:c r="J16" s="122" t="str">
        <x:f>IF(OR(A16="",H16=""),"",ROUND(H16*I16,2))</x:f>
      </x:c>
      <x:c r="K16" s="124"/>
      <x:c r="L16" s="122" t="str">
        <x:f>IF(OR(A16="",H16=""),"",ROUND(H16-J16+K16,2))</x:f>
      </x:c>
      <x:c r="M16" s="12"/>
      <x:c r="N16" s="14"/>
      <x:c r="O16" s="20" t="str">
        <x:f>IF(A16="","",IF(OR(H16="",COUNTIF($A$6:$A$205,A16)&lt;&gt;1),"REVISAR DADOS",IF(M16&lt;&gt;"Aprovada","PENDENTE",IF(OR(N16="",NOT(ISNUMBER(N16))),"INFORME VENCIMENTO",IF(N16&lt;Listas!$J$9,"ATRASADO","NO PRAZO")))))</x:f>
      </x:c>
      <x:c r="P16" s="1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2" customHeight="1">
      <x:c r="A17" s="12"/>
      <x:c r="B17" s="14"/>
      <x:c r="C17" s="12"/>
      <x:c r="D17" s="12"/>
      <x:c r="E17" s="12"/>
      <x:c r="F17" s="12"/>
      <x:c r="G17" s="122" t="str">
        <x:f>IF(D17="","",IF(COUNTIFS(Itens_Contrato!$A$6:$A$105,D17,Itens_Contrato!$B$6:$B$105,C17)=1,SUMIFS(Itens_Contrato!$H$6:$H$105,Itens_Contrato!$A$6:$A$105,D17,Itens_Contrato!$B$6:$B$105,C17),""))</x:f>
      </x:c>
      <x:c r="H17" s="122" t="str">
        <x:f>IF(A17="","",IF(OR(NOT(ISNUMBER(G17)),NOT(ISNUMBER(F17)),F17&lt;=0,NOT(ISNUMBER(I17)),I17&lt;0,I17&gt;1),"",ROUND(F17*G17,2)))</x:f>
      </x:c>
      <x:c r="I17" s="28"/>
      <x:c r="J17" s="122" t="str">
        <x:f>IF(OR(A17="",H17=""),"",ROUND(H17*I17,2))</x:f>
      </x:c>
      <x:c r="K17" s="124"/>
      <x:c r="L17" s="122" t="str">
        <x:f>IF(OR(A17="",H17=""),"",ROUND(H17-J17+K17,2))</x:f>
      </x:c>
      <x:c r="M17" s="12"/>
      <x:c r="N17" s="14"/>
      <x:c r="O17" s="20" t="str">
        <x:f>IF(A17="","",IF(OR(H17="",COUNTIF($A$6:$A$205,A17)&lt;&gt;1),"REVISAR DADOS",IF(M17&lt;&gt;"Aprovada","PENDENTE",IF(OR(N17="",NOT(ISNUMBER(N17))),"INFORME VENCIMENTO",IF(N17&lt;Listas!$J$9,"ATRASADO","NO PRAZO")))))</x:f>
      </x:c>
      <x:c r="P17" s="1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2" customHeight="1">
      <x:c r="A18" s="12"/>
      <x:c r="B18" s="14"/>
      <x:c r="C18" s="12"/>
      <x:c r="D18" s="12"/>
      <x:c r="E18" s="12"/>
      <x:c r="F18" s="12"/>
      <x:c r="G18" s="122" t="str">
        <x:f>IF(D18="","",IF(COUNTIFS(Itens_Contrato!$A$6:$A$105,D18,Itens_Contrato!$B$6:$B$105,C18)=1,SUMIFS(Itens_Contrato!$H$6:$H$105,Itens_Contrato!$A$6:$A$105,D18,Itens_Contrato!$B$6:$B$105,C18),""))</x:f>
      </x:c>
      <x:c r="H18" s="122" t="str">
        <x:f>IF(A18="","",IF(OR(NOT(ISNUMBER(G18)),NOT(ISNUMBER(F18)),F18&lt;=0,NOT(ISNUMBER(I18)),I18&lt;0,I18&gt;1),"",ROUND(F18*G18,2)))</x:f>
      </x:c>
      <x:c r="I18" s="28"/>
      <x:c r="J18" s="122" t="str">
        <x:f>IF(OR(A18="",H18=""),"",ROUND(H18*I18,2))</x:f>
      </x:c>
      <x:c r="K18" s="124"/>
      <x:c r="L18" s="122" t="str">
        <x:f>IF(OR(A18="",H18=""),"",ROUND(H18-J18+K18,2))</x:f>
      </x:c>
      <x:c r="M18" s="12"/>
      <x:c r="N18" s="14"/>
      <x:c r="O18" s="20" t="str">
        <x:f>IF(A18="","",IF(OR(H18="",COUNTIF($A$6:$A$205,A18)&lt;&gt;1),"REVISAR DADOS",IF(M18&lt;&gt;"Aprovada","PENDENTE",IF(OR(N18="",NOT(ISNUMBER(N18))),"INFORME VENCIMENTO",IF(N18&lt;Listas!$J$9,"ATRASADO","NO PRAZO")))))</x:f>
      </x:c>
      <x:c r="P18" s="1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2" customHeight="1">
      <x:c r="A19" s="12"/>
      <x:c r="B19" s="14"/>
      <x:c r="C19" s="12"/>
      <x:c r="D19" s="12"/>
      <x:c r="E19" s="12"/>
      <x:c r="F19" s="12"/>
      <x:c r="G19" s="122" t="str">
        <x:f>IF(D19="","",IF(COUNTIFS(Itens_Contrato!$A$6:$A$105,D19,Itens_Contrato!$B$6:$B$105,C19)=1,SUMIFS(Itens_Contrato!$H$6:$H$105,Itens_Contrato!$A$6:$A$105,D19,Itens_Contrato!$B$6:$B$105,C19),""))</x:f>
      </x:c>
      <x:c r="H19" s="122" t="str">
        <x:f>IF(A19="","",IF(OR(NOT(ISNUMBER(G19)),NOT(ISNUMBER(F19)),F19&lt;=0,NOT(ISNUMBER(I19)),I19&lt;0,I19&gt;1),"",ROUND(F19*G19,2)))</x:f>
      </x:c>
      <x:c r="I19" s="28"/>
      <x:c r="J19" s="122" t="str">
        <x:f>IF(OR(A19="",H19=""),"",ROUND(H19*I19,2))</x:f>
      </x:c>
      <x:c r="K19" s="124"/>
      <x:c r="L19" s="122" t="str">
        <x:f>IF(OR(A19="",H19=""),"",ROUND(H19-J19+K19,2))</x:f>
      </x:c>
      <x:c r="M19" s="12"/>
      <x:c r="N19" s="14"/>
      <x:c r="O19" s="20" t="str">
        <x:f>IF(A19="","",IF(OR(H19="",COUNTIF($A$6:$A$205,A19)&lt;&gt;1),"REVISAR DADOS",IF(M19&lt;&gt;"Aprovada","PENDENTE",IF(OR(N19="",NOT(ISNUMBER(N19))),"INFORME VENCIMENTO",IF(N19&lt;Listas!$J$9,"ATRASADO","NO PRAZO")))))</x:f>
      </x:c>
      <x:c r="P19" s="1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2" customHeight="1">
      <x:c r="A20" s="12"/>
      <x:c r="B20" s="14"/>
      <x:c r="C20" s="12"/>
      <x:c r="D20" s="12"/>
      <x:c r="E20" s="12"/>
      <x:c r="F20" s="12"/>
      <x:c r="G20" s="122" t="str">
        <x:f>IF(D20="","",IF(COUNTIFS(Itens_Contrato!$A$6:$A$105,D20,Itens_Contrato!$B$6:$B$105,C20)=1,SUMIFS(Itens_Contrato!$H$6:$H$105,Itens_Contrato!$A$6:$A$105,D20,Itens_Contrato!$B$6:$B$105,C20),""))</x:f>
      </x:c>
      <x:c r="H20" s="122" t="str">
        <x:f>IF(A20="","",IF(OR(NOT(ISNUMBER(G20)),NOT(ISNUMBER(F20)),F20&lt;=0,NOT(ISNUMBER(I20)),I20&lt;0,I20&gt;1),"",ROUND(F20*G20,2)))</x:f>
      </x:c>
      <x:c r="I20" s="28"/>
      <x:c r="J20" s="122" t="str">
        <x:f>IF(OR(A20="",H20=""),"",ROUND(H20*I20,2))</x:f>
      </x:c>
      <x:c r="K20" s="124"/>
      <x:c r="L20" s="122" t="str">
        <x:f>IF(OR(A20="",H20=""),"",ROUND(H20-J20+K20,2))</x:f>
      </x:c>
      <x:c r="M20" s="12"/>
      <x:c r="N20" s="14"/>
      <x:c r="O20" s="20" t="str">
        <x:f>IF(A20="","",IF(OR(H20="",COUNTIF($A$6:$A$205,A20)&lt;&gt;1),"REVISAR DADOS",IF(M20&lt;&gt;"Aprovada","PENDENTE",IF(OR(N20="",NOT(ISNUMBER(N20))),"INFORME VENCIMENTO",IF(N20&lt;Listas!$J$9,"ATRASADO","NO PRAZO")))))</x:f>
      </x:c>
      <x:c r="P20" s="1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2" customHeight="1">
      <x:c r="A21" s="12"/>
      <x:c r="B21" s="14"/>
      <x:c r="C21" s="12"/>
      <x:c r="D21" s="12"/>
      <x:c r="E21" s="12"/>
      <x:c r="F21" s="12"/>
      <x:c r="G21" s="122" t="str">
        <x:f>IF(D21="","",IF(COUNTIFS(Itens_Contrato!$A$6:$A$105,D21,Itens_Contrato!$B$6:$B$105,C21)=1,SUMIFS(Itens_Contrato!$H$6:$H$105,Itens_Contrato!$A$6:$A$105,D21,Itens_Contrato!$B$6:$B$105,C21),""))</x:f>
      </x:c>
      <x:c r="H21" s="122" t="str">
        <x:f>IF(A21="","",IF(OR(NOT(ISNUMBER(G21)),NOT(ISNUMBER(F21)),F21&lt;=0,NOT(ISNUMBER(I21)),I21&lt;0,I21&gt;1),"",ROUND(F21*G21,2)))</x:f>
      </x:c>
      <x:c r="I21" s="28"/>
      <x:c r="J21" s="122" t="str">
        <x:f>IF(OR(A21="",H21=""),"",ROUND(H21*I21,2))</x:f>
      </x:c>
      <x:c r="K21" s="124"/>
      <x:c r="L21" s="122" t="str">
        <x:f>IF(OR(A21="",H21=""),"",ROUND(H21-J21+K21,2))</x:f>
      </x:c>
      <x:c r="M21" s="12"/>
      <x:c r="N21" s="14"/>
      <x:c r="O21" s="20" t="str">
        <x:f>IF(A21="","",IF(OR(H21="",COUNTIF($A$6:$A$205,A21)&lt;&gt;1),"REVISAR DADOS",IF(M21&lt;&gt;"Aprovada","PENDENTE",IF(OR(N21="",NOT(ISNUMBER(N21))),"INFORME VENCIMENTO",IF(N21&lt;Listas!$J$9,"ATRASADO","NO PRAZO")))))</x:f>
      </x:c>
      <x:c r="P21" s="1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2" customHeight="1">
      <x:c r="A22" s="12"/>
      <x:c r="B22" s="14"/>
      <x:c r="C22" s="12"/>
      <x:c r="D22" s="12"/>
      <x:c r="E22" s="12"/>
      <x:c r="F22" s="12"/>
      <x:c r="G22" s="122" t="str">
        <x:f>IF(D22="","",IF(COUNTIFS(Itens_Contrato!$A$6:$A$105,D22,Itens_Contrato!$B$6:$B$105,C22)=1,SUMIFS(Itens_Contrato!$H$6:$H$105,Itens_Contrato!$A$6:$A$105,D22,Itens_Contrato!$B$6:$B$105,C22),""))</x:f>
      </x:c>
      <x:c r="H22" s="122" t="str">
        <x:f>IF(A22="","",IF(OR(NOT(ISNUMBER(G22)),NOT(ISNUMBER(F22)),F22&lt;=0,NOT(ISNUMBER(I22)),I22&lt;0,I22&gt;1),"",ROUND(F22*G22,2)))</x:f>
      </x:c>
      <x:c r="I22" s="28"/>
      <x:c r="J22" s="122" t="str">
        <x:f>IF(OR(A22="",H22=""),"",ROUND(H22*I22,2))</x:f>
      </x:c>
      <x:c r="K22" s="124"/>
      <x:c r="L22" s="122" t="str">
        <x:f>IF(OR(A22="",H22=""),"",ROUND(H22-J22+K22,2))</x:f>
      </x:c>
      <x:c r="M22" s="12"/>
      <x:c r="N22" s="14"/>
      <x:c r="O22" s="20" t="str">
        <x:f>IF(A22="","",IF(OR(H22="",COUNTIF($A$6:$A$205,A22)&lt;&gt;1),"REVISAR DADOS",IF(M22&lt;&gt;"Aprovada","PENDENTE",IF(OR(N22="",NOT(ISNUMBER(N22))),"INFORME VENCIMENTO",IF(N22&lt;Listas!$J$9,"ATRASADO","NO PRAZO")))))</x:f>
      </x:c>
      <x:c r="P22" s="1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2" customHeight="1">
      <x:c r="A23" s="12"/>
      <x:c r="B23" s="14"/>
      <x:c r="C23" s="12"/>
      <x:c r="D23" s="12"/>
      <x:c r="E23" s="12"/>
      <x:c r="F23" s="12"/>
      <x:c r="G23" s="122" t="str">
        <x:f>IF(D23="","",IF(COUNTIFS(Itens_Contrato!$A$6:$A$105,D23,Itens_Contrato!$B$6:$B$105,C23)=1,SUMIFS(Itens_Contrato!$H$6:$H$105,Itens_Contrato!$A$6:$A$105,D23,Itens_Contrato!$B$6:$B$105,C23),""))</x:f>
      </x:c>
      <x:c r="H23" s="122" t="str">
        <x:f>IF(A23="","",IF(OR(NOT(ISNUMBER(G23)),NOT(ISNUMBER(F23)),F23&lt;=0,NOT(ISNUMBER(I23)),I23&lt;0,I23&gt;1),"",ROUND(F23*G23,2)))</x:f>
      </x:c>
      <x:c r="I23" s="28"/>
      <x:c r="J23" s="122" t="str">
        <x:f>IF(OR(A23="",H23=""),"",ROUND(H23*I23,2))</x:f>
      </x:c>
      <x:c r="K23" s="124"/>
      <x:c r="L23" s="122" t="str">
        <x:f>IF(OR(A23="",H23=""),"",ROUND(H23-J23+K23,2))</x:f>
      </x:c>
      <x:c r="M23" s="12"/>
      <x:c r="N23" s="14"/>
      <x:c r="O23" s="20" t="str">
        <x:f>IF(A23="","",IF(OR(H23="",COUNTIF($A$6:$A$205,A23)&lt;&gt;1),"REVISAR DADOS",IF(M23&lt;&gt;"Aprovada","PENDENTE",IF(OR(N23="",NOT(ISNUMBER(N23))),"INFORME VENCIMENTO",IF(N23&lt;Listas!$J$9,"ATRASADO","NO PRAZO")))))</x:f>
      </x:c>
      <x:c r="P23" s="1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2" customHeight="1">
      <x:c r="A24" s="12"/>
      <x:c r="B24" s="14"/>
      <x:c r="C24" s="12"/>
      <x:c r="D24" s="12"/>
      <x:c r="E24" s="12"/>
      <x:c r="F24" s="12"/>
      <x:c r="G24" s="122" t="str">
        <x:f>IF(D24="","",IF(COUNTIFS(Itens_Contrato!$A$6:$A$105,D24,Itens_Contrato!$B$6:$B$105,C24)=1,SUMIFS(Itens_Contrato!$H$6:$H$105,Itens_Contrato!$A$6:$A$105,D24,Itens_Contrato!$B$6:$B$105,C24),""))</x:f>
      </x:c>
      <x:c r="H24" s="122" t="str">
        <x:f>IF(A24="","",IF(OR(NOT(ISNUMBER(G24)),NOT(ISNUMBER(F24)),F24&lt;=0,NOT(ISNUMBER(I24)),I24&lt;0,I24&gt;1),"",ROUND(F24*G24,2)))</x:f>
      </x:c>
      <x:c r="I24" s="28"/>
      <x:c r="J24" s="122" t="str">
        <x:f>IF(OR(A24="",H24=""),"",ROUND(H24*I24,2))</x:f>
      </x:c>
      <x:c r="K24" s="124"/>
      <x:c r="L24" s="122" t="str">
        <x:f>IF(OR(A24="",H24=""),"",ROUND(H24-J24+K24,2))</x:f>
      </x:c>
      <x:c r="M24" s="12"/>
      <x:c r="N24" s="14"/>
      <x:c r="O24" s="20" t="str">
        <x:f>IF(A24="","",IF(OR(H24="",COUNTIF($A$6:$A$205,A24)&lt;&gt;1),"REVISAR DADOS",IF(M24&lt;&gt;"Aprovada","PENDENTE",IF(OR(N24="",NOT(ISNUMBER(N24))),"INFORME VENCIMENTO",IF(N24&lt;Listas!$J$9,"ATRASADO","NO PRAZO")))))</x:f>
      </x:c>
      <x:c r="P24" s="1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22" customHeight="1">
      <x:c r="A25" s="12"/>
      <x:c r="B25" s="14"/>
      <x:c r="C25" s="12"/>
      <x:c r="D25" s="12"/>
      <x:c r="E25" s="12"/>
      <x:c r="F25" s="12"/>
      <x:c r="G25" s="122" t="str">
        <x:f>IF(D25="","",IF(COUNTIFS(Itens_Contrato!$A$6:$A$105,D25,Itens_Contrato!$B$6:$B$105,C25)=1,SUMIFS(Itens_Contrato!$H$6:$H$105,Itens_Contrato!$A$6:$A$105,D25,Itens_Contrato!$B$6:$B$105,C25),""))</x:f>
      </x:c>
      <x:c r="H25" s="122" t="str">
        <x:f>IF(A25="","",IF(OR(NOT(ISNUMBER(G25)),NOT(ISNUMBER(F25)),F25&lt;=0,NOT(ISNUMBER(I25)),I25&lt;0,I25&gt;1),"",ROUND(F25*G25,2)))</x:f>
      </x:c>
      <x:c r="I25" s="28"/>
      <x:c r="J25" s="122" t="str">
        <x:f>IF(OR(A25="",H25=""),"",ROUND(H25*I25,2))</x:f>
      </x:c>
      <x:c r="K25" s="124"/>
      <x:c r="L25" s="122" t="str">
        <x:f>IF(OR(A25="",H25=""),"",ROUND(H25-J25+K25,2))</x:f>
      </x:c>
      <x:c r="M25" s="12"/>
      <x:c r="N25" s="14"/>
      <x:c r="O25" s="20" t="str">
        <x:f>IF(A25="","",IF(OR(H25="",COUNTIF($A$6:$A$205,A25)&lt;&gt;1),"REVISAR DADOS",IF(M25&lt;&gt;"Aprovada","PENDENTE",IF(OR(N25="",NOT(ISNUMBER(N25))),"INFORME VENCIMENTO",IF(N25&lt;Listas!$J$9,"ATRASADO","NO PRAZO")))))</x:f>
      </x:c>
      <x:c r="P25" s="1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22" customHeight="1">
      <x:c r="A26" s="12"/>
      <x:c r="B26" s="14"/>
      <x:c r="C26" s="12"/>
      <x:c r="D26" s="12"/>
      <x:c r="E26" s="12"/>
      <x:c r="F26" s="12"/>
      <x:c r="G26" s="122" t="str">
        <x:f>IF(D26="","",IF(COUNTIFS(Itens_Contrato!$A$6:$A$105,D26,Itens_Contrato!$B$6:$B$105,C26)=1,SUMIFS(Itens_Contrato!$H$6:$H$105,Itens_Contrato!$A$6:$A$105,D26,Itens_Contrato!$B$6:$B$105,C26),""))</x:f>
      </x:c>
      <x:c r="H26" s="122" t="str">
        <x:f>IF(A26="","",IF(OR(NOT(ISNUMBER(G26)),NOT(ISNUMBER(F26)),F26&lt;=0,NOT(ISNUMBER(I26)),I26&lt;0,I26&gt;1),"",ROUND(F26*G26,2)))</x:f>
      </x:c>
      <x:c r="I26" s="28"/>
      <x:c r="J26" s="122" t="str">
        <x:f>IF(OR(A26="",H26=""),"",ROUND(H26*I26,2))</x:f>
      </x:c>
      <x:c r="K26" s="124"/>
      <x:c r="L26" s="122" t="str">
        <x:f>IF(OR(A26="",H26=""),"",ROUND(H26-J26+K26,2))</x:f>
      </x:c>
      <x:c r="M26" s="12"/>
      <x:c r="N26" s="14"/>
      <x:c r="O26" s="20" t="str">
        <x:f>IF(A26="","",IF(OR(H26="",COUNTIF($A$6:$A$205,A26)&lt;&gt;1),"REVISAR DADOS",IF(M26&lt;&gt;"Aprovada","PENDENTE",IF(OR(N26="",NOT(ISNUMBER(N26))),"INFORME VENCIMENTO",IF(N26&lt;Listas!$J$9,"ATRASADO","NO PRAZO")))))</x:f>
      </x:c>
      <x:c r="P26" s="1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22" customHeight="1">
      <x:c r="A27" s="12"/>
      <x:c r="B27" s="14"/>
      <x:c r="C27" s="12"/>
      <x:c r="D27" s="12"/>
      <x:c r="E27" s="12"/>
      <x:c r="F27" s="12"/>
      <x:c r="G27" s="122" t="str">
        <x:f>IF(D27="","",IF(COUNTIFS(Itens_Contrato!$A$6:$A$105,D27,Itens_Contrato!$B$6:$B$105,C27)=1,SUMIFS(Itens_Contrato!$H$6:$H$105,Itens_Contrato!$A$6:$A$105,D27,Itens_Contrato!$B$6:$B$105,C27),""))</x:f>
      </x:c>
      <x:c r="H27" s="122" t="str">
        <x:f>IF(A27="","",IF(OR(NOT(ISNUMBER(G27)),NOT(ISNUMBER(F27)),F27&lt;=0,NOT(ISNUMBER(I27)),I27&lt;0,I27&gt;1),"",ROUND(F27*G27,2)))</x:f>
      </x:c>
      <x:c r="I27" s="28"/>
      <x:c r="J27" s="122" t="str">
        <x:f>IF(OR(A27="",H27=""),"",ROUND(H27*I27,2))</x:f>
      </x:c>
      <x:c r="K27" s="124"/>
      <x:c r="L27" s="122" t="str">
        <x:f>IF(OR(A27="",H27=""),"",ROUND(H27-J27+K27,2))</x:f>
      </x:c>
      <x:c r="M27" s="12"/>
      <x:c r="N27" s="14"/>
      <x:c r="O27" s="20" t="str">
        <x:f>IF(A27="","",IF(OR(H27="",COUNTIF($A$6:$A$205,A27)&lt;&gt;1),"REVISAR DADOS",IF(M27&lt;&gt;"Aprovada","PENDENTE",IF(OR(N27="",NOT(ISNUMBER(N27))),"INFORME VENCIMENTO",IF(N27&lt;Listas!$J$9,"ATRASADO","NO PRAZO")))))</x:f>
      </x:c>
      <x:c r="P27" s="1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22" customHeight="1">
      <x:c r="A28" s="12"/>
      <x:c r="B28" s="14"/>
      <x:c r="C28" s="12"/>
      <x:c r="D28" s="12"/>
      <x:c r="E28" s="12"/>
      <x:c r="F28" s="12"/>
      <x:c r="G28" s="122" t="str">
        <x:f>IF(D28="","",IF(COUNTIFS(Itens_Contrato!$A$6:$A$105,D28,Itens_Contrato!$B$6:$B$105,C28)=1,SUMIFS(Itens_Contrato!$H$6:$H$105,Itens_Contrato!$A$6:$A$105,D28,Itens_Contrato!$B$6:$B$105,C28),""))</x:f>
      </x:c>
      <x:c r="H28" s="122" t="str">
        <x:f>IF(A28="","",IF(OR(NOT(ISNUMBER(G28)),NOT(ISNUMBER(F28)),F28&lt;=0,NOT(ISNUMBER(I28)),I28&lt;0,I28&gt;1),"",ROUND(F28*G28,2)))</x:f>
      </x:c>
      <x:c r="I28" s="28"/>
      <x:c r="J28" s="122" t="str">
        <x:f>IF(OR(A28="",H28=""),"",ROUND(H28*I28,2))</x:f>
      </x:c>
      <x:c r="K28" s="124"/>
      <x:c r="L28" s="122" t="str">
        <x:f>IF(OR(A28="",H28=""),"",ROUND(H28-J28+K28,2))</x:f>
      </x:c>
      <x:c r="M28" s="12"/>
      <x:c r="N28" s="14"/>
      <x:c r="O28" s="20" t="str">
        <x:f>IF(A28="","",IF(OR(H28="",COUNTIF($A$6:$A$205,A28)&lt;&gt;1),"REVISAR DADOS",IF(M28&lt;&gt;"Aprovada","PENDENTE",IF(OR(N28="",NOT(ISNUMBER(N28))),"INFORME VENCIMENTO",IF(N28&lt;Listas!$J$9,"ATRASADO","NO PRAZO")))))</x:f>
      </x:c>
      <x:c r="P28" s="1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22" customHeight="1">
      <x:c r="A29" s="12"/>
      <x:c r="B29" s="14"/>
      <x:c r="C29" s="12"/>
      <x:c r="D29" s="12"/>
      <x:c r="E29" s="12"/>
      <x:c r="F29" s="12"/>
      <x:c r="G29" s="122" t="str">
        <x:f>IF(D29="","",IF(COUNTIFS(Itens_Contrato!$A$6:$A$105,D29,Itens_Contrato!$B$6:$B$105,C29)=1,SUMIFS(Itens_Contrato!$H$6:$H$105,Itens_Contrato!$A$6:$A$105,D29,Itens_Contrato!$B$6:$B$105,C29),""))</x:f>
      </x:c>
      <x:c r="H29" s="122" t="str">
        <x:f>IF(A29="","",IF(OR(NOT(ISNUMBER(G29)),NOT(ISNUMBER(F29)),F29&lt;=0,NOT(ISNUMBER(I29)),I29&lt;0,I29&gt;1),"",ROUND(F29*G29,2)))</x:f>
      </x:c>
      <x:c r="I29" s="28"/>
      <x:c r="J29" s="122" t="str">
        <x:f>IF(OR(A29="",H29=""),"",ROUND(H29*I29,2))</x:f>
      </x:c>
      <x:c r="K29" s="124"/>
      <x:c r="L29" s="122" t="str">
        <x:f>IF(OR(A29="",H29=""),"",ROUND(H29-J29+K29,2))</x:f>
      </x:c>
      <x:c r="M29" s="12"/>
      <x:c r="N29" s="14"/>
      <x:c r="O29" s="20" t="str">
        <x:f>IF(A29="","",IF(OR(H29="",COUNTIF($A$6:$A$205,A29)&lt;&gt;1),"REVISAR DADOS",IF(M29&lt;&gt;"Aprovada","PENDENTE",IF(OR(N29="",NOT(ISNUMBER(N29))),"INFORME VENCIMENTO",IF(N29&lt;Listas!$J$9,"ATRASADO","NO PRAZO")))))</x:f>
      </x:c>
      <x:c r="P29" s="1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22" customHeight="1">
      <x:c r="A30" s="12"/>
      <x:c r="B30" s="14"/>
      <x:c r="C30" s="12"/>
      <x:c r="D30" s="12"/>
      <x:c r="E30" s="12"/>
      <x:c r="F30" s="12"/>
      <x:c r="G30" s="122" t="str">
        <x:f>IF(D30="","",IF(COUNTIFS(Itens_Contrato!$A$6:$A$105,D30,Itens_Contrato!$B$6:$B$105,C30)=1,SUMIFS(Itens_Contrato!$H$6:$H$105,Itens_Contrato!$A$6:$A$105,D30,Itens_Contrato!$B$6:$B$105,C30),""))</x:f>
      </x:c>
      <x:c r="H30" s="122" t="str">
        <x:f>IF(A30="","",IF(OR(NOT(ISNUMBER(G30)),NOT(ISNUMBER(F30)),F30&lt;=0,NOT(ISNUMBER(I30)),I30&lt;0,I30&gt;1),"",ROUND(F30*G30,2)))</x:f>
      </x:c>
      <x:c r="I30" s="28"/>
      <x:c r="J30" s="122" t="str">
        <x:f>IF(OR(A30="",H30=""),"",ROUND(H30*I30,2))</x:f>
      </x:c>
      <x:c r="K30" s="124"/>
      <x:c r="L30" s="122" t="str">
        <x:f>IF(OR(A30="",H30=""),"",ROUND(H30-J30+K30,2))</x:f>
      </x:c>
      <x:c r="M30" s="12"/>
      <x:c r="N30" s="14"/>
      <x:c r="O30" s="20" t="str">
        <x:f>IF(A30="","",IF(OR(H30="",COUNTIF($A$6:$A$205,A30)&lt;&gt;1),"REVISAR DADOS",IF(M30&lt;&gt;"Aprovada","PENDENTE",IF(OR(N30="",NOT(ISNUMBER(N30))),"INFORME VENCIMENTO",IF(N30&lt;Listas!$J$9,"ATRASADO","NO PRAZO")))))</x:f>
      </x:c>
      <x:c r="P30" s="1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22" customHeight="1">
      <x:c r="A31" s="12"/>
      <x:c r="B31" s="14"/>
      <x:c r="C31" s="12"/>
      <x:c r="D31" s="12"/>
      <x:c r="E31" s="12"/>
      <x:c r="F31" s="12"/>
      <x:c r="G31" s="122" t="str">
        <x:f>IF(D31="","",IF(COUNTIFS(Itens_Contrato!$A$6:$A$105,D31,Itens_Contrato!$B$6:$B$105,C31)=1,SUMIFS(Itens_Contrato!$H$6:$H$105,Itens_Contrato!$A$6:$A$105,D31,Itens_Contrato!$B$6:$B$105,C31),""))</x:f>
      </x:c>
      <x:c r="H31" s="122" t="str">
        <x:f>IF(A31="","",IF(OR(NOT(ISNUMBER(G31)),NOT(ISNUMBER(F31)),F31&lt;=0,NOT(ISNUMBER(I31)),I31&lt;0,I31&gt;1),"",ROUND(F31*G31,2)))</x:f>
      </x:c>
      <x:c r="I31" s="28"/>
      <x:c r="J31" s="122" t="str">
        <x:f>IF(OR(A31="",H31=""),"",ROUND(H31*I31,2))</x:f>
      </x:c>
      <x:c r="K31" s="124"/>
      <x:c r="L31" s="122" t="str">
        <x:f>IF(OR(A31="",H31=""),"",ROUND(H31-J31+K31,2))</x:f>
      </x:c>
      <x:c r="M31" s="12"/>
      <x:c r="N31" s="14"/>
      <x:c r="O31" s="20" t="str">
        <x:f>IF(A31="","",IF(OR(H31="",COUNTIF($A$6:$A$205,A31)&lt;&gt;1),"REVISAR DADOS",IF(M31&lt;&gt;"Aprovada","PENDENTE",IF(OR(N31="",NOT(ISNUMBER(N31))),"INFORME VENCIMENTO",IF(N31&lt;Listas!$J$9,"ATRASADO","NO PRAZO")))))</x:f>
      </x:c>
      <x:c r="P31" s="1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22" customHeight="1">
      <x:c r="A32" s="12"/>
      <x:c r="B32" s="14"/>
      <x:c r="C32" s="12"/>
      <x:c r="D32" s="12"/>
      <x:c r="E32" s="12"/>
      <x:c r="F32" s="12"/>
      <x:c r="G32" s="122" t="str">
        <x:f>IF(D32="","",IF(COUNTIFS(Itens_Contrato!$A$6:$A$105,D32,Itens_Contrato!$B$6:$B$105,C32)=1,SUMIFS(Itens_Contrato!$H$6:$H$105,Itens_Contrato!$A$6:$A$105,D32,Itens_Contrato!$B$6:$B$105,C32),""))</x:f>
      </x:c>
      <x:c r="H32" s="122" t="str">
        <x:f>IF(A32="","",IF(OR(NOT(ISNUMBER(G32)),NOT(ISNUMBER(F32)),F32&lt;=0,NOT(ISNUMBER(I32)),I32&lt;0,I32&gt;1),"",ROUND(F32*G32,2)))</x:f>
      </x:c>
      <x:c r="I32" s="28"/>
      <x:c r="J32" s="122" t="str">
        <x:f>IF(OR(A32="",H32=""),"",ROUND(H32*I32,2))</x:f>
      </x:c>
      <x:c r="K32" s="124"/>
      <x:c r="L32" s="122" t="str">
        <x:f>IF(OR(A32="",H32=""),"",ROUND(H32-J32+K32,2))</x:f>
      </x:c>
      <x:c r="M32" s="12"/>
      <x:c r="N32" s="14"/>
      <x:c r="O32" s="20" t="str">
        <x:f>IF(A32="","",IF(OR(H32="",COUNTIF($A$6:$A$205,A32)&lt;&gt;1),"REVISAR DADOS",IF(M32&lt;&gt;"Aprovada","PENDENTE",IF(OR(N32="",NOT(ISNUMBER(N32))),"INFORME VENCIMENTO",IF(N32&lt;Listas!$J$9,"ATRASADO","NO PRAZO")))))</x:f>
      </x:c>
      <x:c r="P32" s="1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22" customHeight="1">
      <x:c r="A33" s="12"/>
      <x:c r="B33" s="14"/>
      <x:c r="C33" s="12"/>
      <x:c r="D33" s="12"/>
      <x:c r="E33" s="12"/>
      <x:c r="F33" s="12"/>
      <x:c r="G33" s="122" t="str">
        <x:f>IF(D33="","",IF(COUNTIFS(Itens_Contrato!$A$6:$A$105,D33,Itens_Contrato!$B$6:$B$105,C33)=1,SUMIFS(Itens_Contrato!$H$6:$H$105,Itens_Contrato!$A$6:$A$105,D33,Itens_Contrato!$B$6:$B$105,C33),""))</x:f>
      </x:c>
      <x:c r="H33" s="122" t="str">
        <x:f>IF(A33="","",IF(OR(NOT(ISNUMBER(G33)),NOT(ISNUMBER(F33)),F33&lt;=0,NOT(ISNUMBER(I33)),I33&lt;0,I33&gt;1),"",ROUND(F33*G33,2)))</x:f>
      </x:c>
      <x:c r="I33" s="28"/>
      <x:c r="J33" s="122" t="str">
        <x:f>IF(OR(A33="",H33=""),"",ROUND(H33*I33,2))</x:f>
      </x:c>
      <x:c r="K33" s="124"/>
      <x:c r="L33" s="122" t="str">
        <x:f>IF(OR(A33="",H33=""),"",ROUND(H33-J33+K33,2))</x:f>
      </x:c>
      <x:c r="M33" s="12"/>
      <x:c r="N33" s="14"/>
      <x:c r="O33" s="20" t="str">
        <x:f>IF(A33="","",IF(OR(H33="",COUNTIF($A$6:$A$205,A33)&lt;&gt;1),"REVISAR DADOS",IF(M33&lt;&gt;"Aprovada","PENDENTE",IF(OR(N33="",NOT(ISNUMBER(N33))),"INFORME VENCIMENTO",IF(N33&lt;Listas!$J$9,"ATRASADO","NO PRAZO")))))</x:f>
      </x:c>
      <x:c r="P33" s="1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22" customHeight="1">
      <x:c r="A34" s="12"/>
      <x:c r="B34" s="14"/>
      <x:c r="C34" s="12"/>
      <x:c r="D34" s="12"/>
      <x:c r="E34" s="12"/>
      <x:c r="F34" s="12"/>
      <x:c r="G34" s="122" t="str">
        <x:f>IF(D34="","",IF(COUNTIFS(Itens_Contrato!$A$6:$A$105,D34,Itens_Contrato!$B$6:$B$105,C34)=1,SUMIFS(Itens_Contrato!$H$6:$H$105,Itens_Contrato!$A$6:$A$105,D34,Itens_Contrato!$B$6:$B$105,C34),""))</x:f>
      </x:c>
      <x:c r="H34" s="122" t="str">
        <x:f>IF(A34="","",IF(OR(NOT(ISNUMBER(G34)),NOT(ISNUMBER(F34)),F34&lt;=0,NOT(ISNUMBER(I34)),I34&lt;0,I34&gt;1),"",ROUND(F34*G34,2)))</x:f>
      </x:c>
      <x:c r="I34" s="28"/>
      <x:c r="J34" s="122" t="str">
        <x:f>IF(OR(A34="",H34=""),"",ROUND(H34*I34,2))</x:f>
      </x:c>
      <x:c r="K34" s="124"/>
      <x:c r="L34" s="122" t="str">
        <x:f>IF(OR(A34="",H34=""),"",ROUND(H34-J34+K34,2))</x:f>
      </x:c>
      <x:c r="M34" s="12"/>
      <x:c r="N34" s="14"/>
      <x:c r="O34" s="20" t="str">
        <x:f>IF(A34="","",IF(OR(H34="",COUNTIF($A$6:$A$205,A34)&lt;&gt;1),"REVISAR DADOS",IF(M34&lt;&gt;"Aprovada","PENDENTE",IF(OR(N34="",NOT(ISNUMBER(N34))),"INFORME VENCIMENTO",IF(N34&lt;Listas!$J$9,"ATRASADO","NO PRAZO")))))</x:f>
      </x:c>
      <x:c r="P34" s="1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22" customHeight="1">
      <x:c r="A35" s="12"/>
      <x:c r="B35" s="14"/>
      <x:c r="C35" s="12"/>
      <x:c r="D35" s="12"/>
      <x:c r="E35" s="12"/>
      <x:c r="F35" s="12"/>
      <x:c r="G35" s="122" t="str">
        <x:f>IF(D35="","",IF(COUNTIFS(Itens_Contrato!$A$6:$A$105,D35,Itens_Contrato!$B$6:$B$105,C35)=1,SUMIFS(Itens_Contrato!$H$6:$H$105,Itens_Contrato!$A$6:$A$105,D35,Itens_Contrato!$B$6:$B$105,C35),""))</x:f>
      </x:c>
      <x:c r="H35" s="122" t="str">
        <x:f>IF(A35="","",IF(OR(NOT(ISNUMBER(G35)),NOT(ISNUMBER(F35)),F35&lt;=0,NOT(ISNUMBER(I35)),I35&lt;0,I35&gt;1),"",ROUND(F35*G35,2)))</x:f>
      </x:c>
      <x:c r="I35" s="28"/>
      <x:c r="J35" s="122" t="str">
        <x:f>IF(OR(A35="",H35=""),"",ROUND(H35*I35,2))</x:f>
      </x:c>
      <x:c r="K35" s="124"/>
      <x:c r="L35" s="122" t="str">
        <x:f>IF(OR(A35="",H35=""),"",ROUND(H35-J35+K35,2))</x:f>
      </x:c>
      <x:c r="M35" s="12"/>
      <x:c r="N35" s="14"/>
      <x:c r="O35" s="20" t="str">
        <x:f>IF(A35="","",IF(OR(H35="",COUNTIF($A$6:$A$205,A35)&lt;&gt;1),"REVISAR DADOS",IF(M35&lt;&gt;"Aprovada","PENDENTE",IF(OR(N35="",NOT(ISNUMBER(N35))),"INFORME VENCIMENTO",IF(N35&lt;Listas!$J$9,"ATRASADO","NO PRAZO")))))</x:f>
      </x:c>
      <x:c r="P35" s="1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22" customHeight="1">
      <x:c r="A36" s="12"/>
      <x:c r="B36" s="14"/>
      <x:c r="C36" s="12"/>
      <x:c r="D36" s="12"/>
      <x:c r="E36" s="12"/>
      <x:c r="F36" s="12"/>
      <x:c r="G36" s="122" t="str">
        <x:f>IF(D36="","",IF(COUNTIFS(Itens_Contrato!$A$6:$A$105,D36,Itens_Contrato!$B$6:$B$105,C36)=1,SUMIFS(Itens_Contrato!$H$6:$H$105,Itens_Contrato!$A$6:$A$105,D36,Itens_Contrato!$B$6:$B$105,C36),""))</x:f>
      </x:c>
      <x:c r="H36" s="122" t="str">
        <x:f>IF(A36="","",IF(OR(NOT(ISNUMBER(G36)),NOT(ISNUMBER(F36)),F36&lt;=0,NOT(ISNUMBER(I36)),I36&lt;0,I36&gt;1),"",ROUND(F36*G36,2)))</x:f>
      </x:c>
      <x:c r="I36" s="28"/>
      <x:c r="J36" s="122" t="str">
        <x:f>IF(OR(A36="",H36=""),"",ROUND(H36*I36,2))</x:f>
      </x:c>
      <x:c r="K36" s="124"/>
      <x:c r="L36" s="122" t="str">
        <x:f>IF(OR(A36="",H36=""),"",ROUND(H36-J36+K36,2))</x:f>
      </x:c>
      <x:c r="M36" s="12"/>
      <x:c r="N36" s="14"/>
      <x:c r="O36" s="20" t="str">
        <x:f>IF(A36="","",IF(OR(H36="",COUNTIF($A$6:$A$205,A36)&lt;&gt;1),"REVISAR DADOS",IF(M36&lt;&gt;"Aprovada","PENDENTE",IF(OR(N36="",NOT(ISNUMBER(N36))),"INFORME VENCIMENTO",IF(N36&lt;Listas!$J$9,"ATRASADO","NO PRAZO")))))</x:f>
      </x:c>
      <x:c r="P36" s="1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22" customHeight="1">
      <x:c r="A37" s="12"/>
      <x:c r="B37" s="14"/>
      <x:c r="C37" s="12"/>
      <x:c r="D37" s="12"/>
      <x:c r="E37" s="12"/>
      <x:c r="F37" s="12"/>
      <x:c r="G37" s="122" t="str">
        <x:f>IF(D37="","",IF(COUNTIFS(Itens_Contrato!$A$6:$A$105,D37,Itens_Contrato!$B$6:$B$105,C37)=1,SUMIFS(Itens_Contrato!$H$6:$H$105,Itens_Contrato!$A$6:$A$105,D37,Itens_Contrato!$B$6:$B$105,C37),""))</x:f>
      </x:c>
      <x:c r="H37" s="122" t="str">
        <x:f>IF(A37="","",IF(OR(NOT(ISNUMBER(G37)),NOT(ISNUMBER(F37)),F37&lt;=0,NOT(ISNUMBER(I37)),I37&lt;0,I37&gt;1),"",ROUND(F37*G37,2)))</x:f>
      </x:c>
      <x:c r="I37" s="28"/>
      <x:c r="J37" s="122" t="str">
        <x:f>IF(OR(A37="",H37=""),"",ROUND(H37*I37,2))</x:f>
      </x:c>
      <x:c r="K37" s="124"/>
      <x:c r="L37" s="122" t="str">
        <x:f>IF(OR(A37="",H37=""),"",ROUND(H37-J37+K37,2))</x:f>
      </x:c>
      <x:c r="M37" s="12"/>
      <x:c r="N37" s="14"/>
      <x:c r="O37" s="20" t="str">
        <x:f>IF(A37="","",IF(OR(H37="",COUNTIF($A$6:$A$205,A37)&lt;&gt;1),"REVISAR DADOS",IF(M37&lt;&gt;"Aprovada","PENDENTE",IF(OR(N37="",NOT(ISNUMBER(N37))),"INFORME VENCIMENTO",IF(N37&lt;Listas!$J$9,"ATRASADO","NO PRAZO")))))</x:f>
      </x:c>
      <x:c r="P37" s="1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22" customHeight="1">
      <x:c r="A38" s="12"/>
      <x:c r="B38" s="14"/>
      <x:c r="C38" s="12"/>
      <x:c r="D38" s="12"/>
      <x:c r="E38" s="12"/>
      <x:c r="F38" s="12"/>
      <x:c r="G38" s="122" t="str">
        <x:f>IF(D38="","",IF(COUNTIFS(Itens_Contrato!$A$6:$A$105,D38,Itens_Contrato!$B$6:$B$105,C38)=1,SUMIFS(Itens_Contrato!$H$6:$H$105,Itens_Contrato!$A$6:$A$105,D38,Itens_Contrato!$B$6:$B$105,C38),""))</x:f>
      </x:c>
      <x:c r="H38" s="122" t="str">
        <x:f>IF(A38="","",IF(OR(NOT(ISNUMBER(G38)),NOT(ISNUMBER(F38)),F38&lt;=0,NOT(ISNUMBER(I38)),I38&lt;0,I38&gt;1),"",ROUND(F38*G38,2)))</x:f>
      </x:c>
      <x:c r="I38" s="28"/>
      <x:c r="J38" s="122" t="str">
        <x:f>IF(OR(A38="",H38=""),"",ROUND(H38*I38,2))</x:f>
      </x:c>
      <x:c r="K38" s="124"/>
      <x:c r="L38" s="122" t="str">
        <x:f>IF(OR(A38="",H38=""),"",ROUND(H38-J38+K38,2))</x:f>
      </x:c>
      <x:c r="M38" s="12"/>
      <x:c r="N38" s="14"/>
      <x:c r="O38" s="20" t="str">
        <x:f>IF(A38="","",IF(OR(H38="",COUNTIF($A$6:$A$205,A38)&lt;&gt;1),"REVISAR DADOS",IF(M38&lt;&gt;"Aprovada","PENDENTE",IF(OR(N38="",NOT(ISNUMBER(N38))),"INFORME VENCIMENTO",IF(N38&lt;Listas!$J$9,"ATRASADO","NO PRAZO")))))</x:f>
      </x:c>
      <x:c r="P38" s="1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22" customHeight="1">
      <x:c r="A39" s="12"/>
      <x:c r="B39" s="14"/>
      <x:c r="C39" s="12"/>
      <x:c r="D39" s="12"/>
      <x:c r="E39" s="12"/>
      <x:c r="F39" s="12"/>
      <x:c r="G39" s="122" t="str">
        <x:f>IF(D39="","",IF(COUNTIFS(Itens_Contrato!$A$6:$A$105,D39,Itens_Contrato!$B$6:$B$105,C39)=1,SUMIFS(Itens_Contrato!$H$6:$H$105,Itens_Contrato!$A$6:$A$105,D39,Itens_Contrato!$B$6:$B$105,C39),""))</x:f>
      </x:c>
      <x:c r="H39" s="122" t="str">
        <x:f>IF(A39="","",IF(OR(NOT(ISNUMBER(G39)),NOT(ISNUMBER(F39)),F39&lt;=0,NOT(ISNUMBER(I39)),I39&lt;0,I39&gt;1),"",ROUND(F39*G39,2)))</x:f>
      </x:c>
      <x:c r="I39" s="28"/>
      <x:c r="J39" s="122" t="str">
        <x:f>IF(OR(A39="",H39=""),"",ROUND(H39*I39,2))</x:f>
      </x:c>
      <x:c r="K39" s="124"/>
      <x:c r="L39" s="122" t="str">
        <x:f>IF(OR(A39="",H39=""),"",ROUND(H39-J39+K39,2))</x:f>
      </x:c>
      <x:c r="M39" s="12"/>
      <x:c r="N39" s="14"/>
      <x:c r="O39" s="20" t="str">
        <x:f>IF(A39="","",IF(OR(H39="",COUNTIF($A$6:$A$205,A39)&lt;&gt;1),"REVISAR DADOS",IF(M39&lt;&gt;"Aprovada","PENDENTE",IF(OR(N39="",NOT(ISNUMBER(N39))),"INFORME VENCIMENTO",IF(N39&lt;Listas!$J$9,"ATRASADO","NO PRAZO")))))</x:f>
      </x:c>
      <x:c r="P39" s="1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22" customHeight="1">
      <x:c r="A40" s="12"/>
      <x:c r="B40" s="14"/>
      <x:c r="C40" s="12"/>
      <x:c r="D40" s="12"/>
      <x:c r="E40" s="12"/>
      <x:c r="F40" s="12"/>
      <x:c r="G40" s="122" t="str">
        <x:f>IF(D40="","",IF(COUNTIFS(Itens_Contrato!$A$6:$A$105,D40,Itens_Contrato!$B$6:$B$105,C40)=1,SUMIFS(Itens_Contrato!$H$6:$H$105,Itens_Contrato!$A$6:$A$105,D40,Itens_Contrato!$B$6:$B$105,C40),""))</x:f>
      </x:c>
      <x:c r="H40" s="122" t="str">
        <x:f>IF(A40="","",IF(OR(NOT(ISNUMBER(G40)),NOT(ISNUMBER(F40)),F40&lt;=0,NOT(ISNUMBER(I40)),I40&lt;0,I40&gt;1),"",ROUND(F40*G40,2)))</x:f>
      </x:c>
      <x:c r="I40" s="28"/>
      <x:c r="J40" s="122" t="str">
        <x:f>IF(OR(A40="",H40=""),"",ROUND(H40*I40,2))</x:f>
      </x:c>
      <x:c r="K40" s="124"/>
      <x:c r="L40" s="122" t="str">
        <x:f>IF(OR(A40="",H40=""),"",ROUND(H40-J40+K40,2))</x:f>
      </x:c>
      <x:c r="M40" s="12"/>
      <x:c r="N40" s="14"/>
      <x:c r="O40" s="20" t="str">
        <x:f>IF(A40="","",IF(OR(H40="",COUNTIF($A$6:$A$205,A40)&lt;&gt;1),"REVISAR DADOS",IF(M40&lt;&gt;"Aprovada","PENDENTE",IF(OR(N40="",NOT(ISNUMBER(N40))),"INFORME VENCIMENTO",IF(N40&lt;Listas!$J$9,"ATRASADO","NO PRAZO")))))</x:f>
      </x:c>
      <x:c r="P40" s="1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22" customHeight="1">
      <x:c r="A41" s="12"/>
      <x:c r="B41" s="14"/>
      <x:c r="C41" s="12"/>
      <x:c r="D41" s="12"/>
      <x:c r="E41" s="12"/>
      <x:c r="F41" s="12"/>
      <x:c r="G41" s="122" t="str">
        <x:f>IF(D41="","",IF(COUNTIFS(Itens_Contrato!$A$6:$A$105,D41,Itens_Contrato!$B$6:$B$105,C41)=1,SUMIFS(Itens_Contrato!$H$6:$H$105,Itens_Contrato!$A$6:$A$105,D41,Itens_Contrato!$B$6:$B$105,C41),""))</x:f>
      </x:c>
      <x:c r="H41" s="122" t="str">
        <x:f>IF(A41="","",IF(OR(NOT(ISNUMBER(G41)),NOT(ISNUMBER(F41)),F41&lt;=0,NOT(ISNUMBER(I41)),I41&lt;0,I41&gt;1),"",ROUND(F41*G41,2)))</x:f>
      </x:c>
      <x:c r="I41" s="28"/>
      <x:c r="J41" s="122" t="str">
        <x:f>IF(OR(A41="",H41=""),"",ROUND(H41*I41,2))</x:f>
      </x:c>
      <x:c r="K41" s="124"/>
      <x:c r="L41" s="122" t="str">
        <x:f>IF(OR(A41="",H41=""),"",ROUND(H41-J41+K41,2))</x:f>
      </x:c>
      <x:c r="M41" s="12"/>
      <x:c r="N41" s="14"/>
      <x:c r="O41" s="20" t="str">
        <x:f>IF(A41="","",IF(OR(H41="",COUNTIF($A$6:$A$205,A41)&lt;&gt;1),"REVISAR DADOS",IF(M41&lt;&gt;"Aprovada","PENDENTE",IF(OR(N41="",NOT(ISNUMBER(N41))),"INFORME VENCIMENTO",IF(N41&lt;Listas!$J$9,"ATRASADO","NO PRAZO")))))</x:f>
      </x:c>
      <x:c r="P41" s="1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22" customHeight="1">
      <x:c r="A42" s="12"/>
      <x:c r="B42" s="14"/>
      <x:c r="C42" s="12"/>
      <x:c r="D42" s="12"/>
      <x:c r="E42" s="12"/>
      <x:c r="F42" s="12"/>
      <x:c r="G42" s="122" t="str">
        <x:f>IF(D42="","",IF(COUNTIFS(Itens_Contrato!$A$6:$A$105,D42,Itens_Contrato!$B$6:$B$105,C42)=1,SUMIFS(Itens_Contrato!$H$6:$H$105,Itens_Contrato!$A$6:$A$105,D42,Itens_Contrato!$B$6:$B$105,C42),""))</x:f>
      </x:c>
      <x:c r="H42" s="122" t="str">
        <x:f>IF(A42="","",IF(OR(NOT(ISNUMBER(G42)),NOT(ISNUMBER(F42)),F42&lt;=0,NOT(ISNUMBER(I42)),I42&lt;0,I42&gt;1),"",ROUND(F42*G42,2)))</x:f>
      </x:c>
      <x:c r="I42" s="28"/>
      <x:c r="J42" s="122" t="str">
        <x:f>IF(OR(A42="",H42=""),"",ROUND(H42*I42,2))</x:f>
      </x:c>
      <x:c r="K42" s="124"/>
      <x:c r="L42" s="122" t="str">
        <x:f>IF(OR(A42="",H42=""),"",ROUND(H42-J42+K42,2))</x:f>
      </x:c>
      <x:c r="M42" s="12"/>
      <x:c r="N42" s="14"/>
      <x:c r="O42" s="20" t="str">
        <x:f>IF(A42="","",IF(OR(H42="",COUNTIF($A$6:$A$205,A42)&lt;&gt;1),"REVISAR DADOS",IF(M42&lt;&gt;"Aprovada","PENDENTE",IF(OR(N42="",NOT(ISNUMBER(N42))),"INFORME VENCIMENTO",IF(N42&lt;Listas!$J$9,"ATRASADO","NO PRAZO")))))</x:f>
      </x:c>
      <x:c r="P42" s="1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22" customHeight="1">
      <x:c r="A43" s="12"/>
      <x:c r="B43" s="14"/>
      <x:c r="C43" s="12"/>
      <x:c r="D43" s="12"/>
      <x:c r="E43" s="12"/>
      <x:c r="F43" s="12"/>
      <x:c r="G43" s="122" t="str">
        <x:f>IF(D43="","",IF(COUNTIFS(Itens_Contrato!$A$6:$A$105,D43,Itens_Contrato!$B$6:$B$105,C43)=1,SUMIFS(Itens_Contrato!$H$6:$H$105,Itens_Contrato!$A$6:$A$105,D43,Itens_Contrato!$B$6:$B$105,C43),""))</x:f>
      </x:c>
      <x:c r="H43" s="122" t="str">
        <x:f>IF(A43="","",IF(OR(NOT(ISNUMBER(G43)),NOT(ISNUMBER(F43)),F43&lt;=0,NOT(ISNUMBER(I43)),I43&lt;0,I43&gt;1),"",ROUND(F43*G43,2)))</x:f>
      </x:c>
      <x:c r="I43" s="28"/>
      <x:c r="J43" s="122" t="str">
        <x:f>IF(OR(A43="",H43=""),"",ROUND(H43*I43,2))</x:f>
      </x:c>
      <x:c r="K43" s="124"/>
      <x:c r="L43" s="122" t="str">
        <x:f>IF(OR(A43="",H43=""),"",ROUND(H43-J43+K43,2))</x:f>
      </x:c>
      <x:c r="M43" s="12"/>
      <x:c r="N43" s="14"/>
      <x:c r="O43" s="20" t="str">
        <x:f>IF(A43="","",IF(OR(H43="",COUNTIF($A$6:$A$205,A43)&lt;&gt;1),"REVISAR DADOS",IF(M43&lt;&gt;"Aprovada","PENDENTE",IF(OR(N43="",NOT(ISNUMBER(N43))),"INFORME VENCIMENTO",IF(N43&lt;Listas!$J$9,"ATRASADO","NO PRAZO")))))</x:f>
      </x:c>
      <x:c r="P43" s="1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22" customHeight="1">
      <x:c r="A44" s="12"/>
      <x:c r="B44" s="14"/>
      <x:c r="C44" s="12"/>
      <x:c r="D44" s="12"/>
      <x:c r="E44" s="12"/>
      <x:c r="F44" s="12"/>
      <x:c r="G44" s="122" t="str">
        <x:f>IF(D44="","",IF(COUNTIFS(Itens_Contrato!$A$6:$A$105,D44,Itens_Contrato!$B$6:$B$105,C44)=1,SUMIFS(Itens_Contrato!$H$6:$H$105,Itens_Contrato!$A$6:$A$105,D44,Itens_Contrato!$B$6:$B$105,C44),""))</x:f>
      </x:c>
      <x:c r="H44" s="122" t="str">
        <x:f>IF(A44="","",IF(OR(NOT(ISNUMBER(G44)),NOT(ISNUMBER(F44)),F44&lt;=0,NOT(ISNUMBER(I44)),I44&lt;0,I44&gt;1),"",ROUND(F44*G44,2)))</x:f>
      </x:c>
      <x:c r="I44" s="28"/>
      <x:c r="J44" s="122" t="str">
        <x:f>IF(OR(A44="",H44=""),"",ROUND(H44*I44,2))</x:f>
      </x:c>
      <x:c r="K44" s="124"/>
      <x:c r="L44" s="122" t="str">
        <x:f>IF(OR(A44="",H44=""),"",ROUND(H44-J44+K44,2))</x:f>
      </x:c>
      <x:c r="M44" s="12"/>
      <x:c r="N44" s="14"/>
      <x:c r="O44" s="20" t="str">
        <x:f>IF(A44="","",IF(OR(H44="",COUNTIF($A$6:$A$205,A44)&lt;&gt;1),"REVISAR DADOS",IF(M44&lt;&gt;"Aprovada","PENDENTE",IF(OR(N44="",NOT(ISNUMBER(N44))),"INFORME VENCIMENTO",IF(N44&lt;Listas!$J$9,"ATRASADO","NO PRAZO")))))</x:f>
      </x:c>
      <x:c r="P44" s="1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22" customHeight="1">
      <x:c r="A45" s="12"/>
      <x:c r="B45" s="14"/>
      <x:c r="C45" s="12"/>
      <x:c r="D45" s="12"/>
      <x:c r="E45" s="12"/>
      <x:c r="F45" s="12"/>
      <x:c r="G45" s="122" t="str">
        <x:f>IF(D45="","",IF(COUNTIFS(Itens_Contrato!$A$6:$A$105,D45,Itens_Contrato!$B$6:$B$105,C45)=1,SUMIFS(Itens_Contrato!$H$6:$H$105,Itens_Contrato!$A$6:$A$105,D45,Itens_Contrato!$B$6:$B$105,C45),""))</x:f>
      </x:c>
      <x:c r="H45" s="122" t="str">
        <x:f>IF(A45="","",IF(OR(NOT(ISNUMBER(G45)),NOT(ISNUMBER(F45)),F45&lt;=0,NOT(ISNUMBER(I45)),I45&lt;0,I45&gt;1),"",ROUND(F45*G45,2)))</x:f>
      </x:c>
      <x:c r="I45" s="28"/>
      <x:c r="J45" s="122" t="str">
        <x:f>IF(OR(A45="",H45=""),"",ROUND(H45*I45,2))</x:f>
      </x:c>
      <x:c r="K45" s="124"/>
      <x:c r="L45" s="122" t="str">
        <x:f>IF(OR(A45="",H45=""),"",ROUND(H45-J45+K45,2))</x:f>
      </x:c>
      <x:c r="M45" s="12"/>
      <x:c r="N45" s="14"/>
      <x:c r="O45" s="20" t="str">
        <x:f>IF(A45="","",IF(OR(H45="",COUNTIF($A$6:$A$205,A45)&lt;&gt;1),"REVISAR DADOS",IF(M45&lt;&gt;"Aprovada","PENDENTE",IF(OR(N45="",NOT(ISNUMBER(N45))),"INFORME VENCIMENTO",IF(N45&lt;Listas!$J$9,"ATRASADO","NO PRAZO")))))</x:f>
      </x:c>
      <x:c r="P45" s="1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22" customHeight="1">
      <x:c r="A46" s="12"/>
      <x:c r="B46" s="14"/>
      <x:c r="C46" s="12"/>
      <x:c r="D46" s="12"/>
      <x:c r="E46" s="12"/>
      <x:c r="F46" s="12"/>
      <x:c r="G46" s="122" t="str">
        <x:f>IF(D46="","",IF(COUNTIFS(Itens_Contrato!$A$6:$A$105,D46,Itens_Contrato!$B$6:$B$105,C46)=1,SUMIFS(Itens_Contrato!$H$6:$H$105,Itens_Contrato!$A$6:$A$105,D46,Itens_Contrato!$B$6:$B$105,C46),""))</x:f>
      </x:c>
      <x:c r="H46" s="122" t="str">
        <x:f>IF(A46="","",IF(OR(NOT(ISNUMBER(G46)),NOT(ISNUMBER(F46)),F46&lt;=0,NOT(ISNUMBER(I46)),I46&lt;0,I46&gt;1),"",ROUND(F46*G46,2)))</x:f>
      </x:c>
      <x:c r="I46" s="28"/>
      <x:c r="J46" s="122" t="str">
        <x:f>IF(OR(A46="",H46=""),"",ROUND(H46*I46,2))</x:f>
      </x:c>
      <x:c r="K46" s="124"/>
      <x:c r="L46" s="122" t="str">
        <x:f>IF(OR(A46="",H46=""),"",ROUND(H46-J46+K46,2))</x:f>
      </x:c>
      <x:c r="M46" s="12"/>
      <x:c r="N46" s="14"/>
      <x:c r="O46" s="20" t="str">
        <x:f>IF(A46="","",IF(OR(H46="",COUNTIF($A$6:$A$205,A46)&lt;&gt;1),"REVISAR DADOS",IF(M46&lt;&gt;"Aprovada","PENDENTE",IF(OR(N46="",NOT(ISNUMBER(N46))),"INFORME VENCIMENTO",IF(N46&lt;Listas!$J$9,"ATRASADO","NO PRAZO")))))</x:f>
      </x:c>
      <x:c r="P46" s="1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22" customHeight="1">
      <x:c r="A47" s="12"/>
      <x:c r="B47" s="14"/>
      <x:c r="C47" s="12"/>
      <x:c r="D47" s="12"/>
      <x:c r="E47" s="12"/>
      <x:c r="F47" s="12"/>
      <x:c r="G47" s="122" t="str">
        <x:f>IF(D47="","",IF(COUNTIFS(Itens_Contrato!$A$6:$A$105,D47,Itens_Contrato!$B$6:$B$105,C47)=1,SUMIFS(Itens_Contrato!$H$6:$H$105,Itens_Contrato!$A$6:$A$105,D47,Itens_Contrato!$B$6:$B$105,C47),""))</x:f>
      </x:c>
      <x:c r="H47" s="122" t="str">
        <x:f>IF(A47="","",IF(OR(NOT(ISNUMBER(G47)),NOT(ISNUMBER(F47)),F47&lt;=0,NOT(ISNUMBER(I47)),I47&lt;0,I47&gt;1),"",ROUND(F47*G47,2)))</x:f>
      </x:c>
      <x:c r="I47" s="28"/>
      <x:c r="J47" s="122" t="str">
        <x:f>IF(OR(A47="",H47=""),"",ROUND(H47*I47,2))</x:f>
      </x:c>
      <x:c r="K47" s="124"/>
      <x:c r="L47" s="122" t="str">
        <x:f>IF(OR(A47="",H47=""),"",ROUND(H47-J47+K47,2))</x:f>
      </x:c>
      <x:c r="M47" s="12"/>
      <x:c r="N47" s="14"/>
      <x:c r="O47" s="20" t="str">
        <x:f>IF(A47="","",IF(OR(H47="",COUNTIF($A$6:$A$205,A47)&lt;&gt;1),"REVISAR DADOS",IF(M47&lt;&gt;"Aprovada","PENDENTE",IF(OR(N47="",NOT(ISNUMBER(N47))),"INFORME VENCIMENTO",IF(N47&lt;Listas!$J$9,"ATRASADO","NO PRAZO")))))</x:f>
      </x:c>
      <x:c r="P47" s="1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22" customHeight="1">
      <x:c r="A48" s="12"/>
      <x:c r="B48" s="14"/>
      <x:c r="C48" s="12"/>
      <x:c r="D48" s="12"/>
      <x:c r="E48" s="12"/>
      <x:c r="F48" s="12"/>
      <x:c r="G48" s="122" t="str">
        <x:f>IF(D48="","",IF(COUNTIFS(Itens_Contrato!$A$6:$A$105,D48,Itens_Contrato!$B$6:$B$105,C48)=1,SUMIFS(Itens_Contrato!$H$6:$H$105,Itens_Contrato!$A$6:$A$105,D48,Itens_Contrato!$B$6:$B$105,C48),""))</x:f>
      </x:c>
      <x:c r="H48" s="122" t="str">
        <x:f>IF(A48="","",IF(OR(NOT(ISNUMBER(G48)),NOT(ISNUMBER(F48)),F48&lt;=0,NOT(ISNUMBER(I48)),I48&lt;0,I48&gt;1),"",ROUND(F48*G48,2)))</x:f>
      </x:c>
      <x:c r="I48" s="28"/>
      <x:c r="J48" s="122" t="str">
        <x:f>IF(OR(A48="",H48=""),"",ROUND(H48*I48,2))</x:f>
      </x:c>
      <x:c r="K48" s="124"/>
      <x:c r="L48" s="122" t="str">
        <x:f>IF(OR(A48="",H48=""),"",ROUND(H48-J48+K48,2))</x:f>
      </x:c>
      <x:c r="M48" s="12"/>
      <x:c r="N48" s="14"/>
      <x:c r="O48" s="20" t="str">
        <x:f>IF(A48="","",IF(OR(H48="",COUNTIF($A$6:$A$205,A48)&lt;&gt;1),"REVISAR DADOS",IF(M48&lt;&gt;"Aprovada","PENDENTE",IF(OR(N48="",NOT(ISNUMBER(N48))),"INFORME VENCIMENTO",IF(N48&lt;Listas!$J$9,"ATRASADO","NO PRAZO")))))</x:f>
      </x:c>
      <x:c r="P48" s="1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22" customHeight="1">
      <x:c r="A49" s="12"/>
      <x:c r="B49" s="14"/>
      <x:c r="C49" s="12"/>
      <x:c r="D49" s="12"/>
      <x:c r="E49" s="12"/>
      <x:c r="F49" s="12"/>
      <x:c r="G49" s="122" t="str">
        <x:f>IF(D49="","",IF(COUNTIFS(Itens_Contrato!$A$6:$A$105,D49,Itens_Contrato!$B$6:$B$105,C49)=1,SUMIFS(Itens_Contrato!$H$6:$H$105,Itens_Contrato!$A$6:$A$105,D49,Itens_Contrato!$B$6:$B$105,C49),""))</x:f>
      </x:c>
      <x:c r="H49" s="122" t="str">
        <x:f>IF(A49="","",IF(OR(NOT(ISNUMBER(G49)),NOT(ISNUMBER(F49)),F49&lt;=0,NOT(ISNUMBER(I49)),I49&lt;0,I49&gt;1),"",ROUND(F49*G49,2)))</x:f>
      </x:c>
      <x:c r="I49" s="28"/>
      <x:c r="J49" s="122" t="str">
        <x:f>IF(OR(A49="",H49=""),"",ROUND(H49*I49,2))</x:f>
      </x:c>
      <x:c r="K49" s="124"/>
      <x:c r="L49" s="122" t="str">
        <x:f>IF(OR(A49="",H49=""),"",ROUND(H49-J49+K49,2))</x:f>
      </x:c>
      <x:c r="M49" s="12"/>
      <x:c r="N49" s="14"/>
      <x:c r="O49" s="20" t="str">
        <x:f>IF(A49="","",IF(OR(H49="",COUNTIF($A$6:$A$205,A49)&lt;&gt;1),"REVISAR DADOS",IF(M49&lt;&gt;"Aprovada","PENDENTE",IF(OR(N49="",NOT(ISNUMBER(N49))),"INFORME VENCIMENTO",IF(N49&lt;Listas!$J$9,"ATRASADO","NO PRAZO")))))</x:f>
      </x:c>
      <x:c r="P49" s="1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22" customHeight="1">
      <x:c r="A50" s="12"/>
      <x:c r="B50" s="14"/>
      <x:c r="C50" s="12"/>
      <x:c r="D50" s="12"/>
      <x:c r="E50" s="12"/>
      <x:c r="F50" s="12"/>
      <x:c r="G50" s="122" t="str">
        <x:f>IF(D50="","",IF(COUNTIFS(Itens_Contrato!$A$6:$A$105,D50,Itens_Contrato!$B$6:$B$105,C50)=1,SUMIFS(Itens_Contrato!$H$6:$H$105,Itens_Contrato!$A$6:$A$105,D50,Itens_Contrato!$B$6:$B$105,C50),""))</x:f>
      </x:c>
      <x:c r="H50" s="122" t="str">
        <x:f>IF(A50="","",IF(OR(NOT(ISNUMBER(G50)),NOT(ISNUMBER(F50)),F50&lt;=0,NOT(ISNUMBER(I50)),I50&lt;0,I50&gt;1),"",ROUND(F50*G50,2)))</x:f>
      </x:c>
      <x:c r="I50" s="28"/>
      <x:c r="J50" s="122" t="str">
        <x:f>IF(OR(A50="",H50=""),"",ROUND(H50*I50,2))</x:f>
      </x:c>
      <x:c r="K50" s="124"/>
      <x:c r="L50" s="122" t="str">
        <x:f>IF(OR(A50="",H50=""),"",ROUND(H50-J50+K50,2))</x:f>
      </x:c>
      <x:c r="M50" s="12"/>
      <x:c r="N50" s="14"/>
      <x:c r="O50" s="20" t="str">
        <x:f>IF(A50="","",IF(OR(H50="",COUNTIF($A$6:$A$205,A50)&lt;&gt;1),"REVISAR DADOS",IF(M50&lt;&gt;"Aprovada","PENDENTE",IF(OR(N50="",NOT(ISNUMBER(N50))),"INFORME VENCIMENTO",IF(N50&lt;Listas!$J$9,"ATRASADO","NO PRAZO")))))</x:f>
      </x:c>
      <x:c r="P50" s="1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22" customHeight="1">
      <x:c r="A51" s="12"/>
      <x:c r="B51" s="14"/>
      <x:c r="C51" s="12"/>
      <x:c r="D51" s="12"/>
      <x:c r="E51" s="12"/>
      <x:c r="F51" s="12"/>
      <x:c r="G51" s="122" t="str">
        <x:f>IF(D51="","",IF(COUNTIFS(Itens_Contrato!$A$6:$A$105,D51,Itens_Contrato!$B$6:$B$105,C51)=1,SUMIFS(Itens_Contrato!$H$6:$H$105,Itens_Contrato!$A$6:$A$105,D51,Itens_Contrato!$B$6:$B$105,C51),""))</x:f>
      </x:c>
      <x:c r="H51" s="122" t="str">
        <x:f>IF(A51="","",IF(OR(NOT(ISNUMBER(G51)),NOT(ISNUMBER(F51)),F51&lt;=0,NOT(ISNUMBER(I51)),I51&lt;0,I51&gt;1),"",ROUND(F51*G51,2)))</x:f>
      </x:c>
      <x:c r="I51" s="28"/>
      <x:c r="J51" s="122" t="str">
        <x:f>IF(OR(A51="",H51=""),"",ROUND(H51*I51,2))</x:f>
      </x:c>
      <x:c r="K51" s="124"/>
      <x:c r="L51" s="122" t="str">
        <x:f>IF(OR(A51="",H51=""),"",ROUND(H51-J51+K51,2))</x:f>
      </x:c>
      <x:c r="M51" s="12"/>
      <x:c r="N51" s="14"/>
      <x:c r="O51" s="20" t="str">
        <x:f>IF(A51="","",IF(OR(H51="",COUNTIF($A$6:$A$205,A51)&lt;&gt;1),"REVISAR DADOS",IF(M51&lt;&gt;"Aprovada","PENDENTE",IF(OR(N51="",NOT(ISNUMBER(N51))),"INFORME VENCIMENTO",IF(N51&lt;Listas!$J$9,"ATRASADO","NO PRAZO")))))</x:f>
      </x:c>
      <x:c r="P51" s="1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22" customHeight="1">
      <x:c r="A52" s="12"/>
      <x:c r="B52" s="14"/>
      <x:c r="C52" s="12"/>
      <x:c r="D52" s="12"/>
      <x:c r="E52" s="12"/>
      <x:c r="F52" s="12"/>
      <x:c r="G52" s="122" t="str">
        <x:f>IF(D52="","",IF(COUNTIFS(Itens_Contrato!$A$6:$A$105,D52,Itens_Contrato!$B$6:$B$105,C52)=1,SUMIFS(Itens_Contrato!$H$6:$H$105,Itens_Contrato!$A$6:$A$105,D52,Itens_Contrato!$B$6:$B$105,C52),""))</x:f>
      </x:c>
      <x:c r="H52" s="122" t="str">
        <x:f>IF(A52="","",IF(OR(NOT(ISNUMBER(G52)),NOT(ISNUMBER(F52)),F52&lt;=0,NOT(ISNUMBER(I52)),I52&lt;0,I52&gt;1),"",ROUND(F52*G52,2)))</x:f>
      </x:c>
      <x:c r="I52" s="28"/>
      <x:c r="J52" s="122" t="str">
        <x:f>IF(OR(A52="",H52=""),"",ROUND(H52*I52,2))</x:f>
      </x:c>
      <x:c r="K52" s="124"/>
      <x:c r="L52" s="122" t="str">
        <x:f>IF(OR(A52="",H52=""),"",ROUND(H52-J52+K52,2))</x:f>
      </x:c>
      <x:c r="M52" s="12"/>
      <x:c r="N52" s="14"/>
      <x:c r="O52" s="20" t="str">
        <x:f>IF(A52="","",IF(OR(H52="",COUNTIF($A$6:$A$205,A52)&lt;&gt;1),"REVISAR DADOS",IF(M52&lt;&gt;"Aprovada","PENDENTE",IF(OR(N52="",NOT(ISNUMBER(N52))),"INFORME VENCIMENTO",IF(N52&lt;Listas!$J$9,"ATRASADO","NO PRAZO")))))</x:f>
      </x:c>
      <x:c r="P52" s="1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22" customHeight="1">
      <x:c r="A53" s="12"/>
      <x:c r="B53" s="14"/>
      <x:c r="C53" s="12"/>
      <x:c r="D53" s="12"/>
      <x:c r="E53" s="12"/>
      <x:c r="F53" s="12"/>
      <x:c r="G53" s="122" t="str">
        <x:f>IF(D53="","",IF(COUNTIFS(Itens_Contrato!$A$6:$A$105,D53,Itens_Contrato!$B$6:$B$105,C53)=1,SUMIFS(Itens_Contrato!$H$6:$H$105,Itens_Contrato!$A$6:$A$105,D53,Itens_Contrato!$B$6:$B$105,C53),""))</x:f>
      </x:c>
      <x:c r="H53" s="122" t="str">
        <x:f>IF(A53="","",IF(OR(NOT(ISNUMBER(G53)),NOT(ISNUMBER(F53)),F53&lt;=0,NOT(ISNUMBER(I53)),I53&lt;0,I53&gt;1),"",ROUND(F53*G53,2)))</x:f>
      </x:c>
      <x:c r="I53" s="28"/>
      <x:c r="J53" s="122" t="str">
        <x:f>IF(OR(A53="",H53=""),"",ROUND(H53*I53,2))</x:f>
      </x:c>
      <x:c r="K53" s="124"/>
      <x:c r="L53" s="122" t="str">
        <x:f>IF(OR(A53="",H53=""),"",ROUND(H53-J53+K53,2))</x:f>
      </x:c>
      <x:c r="M53" s="12"/>
      <x:c r="N53" s="14"/>
      <x:c r="O53" s="20" t="str">
        <x:f>IF(A53="","",IF(OR(H53="",COUNTIF($A$6:$A$205,A53)&lt;&gt;1),"REVISAR DADOS",IF(M53&lt;&gt;"Aprovada","PENDENTE",IF(OR(N53="",NOT(ISNUMBER(N53))),"INFORME VENCIMENTO",IF(N53&lt;Listas!$J$9,"ATRASADO","NO PRAZO")))))</x:f>
      </x:c>
      <x:c r="P53" s="1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22" customHeight="1">
      <x:c r="A54" s="12"/>
      <x:c r="B54" s="14"/>
      <x:c r="C54" s="12"/>
      <x:c r="D54" s="12"/>
      <x:c r="E54" s="12"/>
      <x:c r="F54" s="12"/>
      <x:c r="G54" s="122" t="str">
        <x:f>IF(D54="","",IF(COUNTIFS(Itens_Contrato!$A$6:$A$105,D54,Itens_Contrato!$B$6:$B$105,C54)=1,SUMIFS(Itens_Contrato!$H$6:$H$105,Itens_Contrato!$A$6:$A$105,D54,Itens_Contrato!$B$6:$B$105,C54),""))</x:f>
      </x:c>
      <x:c r="H54" s="122" t="str">
        <x:f>IF(A54="","",IF(OR(NOT(ISNUMBER(G54)),NOT(ISNUMBER(F54)),F54&lt;=0,NOT(ISNUMBER(I54)),I54&lt;0,I54&gt;1),"",ROUND(F54*G54,2)))</x:f>
      </x:c>
      <x:c r="I54" s="28"/>
      <x:c r="J54" s="122" t="str">
        <x:f>IF(OR(A54="",H54=""),"",ROUND(H54*I54,2))</x:f>
      </x:c>
      <x:c r="K54" s="124"/>
      <x:c r="L54" s="122" t="str">
        <x:f>IF(OR(A54="",H54=""),"",ROUND(H54-J54+K54,2))</x:f>
      </x:c>
      <x:c r="M54" s="12"/>
      <x:c r="N54" s="14"/>
      <x:c r="O54" s="20" t="str">
        <x:f>IF(A54="","",IF(OR(H54="",COUNTIF($A$6:$A$205,A54)&lt;&gt;1),"REVISAR DADOS",IF(M54&lt;&gt;"Aprovada","PENDENTE",IF(OR(N54="",NOT(ISNUMBER(N54))),"INFORME VENCIMENTO",IF(N54&lt;Listas!$J$9,"ATRASADO","NO PRAZO")))))</x:f>
      </x:c>
      <x:c r="P54" s="1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22" customHeight="1">
      <x:c r="A55" s="12"/>
      <x:c r="B55" s="14"/>
      <x:c r="C55" s="12"/>
      <x:c r="D55" s="12"/>
      <x:c r="E55" s="12"/>
      <x:c r="F55" s="12"/>
      <x:c r="G55" s="122" t="str">
        <x:f>IF(D55="","",IF(COUNTIFS(Itens_Contrato!$A$6:$A$105,D55,Itens_Contrato!$B$6:$B$105,C55)=1,SUMIFS(Itens_Contrato!$H$6:$H$105,Itens_Contrato!$A$6:$A$105,D55,Itens_Contrato!$B$6:$B$105,C55),""))</x:f>
      </x:c>
      <x:c r="H55" s="122" t="str">
        <x:f>IF(A55="","",IF(OR(NOT(ISNUMBER(G55)),NOT(ISNUMBER(F55)),F55&lt;=0,NOT(ISNUMBER(I55)),I55&lt;0,I55&gt;1),"",ROUND(F55*G55,2)))</x:f>
      </x:c>
      <x:c r="I55" s="28"/>
      <x:c r="J55" s="122" t="str">
        <x:f>IF(OR(A55="",H55=""),"",ROUND(H55*I55,2))</x:f>
      </x:c>
      <x:c r="K55" s="124"/>
      <x:c r="L55" s="122" t="str">
        <x:f>IF(OR(A55="",H55=""),"",ROUND(H55-J55+K55,2))</x:f>
      </x:c>
      <x:c r="M55" s="12"/>
      <x:c r="N55" s="14"/>
      <x:c r="O55" s="20" t="str">
        <x:f>IF(A55="","",IF(OR(H55="",COUNTIF($A$6:$A$205,A55)&lt;&gt;1),"REVISAR DADOS",IF(M55&lt;&gt;"Aprovada","PENDENTE",IF(OR(N55="",NOT(ISNUMBER(N55))),"INFORME VENCIMENTO",IF(N55&lt;Listas!$J$9,"ATRASADO","NO PRAZO")))))</x:f>
      </x:c>
      <x:c r="P55" s="1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22" customHeight="1">
      <x:c r="A56" s="12"/>
      <x:c r="B56" s="14"/>
      <x:c r="C56" s="12"/>
      <x:c r="D56" s="12"/>
      <x:c r="E56" s="12"/>
      <x:c r="F56" s="12"/>
      <x:c r="G56" s="122" t="str">
        <x:f>IF(D56="","",IF(COUNTIFS(Itens_Contrato!$A$6:$A$105,D56,Itens_Contrato!$B$6:$B$105,C56)=1,SUMIFS(Itens_Contrato!$H$6:$H$105,Itens_Contrato!$A$6:$A$105,D56,Itens_Contrato!$B$6:$B$105,C56),""))</x:f>
      </x:c>
      <x:c r="H56" s="122" t="str">
        <x:f>IF(A56="","",IF(OR(NOT(ISNUMBER(G56)),NOT(ISNUMBER(F56)),F56&lt;=0,NOT(ISNUMBER(I56)),I56&lt;0,I56&gt;1),"",ROUND(F56*G56,2)))</x:f>
      </x:c>
      <x:c r="I56" s="28"/>
      <x:c r="J56" s="122" t="str">
        <x:f>IF(OR(A56="",H56=""),"",ROUND(H56*I56,2))</x:f>
      </x:c>
      <x:c r="K56" s="124"/>
      <x:c r="L56" s="122" t="str">
        <x:f>IF(OR(A56="",H56=""),"",ROUND(H56-J56+K56,2))</x:f>
      </x:c>
      <x:c r="M56" s="12"/>
      <x:c r="N56" s="14"/>
      <x:c r="O56" s="20" t="str">
        <x:f>IF(A56="","",IF(OR(H56="",COUNTIF($A$6:$A$205,A56)&lt;&gt;1),"REVISAR DADOS",IF(M56&lt;&gt;"Aprovada","PENDENTE",IF(OR(N56="",NOT(ISNUMBER(N56))),"INFORME VENCIMENTO",IF(N56&lt;Listas!$J$9,"ATRASADO","NO PRAZO")))))</x:f>
      </x:c>
      <x:c r="P56" s="1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22" customHeight="1">
      <x:c r="A57" s="12"/>
      <x:c r="B57" s="14"/>
      <x:c r="C57" s="12"/>
      <x:c r="D57" s="12"/>
      <x:c r="E57" s="12"/>
      <x:c r="F57" s="12"/>
      <x:c r="G57" s="122" t="str">
        <x:f>IF(D57="","",IF(COUNTIFS(Itens_Contrato!$A$6:$A$105,D57,Itens_Contrato!$B$6:$B$105,C57)=1,SUMIFS(Itens_Contrato!$H$6:$H$105,Itens_Contrato!$A$6:$A$105,D57,Itens_Contrato!$B$6:$B$105,C57),""))</x:f>
      </x:c>
      <x:c r="H57" s="122" t="str">
        <x:f>IF(A57="","",IF(OR(NOT(ISNUMBER(G57)),NOT(ISNUMBER(F57)),F57&lt;=0,NOT(ISNUMBER(I57)),I57&lt;0,I57&gt;1),"",ROUND(F57*G57,2)))</x:f>
      </x:c>
      <x:c r="I57" s="28"/>
      <x:c r="J57" s="122" t="str">
        <x:f>IF(OR(A57="",H57=""),"",ROUND(H57*I57,2))</x:f>
      </x:c>
      <x:c r="K57" s="124"/>
      <x:c r="L57" s="122" t="str">
        <x:f>IF(OR(A57="",H57=""),"",ROUND(H57-J57+K57,2))</x:f>
      </x:c>
      <x:c r="M57" s="12"/>
      <x:c r="N57" s="14"/>
      <x:c r="O57" s="20" t="str">
        <x:f>IF(A57="","",IF(OR(H57="",COUNTIF($A$6:$A$205,A57)&lt;&gt;1),"REVISAR DADOS",IF(M57&lt;&gt;"Aprovada","PENDENTE",IF(OR(N57="",NOT(ISNUMBER(N57))),"INFORME VENCIMENTO",IF(N57&lt;Listas!$J$9,"ATRASADO","NO PRAZO")))))</x:f>
      </x:c>
      <x:c r="P57" s="1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22" customHeight="1">
      <x:c r="A58" s="12"/>
      <x:c r="B58" s="14"/>
      <x:c r="C58" s="12"/>
      <x:c r="D58" s="12"/>
      <x:c r="E58" s="12"/>
      <x:c r="F58" s="12"/>
      <x:c r="G58" s="122" t="str">
        <x:f>IF(D58="","",IF(COUNTIFS(Itens_Contrato!$A$6:$A$105,D58,Itens_Contrato!$B$6:$B$105,C58)=1,SUMIFS(Itens_Contrato!$H$6:$H$105,Itens_Contrato!$A$6:$A$105,D58,Itens_Contrato!$B$6:$B$105,C58),""))</x:f>
      </x:c>
      <x:c r="H58" s="122" t="str">
        <x:f>IF(A58="","",IF(OR(NOT(ISNUMBER(G58)),NOT(ISNUMBER(F58)),F58&lt;=0,NOT(ISNUMBER(I58)),I58&lt;0,I58&gt;1),"",ROUND(F58*G58,2)))</x:f>
      </x:c>
      <x:c r="I58" s="28"/>
      <x:c r="J58" s="122" t="str">
        <x:f>IF(OR(A58="",H58=""),"",ROUND(H58*I58,2))</x:f>
      </x:c>
      <x:c r="K58" s="124"/>
      <x:c r="L58" s="122" t="str">
        <x:f>IF(OR(A58="",H58=""),"",ROUND(H58-J58+K58,2))</x:f>
      </x:c>
      <x:c r="M58" s="12"/>
      <x:c r="N58" s="14"/>
      <x:c r="O58" s="20" t="str">
        <x:f>IF(A58="","",IF(OR(H58="",COUNTIF($A$6:$A$205,A58)&lt;&gt;1),"REVISAR DADOS",IF(M58&lt;&gt;"Aprovada","PENDENTE",IF(OR(N58="",NOT(ISNUMBER(N58))),"INFORME VENCIMENTO",IF(N58&lt;Listas!$J$9,"ATRASADO","NO PRAZO")))))</x:f>
      </x:c>
      <x:c r="P58" s="1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22" customHeight="1">
      <x:c r="A59" s="12"/>
      <x:c r="B59" s="14"/>
      <x:c r="C59" s="12"/>
      <x:c r="D59" s="12"/>
      <x:c r="E59" s="12"/>
      <x:c r="F59" s="12"/>
      <x:c r="G59" s="122" t="str">
        <x:f>IF(D59="","",IF(COUNTIFS(Itens_Contrato!$A$6:$A$105,D59,Itens_Contrato!$B$6:$B$105,C59)=1,SUMIFS(Itens_Contrato!$H$6:$H$105,Itens_Contrato!$A$6:$A$105,D59,Itens_Contrato!$B$6:$B$105,C59),""))</x:f>
      </x:c>
      <x:c r="H59" s="122" t="str">
        <x:f>IF(A59="","",IF(OR(NOT(ISNUMBER(G59)),NOT(ISNUMBER(F59)),F59&lt;=0,NOT(ISNUMBER(I59)),I59&lt;0,I59&gt;1),"",ROUND(F59*G59,2)))</x:f>
      </x:c>
      <x:c r="I59" s="28"/>
      <x:c r="J59" s="122" t="str">
        <x:f>IF(OR(A59="",H59=""),"",ROUND(H59*I59,2))</x:f>
      </x:c>
      <x:c r="K59" s="124"/>
      <x:c r="L59" s="122" t="str">
        <x:f>IF(OR(A59="",H59=""),"",ROUND(H59-J59+K59,2))</x:f>
      </x:c>
      <x:c r="M59" s="12"/>
      <x:c r="N59" s="14"/>
      <x:c r="O59" s="20" t="str">
        <x:f>IF(A59="","",IF(OR(H59="",COUNTIF($A$6:$A$205,A59)&lt;&gt;1),"REVISAR DADOS",IF(M59&lt;&gt;"Aprovada","PENDENTE",IF(OR(N59="",NOT(ISNUMBER(N59))),"INFORME VENCIMENTO",IF(N59&lt;Listas!$J$9,"ATRASADO","NO PRAZO")))))</x:f>
      </x:c>
      <x:c r="P59" s="1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22" customHeight="1">
      <x:c r="A60" s="12"/>
      <x:c r="B60" s="14"/>
      <x:c r="C60" s="12"/>
      <x:c r="D60" s="12"/>
      <x:c r="E60" s="12"/>
      <x:c r="F60" s="12"/>
      <x:c r="G60" s="122" t="str">
        <x:f>IF(D60="","",IF(COUNTIFS(Itens_Contrato!$A$6:$A$105,D60,Itens_Contrato!$B$6:$B$105,C60)=1,SUMIFS(Itens_Contrato!$H$6:$H$105,Itens_Contrato!$A$6:$A$105,D60,Itens_Contrato!$B$6:$B$105,C60),""))</x:f>
      </x:c>
      <x:c r="H60" s="122" t="str">
        <x:f>IF(A60="","",IF(OR(NOT(ISNUMBER(G60)),NOT(ISNUMBER(F60)),F60&lt;=0,NOT(ISNUMBER(I60)),I60&lt;0,I60&gt;1),"",ROUND(F60*G60,2)))</x:f>
      </x:c>
      <x:c r="I60" s="28"/>
      <x:c r="J60" s="122" t="str">
        <x:f>IF(OR(A60="",H60=""),"",ROUND(H60*I60,2))</x:f>
      </x:c>
      <x:c r="K60" s="124"/>
      <x:c r="L60" s="122" t="str">
        <x:f>IF(OR(A60="",H60=""),"",ROUND(H60-J60+K60,2))</x:f>
      </x:c>
      <x:c r="M60" s="12"/>
      <x:c r="N60" s="14"/>
      <x:c r="O60" s="20" t="str">
        <x:f>IF(A60="","",IF(OR(H60="",COUNTIF($A$6:$A$205,A60)&lt;&gt;1),"REVISAR DADOS",IF(M60&lt;&gt;"Aprovada","PENDENTE",IF(OR(N60="",NOT(ISNUMBER(N60))),"INFORME VENCIMENTO",IF(N60&lt;Listas!$J$9,"ATRASADO","NO PRAZO")))))</x:f>
      </x:c>
      <x:c r="P60" s="1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22" customHeight="1">
      <x:c r="A61" s="12"/>
      <x:c r="B61" s="14"/>
      <x:c r="C61" s="12"/>
      <x:c r="D61" s="12"/>
      <x:c r="E61" s="12"/>
      <x:c r="F61" s="12"/>
      <x:c r="G61" s="122" t="str">
        <x:f>IF(D61="","",IF(COUNTIFS(Itens_Contrato!$A$6:$A$105,D61,Itens_Contrato!$B$6:$B$105,C61)=1,SUMIFS(Itens_Contrato!$H$6:$H$105,Itens_Contrato!$A$6:$A$105,D61,Itens_Contrato!$B$6:$B$105,C61),""))</x:f>
      </x:c>
      <x:c r="H61" s="122" t="str">
        <x:f>IF(A61="","",IF(OR(NOT(ISNUMBER(G61)),NOT(ISNUMBER(F61)),F61&lt;=0,NOT(ISNUMBER(I61)),I61&lt;0,I61&gt;1),"",ROUND(F61*G61,2)))</x:f>
      </x:c>
      <x:c r="I61" s="28"/>
      <x:c r="J61" s="122" t="str">
        <x:f>IF(OR(A61="",H61=""),"",ROUND(H61*I61,2))</x:f>
      </x:c>
      <x:c r="K61" s="124"/>
      <x:c r="L61" s="122" t="str">
        <x:f>IF(OR(A61="",H61=""),"",ROUND(H61-J61+K61,2))</x:f>
      </x:c>
      <x:c r="M61" s="12"/>
      <x:c r="N61" s="14"/>
      <x:c r="O61" s="20" t="str">
        <x:f>IF(A61="","",IF(OR(H61="",COUNTIF($A$6:$A$205,A61)&lt;&gt;1),"REVISAR DADOS",IF(M61&lt;&gt;"Aprovada","PENDENTE",IF(OR(N61="",NOT(ISNUMBER(N61))),"INFORME VENCIMENTO",IF(N61&lt;Listas!$J$9,"ATRASADO","NO PRAZO")))))</x:f>
      </x:c>
      <x:c r="P61" s="1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22" customHeight="1">
      <x:c r="A62" s="12"/>
      <x:c r="B62" s="14"/>
      <x:c r="C62" s="12"/>
      <x:c r="D62" s="12"/>
      <x:c r="E62" s="12"/>
      <x:c r="F62" s="12"/>
      <x:c r="G62" s="122" t="str">
        <x:f>IF(D62="","",IF(COUNTIFS(Itens_Contrato!$A$6:$A$105,D62,Itens_Contrato!$B$6:$B$105,C62)=1,SUMIFS(Itens_Contrato!$H$6:$H$105,Itens_Contrato!$A$6:$A$105,D62,Itens_Contrato!$B$6:$B$105,C62),""))</x:f>
      </x:c>
      <x:c r="H62" s="122" t="str">
        <x:f>IF(A62="","",IF(OR(NOT(ISNUMBER(G62)),NOT(ISNUMBER(F62)),F62&lt;=0,NOT(ISNUMBER(I62)),I62&lt;0,I62&gt;1),"",ROUND(F62*G62,2)))</x:f>
      </x:c>
      <x:c r="I62" s="28"/>
      <x:c r="J62" s="122" t="str">
        <x:f>IF(OR(A62="",H62=""),"",ROUND(H62*I62,2))</x:f>
      </x:c>
      <x:c r="K62" s="124"/>
      <x:c r="L62" s="122" t="str">
        <x:f>IF(OR(A62="",H62=""),"",ROUND(H62-J62+K62,2))</x:f>
      </x:c>
      <x:c r="M62" s="12"/>
      <x:c r="N62" s="14"/>
      <x:c r="O62" s="20" t="str">
        <x:f>IF(A62="","",IF(OR(H62="",COUNTIF($A$6:$A$205,A62)&lt;&gt;1),"REVISAR DADOS",IF(M62&lt;&gt;"Aprovada","PENDENTE",IF(OR(N62="",NOT(ISNUMBER(N62))),"INFORME VENCIMENTO",IF(N62&lt;Listas!$J$9,"ATRASADO","NO PRAZO")))))</x:f>
      </x:c>
      <x:c r="P62" s="1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22" customHeight="1">
      <x:c r="A63" s="12"/>
      <x:c r="B63" s="14"/>
      <x:c r="C63" s="12"/>
      <x:c r="D63" s="12"/>
      <x:c r="E63" s="12"/>
      <x:c r="F63" s="12"/>
      <x:c r="G63" s="122" t="str">
        <x:f>IF(D63="","",IF(COUNTIFS(Itens_Contrato!$A$6:$A$105,D63,Itens_Contrato!$B$6:$B$105,C63)=1,SUMIFS(Itens_Contrato!$H$6:$H$105,Itens_Contrato!$A$6:$A$105,D63,Itens_Contrato!$B$6:$B$105,C63),""))</x:f>
      </x:c>
      <x:c r="H63" s="122" t="str">
        <x:f>IF(A63="","",IF(OR(NOT(ISNUMBER(G63)),NOT(ISNUMBER(F63)),F63&lt;=0,NOT(ISNUMBER(I63)),I63&lt;0,I63&gt;1),"",ROUND(F63*G63,2)))</x:f>
      </x:c>
      <x:c r="I63" s="28"/>
      <x:c r="J63" s="122" t="str">
        <x:f>IF(OR(A63="",H63=""),"",ROUND(H63*I63,2))</x:f>
      </x:c>
      <x:c r="K63" s="124"/>
      <x:c r="L63" s="122" t="str">
        <x:f>IF(OR(A63="",H63=""),"",ROUND(H63-J63+K63,2))</x:f>
      </x:c>
      <x:c r="M63" s="12"/>
      <x:c r="N63" s="14"/>
      <x:c r="O63" s="20" t="str">
        <x:f>IF(A63="","",IF(OR(H63="",COUNTIF($A$6:$A$205,A63)&lt;&gt;1),"REVISAR DADOS",IF(M63&lt;&gt;"Aprovada","PENDENTE",IF(OR(N63="",NOT(ISNUMBER(N63))),"INFORME VENCIMENTO",IF(N63&lt;Listas!$J$9,"ATRASADO","NO PRAZO")))))</x:f>
      </x:c>
      <x:c r="P63" s="1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22" customHeight="1">
      <x:c r="A64" s="12"/>
      <x:c r="B64" s="14"/>
      <x:c r="C64" s="12"/>
      <x:c r="D64" s="12"/>
      <x:c r="E64" s="12"/>
      <x:c r="F64" s="12"/>
      <x:c r="G64" s="122" t="str">
        <x:f>IF(D64="","",IF(COUNTIFS(Itens_Contrato!$A$6:$A$105,D64,Itens_Contrato!$B$6:$B$105,C64)=1,SUMIFS(Itens_Contrato!$H$6:$H$105,Itens_Contrato!$A$6:$A$105,D64,Itens_Contrato!$B$6:$B$105,C64),""))</x:f>
      </x:c>
      <x:c r="H64" s="122" t="str">
        <x:f>IF(A64="","",IF(OR(NOT(ISNUMBER(G64)),NOT(ISNUMBER(F64)),F64&lt;=0,NOT(ISNUMBER(I64)),I64&lt;0,I64&gt;1),"",ROUND(F64*G64,2)))</x:f>
      </x:c>
      <x:c r="I64" s="28"/>
      <x:c r="J64" s="122" t="str">
        <x:f>IF(OR(A64="",H64=""),"",ROUND(H64*I64,2))</x:f>
      </x:c>
      <x:c r="K64" s="124"/>
      <x:c r="L64" s="122" t="str">
        <x:f>IF(OR(A64="",H64=""),"",ROUND(H64-J64+K64,2))</x:f>
      </x:c>
      <x:c r="M64" s="12"/>
      <x:c r="N64" s="14"/>
      <x:c r="O64" s="20" t="str">
        <x:f>IF(A64="","",IF(OR(H64="",COUNTIF($A$6:$A$205,A64)&lt;&gt;1),"REVISAR DADOS",IF(M64&lt;&gt;"Aprovada","PENDENTE",IF(OR(N64="",NOT(ISNUMBER(N64))),"INFORME VENCIMENTO",IF(N64&lt;Listas!$J$9,"ATRASADO","NO PRAZO")))))</x:f>
      </x:c>
      <x:c r="P64" s="1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22" customHeight="1">
      <x:c r="A65" s="12"/>
      <x:c r="B65" s="14"/>
      <x:c r="C65" s="12"/>
      <x:c r="D65" s="12"/>
      <x:c r="E65" s="12"/>
      <x:c r="F65" s="12"/>
      <x:c r="G65" s="122" t="str">
        <x:f>IF(D65="","",IF(COUNTIFS(Itens_Contrato!$A$6:$A$105,D65,Itens_Contrato!$B$6:$B$105,C65)=1,SUMIFS(Itens_Contrato!$H$6:$H$105,Itens_Contrato!$A$6:$A$105,D65,Itens_Contrato!$B$6:$B$105,C65),""))</x:f>
      </x:c>
      <x:c r="H65" s="122" t="str">
        <x:f>IF(A65="","",IF(OR(NOT(ISNUMBER(G65)),NOT(ISNUMBER(F65)),F65&lt;=0,NOT(ISNUMBER(I65)),I65&lt;0,I65&gt;1),"",ROUND(F65*G65,2)))</x:f>
      </x:c>
      <x:c r="I65" s="28"/>
      <x:c r="J65" s="122" t="str">
        <x:f>IF(OR(A65="",H65=""),"",ROUND(H65*I65,2))</x:f>
      </x:c>
      <x:c r="K65" s="124"/>
      <x:c r="L65" s="122" t="str">
        <x:f>IF(OR(A65="",H65=""),"",ROUND(H65-J65+K65,2))</x:f>
      </x:c>
      <x:c r="M65" s="12"/>
      <x:c r="N65" s="14"/>
      <x:c r="O65" s="20" t="str">
        <x:f>IF(A65="","",IF(OR(H65="",COUNTIF($A$6:$A$205,A65)&lt;&gt;1),"REVISAR DADOS",IF(M65&lt;&gt;"Aprovada","PENDENTE",IF(OR(N65="",NOT(ISNUMBER(N65))),"INFORME VENCIMENTO",IF(N65&lt;Listas!$J$9,"ATRASADO","NO PRAZO")))))</x:f>
      </x:c>
      <x:c r="P65" s="1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22" customHeight="1">
      <x:c r="A66" s="12"/>
      <x:c r="B66" s="14"/>
      <x:c r="C66" s="12"/>
      <x:c r="D66" s="12"/>
      <x:c r="E66" s="12"/>
      <x:c r="F66" s="12"/>
      <x:c r="G66" s="122" t="str">
        <x:f>IF(D66="","",IF(COUNTIFS(Itens_Contrato!$A$6:$A$105,D66,Itens_Contrato!$B$6:$B$105,C66)=1,SUMIFS(Itens_Contrato!$H$6:$H$105,Itens_Contrato!$A$6:$A$105,D66,Itens_Contrato!$B$6:$B$105,C66),""))</x:f>
      </x:c>
      <x:c r="H66" s="122" t="str">
        <x:f>IF(A66="","",IF(OR(NOT(ISNUMBER(G66)),NOT(ISNUMBER(F66)),F66&lt;=0,NOT(ISNUMBER(I66)),I66&lt;0,I66&gt;1),"",ROUND(F66*G66,2)))</x:f>
      </x:c>
      <x:c r="I66" s="28"/>
      <x:c r="J66" s="122" t="str">
        <x:f>IF(OR(A66="",H66=""),"",ROUND(H66*I66,2))</x:f>
      </x:c>
      <x:c r="K66" s="124"/>
      <x:c r="L66" s="122" t="str">
        <x:f>IF(OR(A66="",H66=""),"",ROUND(H66-J66+K66,2))</x:f>
      </x:c>
      <x:c r="M66" s="12"/>
      <x:c r="N66" s="14"/>
      <x:c r="O66" s="20" t="str">
        <x:f>IF(A66="","",IF(OR(H66="",COUNTIF($A$6:$A$205,A66)&lt;&gt;1),"REVISAR DADOS",IF(M66&lt;&gt;"Aprovada","PENDENTE",IF(OR(N66="",NOT(ISNUMBER(N66))),"INFORME VENCIMENTO",IF(N66&lt;Listas!$J$9,"ATRASADO","NO PRAZO")))))</x:f>
      </x:c>
      <x:c r="P66" s="1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22" customHeight="1">
      <x:c r="A67" s="12"/>
      <x:c r="B67" s="14"/>
      <x:c r="C67" s="12"/>
      <x:c r="D67" s="12"/>
      <x:c r="E67" s="12"/>
      <x:c r="F67" s="12"/>
      <x:c r="G67" s="122" t="str">
        <x:f>IF(D67="","",IF(COUNTIFS(Itens_Contrato!$A$6:$A$105,D67,Itens_Contrato!$B$6:$B$105,C67)=1,SUMIFS(Itens_Contrato!$H$6:$H$105,Itens_Contrato!$A$6:$A$105,D67,Itens_Contrato!$B$6:$B$105,C67),""))</x:f>
      </x:c>
      <x:c r="H67" s="122" t="str">
        <x:f>IF(A67="","",IF(OR(NOT(ISNUMBER(G67)),NOT(ISNUMBER(F67)),F67&lt;=0,NOT(ISNUMBER(I67)),I67&lt;0,I67&gt;1),"",ROUND(F67*G67,2)))</x:f>
      </x:c>
      <x:c r="I67" s="28"/>
      <x:c r="J67" s="122" t="str">
        <x:f>IF(OR(A67="",H67=""),"",ROUND(H67*I67,2))</x:f>
      </x:c>
      <x:c r="K67" s="124"/>
      <x:c r="L67" s="122" t="str">
        <x:f>IF(OR(A67="",H67=""),"",ROUND(H67-J67+K67,2))</x:f>
      </x:c>
      <x:c r="M67" s="12"/>
      <x:c r="N67" s="14"/>
      <x:c r="O67" s="20" t="str">
        <x:f>IF(A67="","",IF(OR(H67="",COUNTIF($A$6:$A$205,A67)&lt;&gt;1),"REVISAR DADOS",IF(M67&lt;&gt;"Aprovada","PENDENTE",IF(OR(N67="",NOT(ISNUMBER(N67))),"INFORME VENCIMENTO",IF(N67&lt;Listas!$J$9,"ATRASADO","NO PRAZO")))))</x:f>
      </x:c>
      <x:c r="P67" s="1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22" customHeight="1">
      <x:c r="A68" s="12"/>
      <x:c r="B68" s="14"/>
      <x:c r="C68" s="12"/>
      <x:c r="D68" s="12"/>
      <x:c r="E68" s="12"/>
      <x:c r="F68" s="12"/>
      <x:c r="G68" s="122" t="str">
        <x:f>IF(D68="","",IF(COUNTIFS(Itens_Contrato!$A$6:$A$105,D68,Itens_Contrato!$B$6:$B$105,C68)=1,SUMIFS(Itens_Contrato!$H$6:$H$105,Itens_Contrato!$A$6:$A$105,D68,Itens_Contrato!$B$6:$B$105,C68),""))</x:f>
      </x:c>
      <x:c r="H68" s="122" t="str">
        <x:f>IF(A68="","",IF(OR(NOT(ISNUMBER(G68)),NOT(ISNUMBER(F68)),F68&lt;=0,NOT(ISNUMBER(I68)),I68&lt;0,I68&gt;1),"",ROUND(F68*G68,2)))</x:f>
      </x:c>
      <x:c r="I68" s="28"/>
      <x:c r="J68" s="122" t="str">
        <x:f>IF(OR(A68="",H68=""),"",ROUND(H68*I68,2))</x:f>
      </x:c>
      <x:c r="K68" s="124"/>
      <x:c r="L68" s="122" t="str">
        <x:f>IF(OR(A68="",H68=""),"",ROUND(H68-J68+K68,2))</x:f>
      </x:c>
      <x:c r="M68" s="12"/>
      <x:c r="N68" s="14"/>
      <x:c r="O68" s="20" t="str">
        <x:f>IF(A68="","",IF(OR(H68="",COUNTIF($A$6:$A$205,A68)&lt;&gt;1),"REVISAR DADOS",IF(M68&lt;&gt;"Aprovada","PENDENTE",IF(OR(N68="",NOT(ISNUMBER(N68))),"INFORME VENCIMENTO",IF(N68&lt;Listas!$J$9,"ATRASADO","NO PRAZO")))))</x:f>
      </x:c>
      <x:c r="P68" s="1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22" customHeight="1">
      <x:c r="A69" s="12"/>
      <x:c r="B69" s="14"/>
      <x:c r="C69" s="12"/>
      <x:c r="D69" s="12"/>
      <x:c r="E69" s="12"/>
      <x:c r="F69" s="12"/>
      <x:c r="G69" s="122" t="str">
        <x:f>IF(D69="","",IF(COUNTIFS(Itens_Contrato!$A$6:$A$105,D69,Itens_Contrato!$B$6:$B$105,C69)=1,SUMIFS(Itens_Contrato!$H$6:$H$105,Itens_Contrato!$A$6:$A$105,D69,Itens_Contrato!$B$6:$B$105,C69),""))</x:f>
      </x:c>
      <x:c r="H69" s="122" t="str">
        <x:f>IF(A69="","",IF(OR(NOT(ISNUMBER(G69)),NOT(ISNUMBER(F69)),F69&lt;=0,NOT(ISNUMBER(I69)),I69&lt;0,I69&gt;1),"",ROUND(F69*G69,2)))</x:f>
      </x:c>
      <x:c r="I69" s="28"/>
      <x:c r="J69" s="122" t="str">
        <x:f>IF(OR(A69="",H69=""),"",ROUND(H69*I69,2))</x:f>
      </x:c>
      <x:c r="K69" s="124"/>
      <x:c r="L69" s="122" t="str">
        <x:f>IF(OR(A69="",H69=""),"",ROUND(H69-J69+K69,2))</x:f>
      </x:c>
      <x:c r="M69" s="12"/>
      <x:c r="N69" s="14"/>
      <x:c r="O69" s="20" t="str">
        <x:f>IF(A69="","",IF(OR(H69="",COUNTIF($A$6:$A$205,A69)&lt;&gt;1),"REVISAR DADOS",IF(M69&lt;&gt;"Aprovada","PENDENTE",IF(OR(N69="",NOT(ISNUMBER(N69))),"INFORME VENCIMENTO",IF(N69&lt;Listas!$J$9,"ATRASADO","NO PRAZO")))))</x:f>
      </x:c>
      <x:c r="P69" s="1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22" customHeight="1">
      <x:c r="A70" s="12"/>
      <x:c r="B70" s="14"/>
      <x:c r="C70" s="12"/>
      <x:c r="D70" s="12"/>
      <x:c r="E70" s="12"/>
      <x:c r="F70" s="12"/>
      <x:c r="G70" s="122" t="str">
        <x:f>IF(D70="","",IF(COUNTIFS(Itens_Contrato!$A$6:$A$105,D70,Itens_Contrato!$B$6:$B$105,C70)=1,SUMIFS(Itens_Contrato!$H$6:$H$105,Itens_Contrato!$A$6:$A$105,D70,Itens_Contrato!$B$6:$B$105,C70),""))</x:f>
      </x:c>
      <x:c r="H70" s="122" t="str">
        <x:f>IF(A70="","",IF(OR(NOT(ISNUMBER(G70)),NOT(ISNUMBER(F70)),F70&lt;=0,NOT(ISNUMBER(I70)),I70&lt;0,I70&gt;1),"",ROUND(F70*G70,2)))</x:f>
      </x:c>
      <x:c r="I70" s="28"/>
      <x:c r="J70" s="122" t="str">
        <x:f>IF(OR(A70="",H70=""),"",ROUND(H70*I70,2))</x:f>
      </x:c>
      <x:c r="K70" s="124"/>
      <x:c r="L70" s="122" t="str">
        <x:f>IF(OR(A70="",H70=""),"",ROUND(H70-J70+K70,2))</x:f>
      </x:c>
      <x:c r="M70" s="12"/>
      <x:c r="N70" s="14"/>
      <x:c r="O70" s="20" t="str">
        <x:f>IF(A70="","",IF(OR(H70="",COUNTIF($A$6:$A$205,A70)&lt;&gt;1),"REVISAR DADOS",IF(M70&lt;&gt;"Aprovada","PENDENTE",IF(OR(N70="",NOT(ISNUMBER(N70))),"INFORME VENCIMENTO",IF(N70&lt;Listas!$J$9,"ATRASADO","NO PRAZO")))))</x:f>
      </x:c>
      <x:c r="P70" s="1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22" customHeight="1">
      <x:c r="A71" s="12"/>
      <x:c r="B71" s="14"/>
      <x:c r="C71" s="12"/>
      <x:c r="D71" s="12"/>
      <x:c r="E71" s="12"/>
      <x:c r="F71" s="12"/>
      <x:c r="G71" s="122" t="str">
        <x:f>IF(D71="","",IF(COUNTIFS(Itens_Contrato!$A$6:$A$105,D71,Itens_Contrato!$B$6:$B$105,C71)=1,SUMIFS(Itens_Contrato!$H$6:$H$105,Itens_Contrato!$A$6:$A$105,D71,Itens_Contrato!$B$6:$B$105,C71),""))</x:f>
      </x:c>
      <x:c r="H71" s="122" t="str">
        <x:f>IF(A71="","",IF(OR(NOT(ISNUMBER(G71)),NOT(ISNUMBER(F71)),F71&lt;=0,NOT(ISNUMBER(I71)),I71&lt;0,I71&gt;1),"",ROUND(F71*G71,2)))</x:f>
      </x:c>
      <x:c r="I71" s="28"/>
      <x:c r="J71" s="122" t="str">
        <x:f>IF(OR(A71="",H71=""),"",ROUND(H71*I71,2))</x:f>
      </x:c>
      <x:c r="K71" s="124"/>
      <x:c r="L71" s="122" t="str">
        <x:f>IF(OR(A71="",H71=""),"",ROUND(H71-J71+K71,2))</x:f>
      </x:c>
      <x:c r="M71" s="12"/>
      <x:c r="N71" s="14"/>
      <x:c r="O71" s="20" t="str">
        <x:f>IF(A71="","",IF(OR(H71="",COUNTIF($A$6:$A$205,A71)&lt;&gt;1),"REVISAR DADOS",IF(M71&lt;&gt;"Aprovada","PENDENTE",IF(OR(N71="",NOT(ISNUMBER(N71))),"INFORME VENCIMENTO",IF(N71&lt;Listas!$J$9,"ATRASADO","NO PRAZO")))))</x:f>
      </x:c>
      <x:c r="P71" s="1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22" customHeight="1">
      <x:c r="A72" s="12"/>
      <x:c r="B72" s="14"/>
      <x:c r="C72" s="12"/>
      <x:c r="D72" s="12"/>
      <x:c r="E72" s="12"/>
      <x:c r="F72" s="12"/>
      <x:c r="G72" s="122" t="str">
        <x:f>IF(D72="","",IF(COUNTIFS(Itens_Contrato!$A$6:$A$105,D72,Itens_Contrato!$B$6:$B$105,C72)=1,SUMIFS(Itens_Contrato!$H$6:$H$105,Itens_Contrato!$A$6:$A$105,D72,Itens_Contrato!$B$6:$B$105,C72),""))</x:f>
      </x:c>
      <x:c r="H72" s="122" t="str">
        <x:f>IF(A72="","",IF(OR(NOT(ISNUMBER(G72)),NOT(ISNUMBER(F72)),F72&lt;=0,NOT(ISNUMBER(I72)),I72&lt;0,I72&gt;1),"",ROUND(F72*G72,2)))</x:f>
      </x:c>
      <x:c r="I72" s="28"/>
      <x:c r="J72" s="122" t="str">
        <x:f>IF(OR(A72="",H72=""),"",ROUND(H72*I72,2))</x:f>
      </x:c>
      <x:c r="K72" s="124"/>
      <x:c r="L72" s="122" t="str">
        <x:f>IF(OR(A72="",H72=""),"",ROUND(H72-J72+K72,2))</x:f>
      </x:c>
      <x:c r="M72" s="12"/>
      <x:c r="N72" s="14"/>
      <x:c r="O72" s="20" t="str">
        <x:f>IF(A72="","",IF(OR(H72="",COUNTIF($A$6:$A$205,A72)&lt;&gt;1),"REVISAR DADOS",IF(M72&lt;&gt;"Aprovada","PENDENTE",IF(OR(N72="",NOT(ISNUMBER(N72))),"INFORME VENCIMENTO",IF(N72&lt;Listas!$J$9,"ATRASADO","NO PRAZO")))))</x:f>
      </x:c>
      <x:c r="P72" s="1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22" customHeight="1">
      <x:c r="A73" s="12"/>
      <x:c r="B73" s="14"/>
      <x:c r="C73" s="12"/>
      <x:c r="D73" s="12"/>
      <x:c r="E73" s="12"/>
      <x:c r="F73" s="12"/>
      <x:c r="G73" s="122" t="str">
        <x:f>IF(D73="","",IF(COUNTIFS(Itens_Contrato!$A$6:$A$105,D73,Itens_Contrato!$B$6:$B$105,C73)=1,SUMIFS(Itens_Contrato!$H$6:$H$105,Itens_Contrato!$A$6:$A$105,D73,Itens_Contrato!$B$6:$B$105,C73),""))</x:f>
      </x:c>
      <x:c r="H73" s="122" t="str">
        <x:f>IF(A73="","",IF(OR(NOT(ISNUMBER(G73)),NOT(ISNUMBER(F73)),F73&lt;=0,NOT(ISNUMBER(I73)),I73&lt;0,I73&gt;1),"",ROUND(F73*G73,2)))</x:f>
      </x:c>
      <x:c r="I73" s="28"/>
      <x:c r="J73" s="122" t="str">
        <x:f>IF(OR(A73="",H73=""),"",ROUND(H73*I73,2))</x:f>
      </x:c>
      <x:c r="K73" s="124"/>
      <x:c r="L73" s="122" t="str">
        <x:f>IF(OR(A73="",H73=""),"",ROUND(H73-J73+K73,2))</x:f>
      </x:c>
      <x:c r="M73" s="12"/>
      <x:c r="N73" s="14"/>
      <x:c r="O73" s="20" t="str">
        <x:f>IF(A73="","",IF(OR(H73="",COUNTIF($A$6:$A$205,A73)&lt;&gt;1),"REVISAR DADOS",IF(M73&lt;&gt;"Aprovada","PENDENTE",IF(OR(N73="",NOT(ISNUMBER(N73))),"INFORME VENCIMENTO",IF(N73&lt;Listas!$J$9,"ATRASADO","NO PRAZO")))))</x:f>
      </x:c>
      <x:c r="P73" s="1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22" customHeight="1">
      <x:c r="A74" s="12"/>
      <x:c r="B74" s="14"/>
      <x:c r="C74" s="12"/>
      <x:c r="D74" s="12"/>
      <x:c r="E74" s="12"/>
      <x:c r="F74" s="12"/>
      <x:c r="G74" s="122" t="str">
        <x:f>IF(D74="","",IF(COUNTIFS(Itens_Contrato!$A$6:$A$105,D74,Itens_Contrato!$B$6:$B$105,C74)=1,SUMIFS(Itens_Contrato!$H$6:$H$105,Itens_Contrato!$A$6:$A$105,D74,Itens_Contrato!$B$6:$B$105,C74),""))</x:f>
      </x:c>
      <x:c r="H74" s="122" t="str">
        <x:f>IF(A74="","",IF(OR(NOT(ISNUMBER(G74)),NOT(ISNUMBER(F74)),F74&lt;=0,NOT(ISNUMBER(I74)),I74&lt;0,I74&gt;1),"",ROUND(F74*G74,2)))</x:f>
      </x:c>
      <x:c r="I74" s="28"/>
      <x:c r="J74" s="122" t="str">
        <x:f>IF(OR(A74="",H74=""),"",ROUND(H74*I74,2))</x:f>
      </x:c>
      <x:c r="K74" s="124"/>
      <x:c r="L74" s="122" t="str">
        <x:f>IF(OR(A74="",H74=""),"",ROUND(H74-J74+K74,2))</x:f>
      </x:c>
      <x:c r="M74" s="12"/>
      <x:c r="N74" s="14"/>
      <x:c r="O74" s="20" t="str">
        <x:f>IF(A74="","",IF(OR(H74="",COUNTIF($A$6:$A$205,A74)&lt;&gt;1),"REVISAR DADOS",IF(M74&lt;&gt;"Aprovada","PENDENTE",IF(OR(N74="",NOT(ISNUMBER(N74))),"INFORME VENCIMENTO",IF(N74&lt;Listas!$J$9,"ATRASADO","NO PRAZO")))))</x:f>
      </x:c>
      <x:c r="P74" s="1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22" customHeight="1">
      <x:c r="A75" s="12"/>
      <x:c r="B75" s="14"/>
      <x:c r="C75" s="12"/>
      <x:c r="D75" s="12"/>
      <x:c r="E75" s="12"/>
      <x:c r="F75" s="12"/>
      <x:c r="G75" s="122" t="str">
        <x:f>IF(D75="","",IF(COUNTIFS(Itens_Contrato!$A$6:$A$105,D75,Itens_Contrato!$B$6:$B$105,C75)=1,SUMIFS(Itens_Contrato!$H$6:$H$105,Itens_Contrato!$A$6:$A$105,D75,Itens_Contrato!$B$6:$B$105,C75),""))</x:f>
      </x:c>
      <x:c r="H75" s="122" t="str">
        <x:f>IF(A75="","",IF(OR(NOT(ISNUMBER(G75)),NOT(ISNUMBER(F75)),F75&lt;=0,NOT(ISNUMBER(I75)),I75&lt;0,I75&gt;1),"",ROUND(F75*G75,2)))</x:f>
      </x:c>
      <x:c r="I75" s="28"/>
      <x:c r="J75" s="122" t="str">
        <x:f>IF(OR(A75="",H75=""),"",ROUND(H75*I75,2))</x:f>
      </x:c>
      <x:c r="K75" s="124"/>
      <x:c r="L75" s="122" t="str">
        <x:f>IF(OR(A75="",H75=""),"",ROUND(H75-J75+K75,2))</x:f>
      </x:c>
      <x:c r="M75" s="12"/>
      <x:c r="N75" s="14"/>
      <x:c r="O75" s="20" t="str">
        <x:f>IF(A75="","",IF(OR(H75="",COUNTIF($A$6:$A$205,A75)&lt;&gt;1),"REVISAR DADOS",IF(M75&lt;&gt;"Aprovada","PENDENTE",IF(OR(N75="",NOT(ISNUMBER(N75))),"INFORME VENCIMENTO",IF(N75&lt;Listas!$J$9,"ATRASADO","NO PRAZO")))))</x:f>
      </x:c>
      <x:c r="P75" s="1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22" customHeight="1">
      <x:c r="A76" s="12"/>
      <x:c r="B76" s="14"/>
      <x:c r="C76" s="12"/>
      <x:c r="D76" s="12"/>
      <x:c r="E76" s="12"/>
      <x:c r="F76" s="12"/>
      <x:c r="G76" s="122" t="str">
        <x:f>IF(D76="","",IF(COUNTIFS(Itens_Contrato!$A$6:$A$105,D76,Itens_Contrato!$B$6:$B$105,C76)=1,SUMIFS(Itens_Contrato!$H$6:$H$105,Itens_Contrato!$A$6:$A$105,D76,Itens_Contrato!$B$6:$B$105,C76),""))</x:f>
      </x:c>
      <x:c r="H76" s="122" t="str">
        <x:f>IF(A76="","",IF(OR(NOT(ISNUMBER(G76)),NOT(ISNUMBER(F76)),F76&lt;=0,NOT(ISNUMBER(I76)),I76&lt;0,I76&gt;1),"",ROUND(F76*G76,2)))</x:f>
      </x:c>
      <x:c r="I76" s="28"/>
      <x:c r="J76" s="122" t="str">
        <x:f>IF(OR(A76="",H76=""),"",ROUND(H76*I76,2))</x:f>
      </x:c>
      <x:c r="K76" s="124"/>
      <x:c r="L76" s="122" t="str">
        <x:f>IF(OR(A76="",H76=""),"",ROUND(H76-J76+K76,2))</x:f>
      </x:c>
      <x:c r="M76" s="12"/>
      <x:c r="N76" s="14"/>
      <x:c r="O76" s="20" t="str">
        <x:f>IF(A76="","",IF(OR(H76="",COUNTIF($A$6:$A$205,A76)&lt;&gt;1),"REVISAR DADOS",IF(M76&lt;&gt;"Aprovada","PENDENTE",IF(OR(N76="",NOT(ISNUMBER(N76))),"INFORME VENCIMENTO",IF(N76&lt;Listas!$J$9,"ATRASADO","NO PRAZO")))))</x:f>
      </x:c>
      <x:c r="P76" s="1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22" customHeight="1">
      <x:c r="A77" s="12"/>
      <x:c r="B77" s="14"/>
      <x:c r="C77" s="12"/>
      <x:c r="D77" s="12"/>
      <x:c r="E77" s="12"/>
      <x:c r="F77" s="12"/>
      <x:c r="G77" s="122" t="str">
        <x:f>IF(D77="","",IF(COUNTIFS(Itens_Contrato!$A$6:$A$105,D77,Itens_Contrato!$B$6:$B$105,C77)=1,SUMIFS(Itens_Contrato!$H$6:$H$105,Itens_Contrato!$A$6:$A$105,D77,Itens_Contrato!$B$6:$B$105,C77),""))</x:f>
      </x:c>
      <x:c r="H77" s="122" t="str">
        <x:f>IF(A77="","",IF(OR(NOT(ISNUMBER(G77)),NOT(ISNUMBER(F77)),F77&lt;=0,NOT(ISNUMBER(I77)),I77&lt;0,I77&gt;1),"",ROUND(F77*G77,2)))</x:f>
      </x:c>
      <x:c r="I77" s="28"/>
      <x:c r="J77" s="122" t="str">
        <x:f>IF(OR(A77="",H77=""),"",ROUND(H77*I77,2))</x:f>
      </x:c>
      <x:c r="K77" s="124"/>
      <x:c r="L77" s="122" t="str">
        <x:f>IF(OR(A77="",H77=""),"",ROUND(H77-J77+K77,2))</x:f>
      </x:c>
      <x:c r="M77" s="12"/>
      <x:c r="N77" s="14"/>
      <x:c r="O77" s="20" t="str">
        <x:f>IF(A77="","",IF(OR(H77="",COUNTIF($A$6:$A$205,A77)&lt;&gt;1),"REVISAR DADOS",IF(M77&lt;&gt;"Aprovada","PENDENTE",IF(OR(N77="",NOT(ISNUMBER(N77))),"INFORME VENCIMENTO",IF(N77&lt;Listas!$J$9,"ATRASADO","NO PRAZO")))))</x:f>
      </x:c>
      <x:c r="P77" s="1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22" customHeight="1">
      <x:c r="A78" s="12"/>
      <x:c r="B78" s="14"/>
      <x:c r="C78" s="12"/>
      <x:c r="D78" s="12"/>
      <x:c r="E78" s="12"/>
      <x:c r="F78" s="12"/>
      <x:c r="G78" s="122" t="str">
        <x:f>IF(D78="","",IF(COUNTIFS(Itens_Contrato!$A$6:$A$105,D78,Itens_Contrato!$B$6:$B$105,C78)=1,SUMIFS(Itens_Contrato!$H$6:$H$105,Itens_Contrato!$A$6:$A$105,D78,Itens_Contrato!$B$6:$B$105,C78),""))</x:f>
      </x:c>
      <x:c r="H78" s="122" t="str">
        <x:f>IF(A78="","",IF(OR(NOT(ISNUMBER(G78)),NOT(ISNUMBER(F78)),F78&lt;=0,NOT(ISNUMBER(I78)),I78&lt;0,I78&gt;1),"",ROUND(F78*G78,2)))</x:f>
      </x:c>
      <x:c r="I78" s="28"/>
      <x:c r="J78" s="122" t="str">
        <x:f>IF(OR(A78="",H78=""),"",ROUND(H78*I78,2))</x:f>
      </x:c>
      <x:c r="K78" s="124"/>
      <x:c r="L78" s="122" t="str">
        <x:f>IF(OR(A78="",H78=""),"",ROUND(H78-J78+K78,2))</x:f>
      </x:c>
      <x:c r="M78" s="12"/>
      <x:c r="N78" s="14"/>
      <x:c r="O78" s="20" t="str">
        <x:f>IF(A78="","",IF(OR(H78="",COUNTIF($A$6:$A$205,A78)&lt;&gt;1),"REVISAR DADOS",IF(M78&lt;&gt;"Aprovada","PENDENTE",IF(OR(N78="",NOT(ISNUMBER(N78))),"INFORME VENCIMENTO",IF(N78&lt;Listas!$J$9,"ATRASADO","NO PRAZO")))))</x:f>
      </x:c>
      <x:c r="P78" s="1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22" customHeight="1">
      <x:c r="A79" s="12"/>
      <x:c r="B79" s="14"/>
      <x:c r="C79" s="12"/>
      <x:c r="D79" s="12"/>
      <x:c r="E79" s="12"/>
      <x:c r="F79" s="12"/>
      <x:c r="G79" s="122" t="str">
        <x:f>IF(D79="","",IF(COUNTIFS(Itens_Contrato!$A$6:$A$105,D79,Itens_Contrato!$B$6:$B$105,C79)=1,SUMIFS(Itens_Contrato!$H$6:$H$105,Itens_Contrato!$A$6:$A$105,D79,Itens_Contrato!$B$6:$B$105,C79),""))</x:f>
      </x:c>
      <x:c r="H79" s="122" t="str">
        <x:f>IF(A79="","",IF(OR(NOT(ISNUMBER(G79)),NOT(ISNUMBER(F79)),F79&lt;=0,NOT(ISNUMBER(I79)),I79&lt;0,I79&gt;1),"",ROUND(F79*G79,2)))</x:f>
      </x:c>
      <x:c r="I79" s="28"/>
      <x:c r="J79" s="122" t="str">
        <x:f>IF(OR(A79="",H79=""),"",ROUND(H79*I79,2))</x:f>
      </x:c>
      <x:c r="K79" s="124"/>
      <x:c r="L79" s="122" t="str">
        <x:f>IF(OR(A79="",H79=""),"",ROUND(H79-J79+K79,2))</x:f>
      </x:c>
      <x:c r="M79" s="12"/>
      <x:c r="N79" s="14"/>
      <x:c r="O79" s="20" t="str">
        <x:f>IF(A79="","",IF(OR(H79="",COUNTIF($A$6:$A$205,A79)&lt;&gt;1),"REVISAR DADOS",IF(M79&lt;&gt;"Aprovada","PENDENTE",IF(OR(N79="",NOT(ISNUMBER(N79))),"INFORME VENCIMENTO",IF(N79&lt;Listas!$J$9,"ATRASADO","NO PRAZO")))))</x:f>
      </x:c>
      <x:c r="P79" s="1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22" customHeight="1">
      <x:c r="A80" s="12"/>
      <x:c r="B80" s="14"/>
      <x:c r="C80" s="12"/>
      <x:c r="D80" s="12"/>
      <x:c r="E80" s="12"/>
      <x:c r="F80" s="12"/>
      <x:c r="G80" s="122" t="str">
        <x:f>IF(D80="","",IF(COUNTIFS(Itens_Contrato!$A$6:$A$105,D80,Itens_Contrato!$B$6:$B$105,C80)=1,SUMIFS(Itens_Contrato!$H$6:$H$105,Itens_Contrato!$A$6:$A$105,D80,Itens_Contrato!$B$6:$B$105,C80),""))</x:f>
      </x:c>
      <x:c r="H80" s="122" t="str">
        <x:f>IF(A80="","",IF(OR(NOT(ISNUMBER(G80)),NOT(ISNUMBER(F80)),F80&lt;=0,NOT(ISNUMBER(I80)),I80&lt;0,I80&gt;1),"",ROUND(F80*G80,2)))</x:f>
      </x:c>
      <x:c r="I80" s="28"/>
      <x:c r="J80" s="122" t="str">
        <x:f>IF(OR(A80="",H80=""),"",ROUND(H80*I80,2))</x:f>
      </x:c>
      <x:c r="K80" s="124"/>
      <x:c r="L80" s="122" t="str">
        <x:f>IF(OR(A80="",H80=""),"",ROUND(H80-J80+K80,2))</x:f>
      </x:c>
      <x:c r="M80" s="12"/>
      <x:c r="N80" s="14"/>
      <x:c r="O80" s="20" t="str">
        <x:f>IF(A80="","",IF(OR(H80="",COUNTIF($A$6:$A$205,A80)&lt;&gt;1),"REVISAR DADOS",IF(M80&lt;&gt;"Aprovada","PENDENTE",IF(OR(N80="",NOT(ISNUMBER(N80))),"INFORME VENCIMENTO",IF(N80&lt;Listas!$J$9,"ATRASADO","NO PRAZO")))))</x:f>
      </x:c>
      <x:c r="P80" s="1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22" customHeight="1">
      <x:c r="A81" s="12"/>
      <x:c r="B81" s="14"/>
      <x:c r="C81" s="12"/>
      <x:c r="D81" s="12"/>
      <x:c r="E81" s="12"/>
      <x:c r="F81" s="12"/>
      <x:c r="G81" s="122" t="str">
        <x:f>IF(D81="","",IF(COUNTIFS(Itens_Contrato!$A$6:$A$105,D81,Itens_Contrato!$B$6:$B$105,C81)=1,SUMIFS(Itens_Contrato!$H$6:$H$105,Itens_Contrato!$A$6:$A$105,D81,Itens_Contrato!$B$6:$B$105,C81),""))</x:f>
      </x:c>
      <x:c r="H81" s="122" t="str">
        <x:f>IF(A81="","",IF(OR(NOT(ISNUMBER(G81)),NOT(ISNUMBER(F81)),F81&lt;=0,NOT(ISNUMBER(I81)),I81&lt;0,I81&gt;1),"",ROUND(F81*G81,2)))</x:f>
      </x:c>
      <x:c r="I81" s="28"/>
      <x:c r="J81" s="122" t="str">
        <x:f>IF(OR(A81="",H81=""),"",ROUND(H81*I81,2))</x:f>
      </x:c>
      <x:c r="K81" s="124"/>
      <x:c r="L81" s="122" t="str">
        <x:f>IF(OR(A81="",H81=""),"",ROUND(H81-J81+K81,2))</x:f>
      </x:c>
      <x:c r="M81" s="12"/>
      <x:c r="N81" s="14"/>
      <x:c r="O81" s="20" t="str">
        <x:f>IF(A81="","",IF(OR(H81="",COUNTIF($A$6:$A$205,A81)&lt;&gt;1),"REVISAR DADOS",IF(M81&lt;&gt;"Aprovada","PENDENTE",IF(OR(N81="",NOT(ISNUMBER(N81))),"INFORME VENCIMENTO",IF(N81&lt;Listas!$J$9,"ATRASADO","NO PRAZO")))))</x:f>
      </x:c>
      <x:c r="P81" s="1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22" customHeight="1">
      <x:c r="A82" s="12"/>
      <x:c r="B82" s="14"/>
      <x:c r="C82" s="12"/>
      <x:c r="D82" s="12"/>
      <x:c r="E82" s="12"/>
      <x:c r="F82" s="12"/>
      <x:c r="G82" s="122" t="str">
        <x:f>IF(D82="","",IF(COUNTIFS(Itens_Contrato!$A$6:$A$105,D82,Itens_Contrato!$B$6:$B$105,C82)=1,SUMIFS(Itens_Contrato!$H$6:$H$105,Itens_Contrato!$A$6:$A$105,D82,Itens_Contrato!$B$6:$B$105,C82),""))</x:f>
      </x:c>
      <x:c r="H82" s="122" t="str">
        <x:f>IF(A82="","",IF(OR(NOT(ISNUMBER(G82)),NOT(ISNUMBER(F82)),F82&lt;=0,NOT(ISNUMBER(I82)),I82&lt;0,I82&gt;1),"",ROUND(F82*G82,2)))</x:f>
      </x:c>
      <x:c r="I82" s="28"/>
      <x:c r="J82" s="122" t="str">
        <x:f>IF(OR(A82="",H82=""),"",ROUND(H82*I82,2))</x:f>
      </x:c>
      <x:c r="K82" s="124"/>
      <x:c r="L82" s="122" t="str">
        <x:f>IF(OR(A82="",H82=""),"",ROUND(H82-J82+K82,2))</x:f>
      </x:c>
      <x:c r="M82" s="12"/>
      <x:c r="N82" s="14"/>
      <x:c r="O82" s="20" t="str">
        <x:f>IF(A82="","",IF(OR(H82="",COUNTIF($A$6:$A$205,A82)&lt;&gt;1),"REVISAR DADOS",IF(M82&lt;&gt;"Aprovada","PENDENTE",IF(OR(N82="",NOT(ISNUMBER(N82))),"INFORME VENCIMENTO",IF(N82&lt;Listas!$J$9,"ATRASADO","NO PRAZO")))))</x:f>
      </x:c>
      <x:c r="P82" s="1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22" customHeight="1">
      <x:c r="A83" s="12"/>
      <x:c r="B83" s="14"/>
      <x:c r="C83" s="12"/>
      <x:c r="D83" s="12"/>
      <x:c r="E83" s="12"/>
      <x:c r="F83" s="12"/>
      <x:c r="G83" s="122" t="str">
        <x:f>IF(D83="","",IF(COUNTIFS(Itens_Contrato!$A$6:$A$105,D83,Itens_Contrato!$B$6:$B$105,C83)=1,SUMIFS(Itens_Contrato!$H$6:$H$105,Itens_Contrato!$A$6:$A$105,D83,Itens_Contrato!$B$6:$B$105,C83),""))</x:f>
      </x:c>
      <x:c r="H83" s="122" t="str">
        <x:f>IF(A83="","",IF(OR(NOT(ISNUMBER(G83)),NOT(ISNUMBER(F83)),F83&lt;=0,NOT(ISNUMBER(I83)),I83&lt;0,I83&gt;1),"",ROUND(F83*G83,2)))</x:f>
      </x:c>
      <x:c r="I83" s="28"/>
      <x:c r="J83" s="122" t="str">
        <x:f>IF(OR(A83="",H83=""),"",ROUND(H83*I83,2))</x:f>
      </x:c>
      <x:c r="K83" s="124"/>
      <x:c r="L83" s="122" t="str">
        <x:f>IF(OR(A83="",H83=""),"",ROUND(H83-J83+K83,2))</x:f>
      </x:c>
      <x:c r="M83" s="12"/>
      <x:c r="N83" s="14"/>
      <x:c r="O83" s="20" t="str">
        <x:f>IF(A83="","",IF(OR(H83="",COUNTIF($A$6:$A$205,A83)&lt;&gt;1),"REVISAR DADOS",IF(M83&lt;&gt;"Aprovada","PENDENTE",IF(OR(N83="",NOT(ISNUMBER(N83))),"INFORME VENCIMENTO",IF(N83&lt;Listas!$J$9,"ATRASADO","NO PRAZO")))))</x:f>
      </x:c>
      <x:c r="P83" s="1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22" customHeight="1">
      <x:c r="A84" s="12"/>
      <x:c r="B84" s="14"/>
      <x:c r="C84" s="12"/>
      <x:c r="D84" s="12"/>
      <x:c r="E84" s="12"/>
      <x:c r="F84" s="12"/>
      <x:c r="G84" s="122" t="str">
        <x:f>IF(D84="","",IF(COUNTIFS(Itens_Contrato!$A$6:$A$105,D84,Itens_Contrato!$B$6:$B$105,C84)=1,SUMIFS(Itens_Contrato!$H$6:$H$105,Itens_Contrato!$A$6:$A$105,D84,Itens_Contrato!$B$6:$B$105,C84),""))</x:f>
      </x:c>
      <x:c r="H84" s="122" t="str">
        <x:f>IF(A84="","",IF(OR(NOT(ISNUMBER(G84)),NOT(ISNUMBER(F84)),F84&lt;=0,NOT(ISNUMBER(I84)),I84&lt;0,I84&gt;1),"",ROUND(F84*G84,2)))</x:f>
      </x:c>
      <x:c r="I84" s="28"/>
      <x:c r="J84" s="122" t="str">
        <x:f>IF(OR(A84="",H84=""),"",ROUND(H84*I84,2))</x:f>
      </x:c>
      <x:c r="K84" s="124"/>
      <x:c r="L84" s="122" t="str">
        <x:f>IF(OR(A84="",H84=""),"",ROUND(H84-J84+K84,2))</x:f>
      </x:c>
      <x:c r="M84" s="12"/>
      <x:c r="N84" s="14"/>
      <x:c r="O84" s="20" t="str">
        <x:f>IF(A84="","",IF(OR(H84="",COUNTIF($A$6:$A$205,A84)&lt;&gt;1),"REVISAR DADOS",IF(M84&lt;&gt;"Aprovada","PENDENTE",IF(OR(N84="",NOT(ISNUMBER(N84))),"INFORME VENCIMENTO",IF(N84&lt;Listas!$J$9,"ATRASADO","NO PRAZO")))))</x:f>
      </x:c>
      <x:c r="P84" s="1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22" customHeight="1">
      <x:c r="A85" s="12"/>
      <x:c r="B85" s="14"/>
      <x:c r="C85" s="12"/>
      <x:c r="D85" s="12"/>
      <x:c r="E85" s="12"/>
      <x:c r="F85" s="12"/>
      <x:c r="G85" s="122" t="str">
        <x:f>IF(D85="","",IF(COUNTIFS(Itens_Contrato!$A$6:$A$105,D85,Itens_Contrato!$B$6:$B$105,C85)=1,SUMIFS(Itens_Contrato!$H$6:$H$105,Itens_Contrato!$A$6:$A$105,D85,Itens_Contrato!$B$6:$B$105,C85),""))</x:f>
      </x:c>
      <x:c r="H85" s="122" t="str">
        <x:f>IF(A85="","",IF(OR(NOT(ISNUMBER(G85)),NOT(ISNUMBER(F85)),F85&lt;=0,NOT(ISNUMBER(I85)),I85&lt;0,I85&gt;1),"",ROUND(F85*G85,2)))</x:f>
      </x:c>
      <x:c r="I85" s="28"/>
      <x:c r="J85" s="122" t="str">
        <x:f>IF(OR(A85="",H85=""),"",ROUND(H85*I85,2))</x:f>
      </x:c>
      <x:c r="K85" s="124"/>
      <x:c r="L85" s="122" t="str">
        <x:f>IF(OR(A85="",H85=""),"",ROUND(H85-J85+K85,2))</x:f>
      </x:c>
      <x:c r="M85" s="12"/>
      <x:c r="N85" s="14"/>
      <x:c r="O85" s="20" t="str">
        <x:f>IF(A85="","",IF(OR(H85="",COUNTIF($A$6:$A$205,A85)&lt;&gt;1),"REVISAR DADOS",IF(M85&lt;&gt;"Aprovada","PENDENTE",IF(OR(N85="",NOT(ISNUMBER(N85))),"INFORME VENCIMENTO",IF(N85&lt;Listas!$J$9,"ATRASADO","NO PRAZO")))))</x:f>
      </x:c>
      <x:c r="P85" s="1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22" customHeight="1">
      <x:c r="A86" s="12"/>
      <x:c r="B86" s="14"/>
      <x:c r="C86" s="12"/>
      <x:c r="D86" s="12"/>
      <x:c r="E86" s="12"/>
      <x:c r="F86" s="12"/>
      <x:c r="G86" s="122" t="str">
        <x:f>IF(D86="","",IF(COUNTIFS(Itens_Contrato!$A$6:$A$105,D86,Itens_Contrato!$B$6:$B$105,C86)=1,SUMIFS(Itens_Contrato!$H$6:$H$105,Itens_Contrato!$A$6:$A$105,D86,Itens_Contrato!$B$6:$B$105,C86),""))</x:f>
      </x:c>
      <x:c r="H86" s="122" t="str">
        <x:f>IF(A86="","",IF(OR(NOT(ISNUMBER(G86)),NOT(ISNUMBER(F86)),F86&lt;=0,NOT(ISNUMBER(I86)),I86&lt;0,I86&gt;1),"",ROUND(F86*G86,2)))</x:f>
      </x:c>
      <x:c r="I86" s="28"/>
      <x:c r="J86" s="122" t="str">
        <x:f>IF(OR(A86="",H86=""),"",ROUND(H86*I86,2))</x:f>
      </x:c>
      <x:c r="K86" s="124"/>
      <x:c r="L86" s="122" t="str">
        <x:f>IF(OR(A86="",H86=""),"",ROUND(H86-J86+K86,2))</x:f>
      </x:c>
      <x:c r="M86" s="12"/>
      <x:c r="N86" s="14"/>
      <x:c r="O86" s="20" t="str">
        <x:f>IF(A86="","",IF(OR(H86="",COUNTIF($A$6:$A$205,A86)&lt;&gt;1),"REVISAR DADOS",IF(M86&lt;&gt;"Aprovada","PENDENTE",IF(OR(N86="",NOT(ISNUMBER(N86))),"INFORME VENCIMENTO",IF(N86&lt;Listas!$J$9,"ATRASADO","NO PRAZO")))))</x:f>
      </x:c>
      <x:c r="P86" s="1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22" customHeight="1">
      <x:c r="A87" s="12"/>
      <x:c r="B87" s="14"/>
      <x:c r="C87" s="12"/>
      <x:c r="D87" s="12"/>
      <x:c r="E87" s="12"/>
      <x:c r="F87" s="12"/>
      <x:c r="G87" s="122" t="str">
        <x:f>IF(D87="","",IF(COUNTIFS(Itens_Contrato!$A$6:$A$105,D87,Itens_Contrato!$B$6:$B$105,C87)=1,SUMIFS(Itens_Contrato!$H$6:$H$105,Itens_Contrato!$A$6:$A$105,D87,Itens_Contrato!$B$6:$B$105,C87),""))</x:f>
      </x:c>
      <x:c r="H87" s="122" t="str">
        <x:f>IF(A87="","",IF(OR(NOT(ISNUMBER(G87)),NOT(ISNUMBER(F87)),F87&lt;=0,NOT(ISNUMBER(I87)),I87&lt;0,I87&gt;1),"",ROUND(F87*G87,2)))</x:f>
      </x:c>
      <x:c r="I87" s="28"/>
      <x:c r="J87" s="122" t="str">
        <x:f>IF(OR(A87="",H87=""),"",ROUND(H87*I87,2))</x:f>
      </x:c>
      <x:c r="K87" s="124"/>
      <x:c r="L87" s="122" t="str">
        <x:f>IF(OR(A87="",H87=""),"",ROUND(H87-J87+K87,2))</x:f>
      </x:c>
      <x:c r="M87" s="12"/>
      <x:c r="N87" s="14"/>
      <x:c r="O87" s="20" t="str">
        <x:f>IF(A87="","",IF(OR(H87="",COUNTIF($A$6:$A$205,A87)&lt;&gt;1),"REVISAR DADOS",IF(M87&lt;&gt;"Aprovada","PENDENTE",IF(OR(N87="",NOT(ISNUMBER(N87))),"INFORME VENCIMENTO",IF(N87&lt;Listas!$J$9,"ATRASADO","NO PRAZO")))))</x:f>
      </x:c>
      <x:c r="P87" s="1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22" customHeight="1">
      <x:c r="A88" s="12"/>
      <x:c r="B88" s="14"/>
      <x:c r="C88" s="12"/>
      <x:c r="D88" s="12"/>
      <x:c r="E88" s="12"/>
      <x:c r="F88" s="12"/>
      <x:c r="G88" s="122" t="str">
        <x:f>IF(D88="","",IF(COUNTIFS(Itens_Contrato!$A$6:$A$105,D88,Itens_Contrato!$B$6:$B$105,C88)=1,SUMIFS(Itens_Contrato!$H$6:$H$105,Itens_Contrato!$A$6:$A$105,D88,Itens_Contrato!$B$6:$B$105,C88),""))</x:f>
      </x:c>
      <x:c r="H88" s="122" t="str">
        <x:f>IF(A88="","",IF(OR(NOT(ISNUMBER(G88)),NOT(ISNUMBER(F88)),F88&lt;=0,NOT(ISNUMBER(I88)),I88&lt;0,I88&gt;1),"",ROUND(F88*G88,2)))</x:f>
      </x:c>
      <x:c r="I88" s="28"/>
      <x:c r="J88" s="122" t="str">
        <x:f>IF(OR(A88="",H88=""),"",ROUND(H88*I88,2))</x:f>
      </x:c>
      <x:c r="K88" s="124"/>
      <x:c r="L88" s="122" t="str">
        <x:f>IF(OR(A88="",H88=""),"",ROUND(H88-J88+K88,2))</x:f>
      </x:c>
      <x:c r="M88" s="12"/>
      <x:c r="N88" s="14"/>
      <x:c r="O88" s="20" t="str">
        <x:f>IF(A88="","",IF(OR(H88="",COUNTIF($A$6:$A$205,A88)&lt;&gt;1),"REVISAR DADOS",IF(M88&lt;&gt;"Aprovada","PENDENTE",IF(OR(N88="",NOT(ISNUMBER(N88))),"INFORME VENCIMENTO",IF(N88&lt;Listas!$J$9,"ATRASADO","NO PRAZO")))))</x:f>
      </x:c>
      <x:c r="P88" s="1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22" customHeight="1">
      <x:c r="A89" s="12"/>
      <x:c r="B89" s="14"/>
      <x:c r="C89" s="12"/>
      <x:c r="D89" s="12"/>
      <x:c r="E89" s="12"/>
      <x:c r="F89" s="12"/>
      <x:c r="G89" s="122" t="str">
        <x:f>IF(D89="","",IF(COUNTIFS(Itens_Contrato!$A$6:$A$105,D89,Itens_Contrato!$B$6:$B$105,C89)=1,SUMIFS(Itens_Contrato!$H$6:$H$105,Itens_Contrato!$A$6:$A$105,D89,Itens_Contrato!$B$6:$B$105,C89),""))</x:f>
      </x:c>
      <x:c r="H89" s="122" t="str">
        <x:f>IF(A89="","",IF(OR(NOT(ISNUMBER(G89)),NOT(ISNUMBER(F89)),F89&lt;=0,NOT(ISNUMBER(I89)),I89&lt;0,I89&gt;1),"",ROUND(F89*G89,2)))</x:f>
      </x:c>
      <x:c r="I89" s="28"/>
      <x:c r="J89" s="122" t="str">
        <x:f>IF(OR(A89="",H89=""),"",ROUND(H89*I89,2))</x:f>
      </x:c>
      <x:c r="K89" s="124"/>
      <x:c r="L89" s="122" t="str">
        <x:f>IF(OR(A89="",H89=""),"",ROUND(H89-J89+K89,2))</x:f>
      </x:c>
      <x:c r="M89" s="12"/>
      <x:c r="N89" s="14"/>
      <x:c r="O89" s="20" t="str">
        <x:f>IF(A89="","",IF(OR(H89="",COUNTIF($A$6:$A$205,A89)&lt;&gt;1),"REVISAR DADOS",IF(M89&lt;&gt;"Aprovada","PENDENTE",IF(OR(N89="",NOT(ISNUMBER(N89))),"INFORME VENCIMENTO",IF(N89&lt;Listas!$J$9,"ATRASADO","NO PRAZO")))))</x:f>
      </x:c>
      <x:c r="P89" s="1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22" customHeight="1">
      <x:c r="A90" s="12"/>
      <x:c r="B90" s="14"/>
      <x:c r="C90" s="12"/>
      <x:c r="D90" s="12"/>
      <x:c r="E90" s="12"/>
      <x:c r="F90" s="12"/>
      <x:c r="G90" s="122" t="str">
        <x:f>IF(D90="","",IF(COUNTIFS(Itens_Contrato!$A$6:$A$105,D90,Itens_Contrato!$B$6:$B$105,C90)=1,SUMIFS(Itens_Contrato!$H$6:$H$105,Itens_Contrato!$A$6:$A$105,D90,Itens_Contrato!$B$6:$B$105,C90),""))</x:f>
      </x:c>
      <x:c r="H90" s="122" t="str">
        <x:f>IF(A90="","",IF(OR(NOT(ISNUMBER(G90)),NOT(ISNUMBER(F90)),F90&lt;=0,NOT(ISNUMBER(I90)),I90&lt;0,I90&gt;1),"",ROUND(F90*G90,2)))</x:f>
      </x:c>
      <x:c r="I90" s="28"/>
      <x:c r="J90" s="122" t="str">
        <x:f>IF(OR(A90="",H90=""),"",ROUND(H90*I90,2))</x:f>
      </x:c>
      <x:c r="K90" s="124"/>
      <x:c r="L90" s="122" t="str">
        <x:f>IF(OR(A90="",H90=""),"",ROUND(H90-J90+K90,2))</x:f>
      </x:c>
      <x:c r="M90" s="12"/>
      <x:c r="N90" s="14"/>
      <x:c r="O90" s="20" t="str">
        <x:f>IF(A90="","",IF(OR(H90="",COUNTIF($A$6:$A$205,A90)&lt;&gt;1),"REVISAR DADOS",IF(M90&lt;&gt;"Aprovada","PENDENTE",IF(OR(N90="",NOT(ISNUMBER(N90))),"INFORME VENCIMENTO",IF(N90&lt;Listas!$J$9,"ATRASADO","NO PRAZO")))))</x:f>
      </x:c>
      <x:c r="P90" s="1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22" customHeight="1">
      <x:c r="A91" s="12"/>
      <x:c r="B91" s="14"/>
      <x:c r="C91" s="12"/>
      <x:c r="D91" s="12"/>
      <x:c r="E91" s="12"/>
      <x:c r="F91" s="12"/>
      <x:c r="G91" s="122" t="str">
        <x:f>IF(D91="","",IF(COUNTIFS(Itens_Contrato!$A$6:$A$105,D91,Itens_Contrato!$B$6:$B$105,C91)=1,SUMIFS(Itens_Contrato!$H$6:$H$105,Itens_Contrato!$A$6:$A$105,D91,Itens_Contrato!$B$6:$B$105,C91),""))</x:f>
      </x:c>
      <x:c r="H91" s="122" t="str">
        <x:f>IF(A91="","",IF(OR(NOT(ISNUMBER(G91)),NOT(ISNUMBER(F91)),F91&lt;=0,NOT(ISNUMBER(I91)),I91&lt;0,I91&gt;1),"",ROUND(F91*G91,2)))</x:f>
      </x:c>
      <x:c r="I91" s="28"/>
      <x:c r="J91" s="122" t="str">
        <x:f>IF(OR(A91="",H91=""),"",ROUND(H91*I91,2))</x:f>
      </x:c>
      <x:c r="K91" s="124"/>
      <x:c r="L91" s="122" t="str">
        <x:f>IF(OR(A91="",H91=""),"",ROUND(H91-J91+K91,2))</x:f>
      </x:c>
      <x:c r="M91" s="12"/>
      <x:c r="N91" s="14"/>
      <x:c r="O91" s="20" t="str">
        <x:f>IF(A91="","",IF(OR(H91="",COUNTIF($A$6:$A$205,A91)&lt;&gt;1),"REVISAR DADOS",IF(M91&lt;&gt;"Aprovada","PENDENTE",IF(OR(N91="",NOT(ISNUMBER(N91))),"INFORME VENCIMENTO",IF(N91&lt;Listas!$J$9,"ATRASADO","NO PRAZO")))))</x:f>
      </x:c>
      <x:c r="P91" s="1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22" customHeight="1">
      <x:c r="A92" s="12"/>
      <x:c r="B92" s="14"/>
      <x:c r="C92" s="12"/>
      <x:c r="D92" s="12"/>
      <x:c r="E92" s="12"/>
      <x:c r="F92" s="12"/>
      <x:c r="G92" s="122" t="str">
        <x:f>IF(D92="","",IF(COUNTIFS(Itens_Contrato!$A$6:$A$105,D92,Itens_Contrato!$B$6:$B$105,C92)=1,SUMIFS(Itens_Contrato!$H$6:$H$105,Itens_Contrato!$A$6:$A$105,D92,Itens_Contrato!$B$6:$B$105,C92),""))</x:f>
      </x:c>
      <x:c r="H92" s="122" t="str">
        <x:f>IF(A92="","",IF(OR(NOT(ISNUMBER(G92)),NOT(ISNUMBER(F92)),F92&lt;=0,NOT(ISNUMBER(I92)),I92&lt;0,I92&gt;1),"",ROUND(F92*G92,2)))</x:f>
      </x:c>
      <x:c r="I92" s="28"/>
      <x:c r="J92" s="122" t="str">
        <x:f>IF(OR(A92="",H92=""),"",ROUND(H92*I92,2))</x:f>
      </x:c>
      <x:c r="K92" s="124"/>
      <x:c r="L92" s="122" t="str">
        <x:f>IF(OR(A92="",H92=""),"",ROUND(H92-J92+K92,2))</x:f>
      </x:c>
      <x:c r="M92" s="12"/>
      <x:c r="N92" s="14"/>
      <x:c r="O92" s="20" t="str">
        <x:f>IF(A92="","",IF(OR(H92="",COUNTIF($A$6:$A$205,A92)&lt;&gt;1),"REVISAR DADOS",IF(M92&lt;&gt;"Aprovada","PENDENTE",IF(OR(N92="",NOT(ISNUMBER(N92))),"INFORME VENCIMENTO",IF(N92&lt;Listas!$J$9,"ATRASADO","NO PRAZO")))))</x:f>
      </x:c>
      <x:c r="P92" s="1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22" customHeight="1">
      <x:c r="A93" s="12"/>
      <x:c r="B93" s="14"/>
      <x:c r="C93" s="12"/>
      <x:c r="D93" s="12"/>
      <x:c r="E93" s="12"/>
      <x:c r="F93" s="12"/>
      <x:c r="G93" s="122" t="str">
        <x:f>IF(D93="","",IF(COUNTIFS(Itens_Contrato!$A$6:$A$105,D93,Itens_Contrato!$B$6:$B$105,C93)=1,SUMIFS(Itens_Contrato!$H$6:$H$105,Itens_Contrato!$A$6:$A$105,D93,Itens_Contrato!$B$6:$B$105,C93),""))</x:f>
      </x:c>
      <x:c r="H93" s="122" t="str">
        <x:f>IF(A93="","",IF(OR(NOT(ISNUMBER(G93)),NOT(ISNUMBER(F93)),F93&lt;=0,NOT(ISNUMBER(I93)),I93&lt;0,I93&gt;1),"",ROUND(F93*G93,2)))</x:f>
      </x:c>
      <x:c r="I93" s="28"/>
      <x:c r="J93" s="122" t="str">
        <x:f>IF(OR(A93="",H93=""),"",ROUND(H93*I93,2))</x:f>
      </x:c>
      <x:c r="K93" s="124"/>
      <x:c r="L93" s="122" t="str">
        <x:f>IF(OR(A93="",H93=""),"",ROUND(H93-J93+K93,2))</x:f>
      </x:c>
      <x:c r="M93" s="12"/>
      <x:c r="N93" s="14"/>
      <x:c r="O93" s="20" t="str">
        <x:f>IF(A93="","",IF(OR(H93="",COUNTIF($A$6:$A$205,A93)&lt;&gt;1),"REVISAR DADOS",IF(M93&lt;&gt;"Aprovada","PENDENTE",IF(OR(N93="",NOT(ISNUMBER(N93))),"INFORME VENCIMENTO",IF(N93&lt;Listas!$J$9,"ATRASADO","NO PRAZO")))))</x:f>
      </x:c>
      <x:c r="P93" s="1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22" customHeight="1">
      <x:c r="A94" s="12"/>
      <x:c r="B94" s="14"/>
      <x:c r="C94" s="12"/>
      <x:c r="D94" s="12"/>
      <x:c r="E94" s="12"/>
      <x:c r="F94" s="12"/>
      <x:c r="G94" s="122" t="str">
        <x:f>IF(D94="","",IF(COUNTIFS(Itens_Contrato!$A$6:$A$105,D94,Itens_Contrato!$B$6:$B$105,C94)=1,SUMIFS(Itens_Contrato!$H$6:$H$105,Itens_Contrato!$A$6:$A$105,D94,Itens_Contrato!$B$6:$B$105,C94),""))</x:f>
      </x:c>
      <x:c r="H94" s="122" t="str">
        <x:f>IF(A94="","",IF(OR(NOT(ISNUMBER(G94)),NOT(ISNUMBER(F94)),F94&lt;=0,NOT(ISNUMBER(I94)),I94&lt;0,I94&gt;1),"",ROUND(F94*G94,2)))</x:f>
      </x:c>
      <x:c r="I94" s="28"/>
      <x:c r="J94" s="122" t="str">
        <x:f>IF(OR(A94="",H94=""),"",ROUND(H94*I94,2))</x:f>
      </x:c>
      <x:c r="K94" s="124"/>
      <x:c r="L94" s="122" t="str">
        <x:f>IF(OR(A94="",H94=""),"",ROUND(H94-J94+K94,2))</x:f>
      </x:c>
      <x:c r="M94" s="12"/>
      <x:c r="N94" s="14"/>
      <x:c r="O94" s="20" t="str">
        <x:f>IF(A94="","",IF(OR(H94="",COUNTIF($A$6:$A$205,A94)&lt;&gt;1),"REVISAR DADOS",IF(M94&lt;&gt;"Aprovada","PENDENTE",IF(OR(N94="",NOT(ISNUMBER(N94))),"INFORME VENCIMENTO",IF(N94&lt;Listas!$J$9,"ATRASADO","NO PRAZO")))))</x:f>
      </x:c>
      <x:c r="P94" s="1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22" customHeight="1">
      <x:c r="A95" s="12"/>
      <x:c r="B95" s="14"/>
      <x:c r="C95" s="12"/>
      <x:c r="D95" s="12"/>
      <x:c r="E95" s="12"/>
      <x:c r="F95" s="12"/>
      <x:c r="G95" s="122" t="str">
        <x:f>IF(D95="","",IF(COUNTIFS(Itens_Contrato!$A$6:$A$105,D95,Itens_Contrato!$B$6:$B$105,C95)=1,SUMIFS(Itens_Contrato!$H$6:$H$105,Itens_Contrato!$A$6:$A$105,D95,Itens_Contrato!$B$6:$B$105,C95),""))</x:f>
      </x:c>
      <x:c r="H95" s="122" t="str">
        <x:f>IF(A95="","",IF(OR(NOT(ISNUMBER(G95)),NOT(ISNUMBER(F95)),F95&lt;=0,NOT(ISNUMBER(I95)),I95&lt;0,I95&gt;1),"",ROUND(F95*G95,2)))</x:f>
      </x:c>
      <x:c r="I95" s="28"/>
      <x:c r="J95" s="122" t="str">
        <x:f>IF(OR(A95="",H95=""),"",ROUND(H95*I95,2))</x:f>
      </x:c>
      <x:c r="K95" s="124"/>
      <x:c r="L95" s="122" t="str">
        <x:f>IF(OR(A95="",H95=""),"",ROUND(H95-J95+K95,2))</x:f>
      </x:c>
      <x:c r="M95" s="12"/>
      <x:c r="N95" s="14"/>
      <x:c r="O95" s="20" t="str">
        <x:f>IF(A95="","",IF(OR(H95="",COUNTIF($A$6:$A$205,A95)&lt;&gt;1),"REVISAR DADOS",IF(M95&lt;&gt;"Aprovada","PENDENTE",IF(OR(N95="",NOT(ISNUMBER(N95))),"INFORME VENCIMENTO",IF(N95&lt;Listas!$J$9,"ATRASADO","NO PRAZO")))))</x:f>
      </x:c>
      <x:c r="P95" s="1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22" customHeight="1">
      <x:c r="A96" s="12"/>
      <x:c r="B96" s="14"/>
      <x:c r="C96" s="12"/>
      <x:c r="D96" s="12"/>
      <x:c r="E96" s="12"/>
      <x:c r="F96" s="12"/>
      <x:c r="G96" s="122" t="str">
        <x:f>IF(D96="","",IF(COUNTIFS(Itens_Contrato!$A$6:$A$105,D96,Itens_Contrato!$B$6:$B$105,C96)=1,SUMIFS(Itens_Contrato!$H$6:$H$105,Itens_Contrato!$A$6:$A$105,D96,Itens_Contrato!$B$6:$B$105,C96),""))</x:f>
      </x:c>
      <x:c r="H96" s="122" t="str">
        <x:f>IF(A96="","",IF(OR(NOT(ISNUMBER(G96)),NOT(ISNUMBER(F96)),F96&lt;=0,NOT(ISNUMBER(I96)),I96&lt;0,I96&gt;1),"",ROUND(F96*G96,2)))</x:f>
      </x:c>
      <x:c r="I96" s="28"/>
      <x:c r="J96" s="122" t="str">
        <x:f>IF(OR(A96="",H96=""),"",ROUND(H96*I96,2))</x:f>
      </x:c>
      <x:c r="K96" s="124"/>
      <x:c r="L96" s="122" t="str">
        <x:f>IF(OR(A96="",H96=""),"",ROUND(H96-J96+K96,2))</x:f>
      </x:c>
      <x:c r="M96" s="12"/>
      <x:c r="N96" s="14"/>
      <x:c r="O96" s="20" t="str">
        <x:f>IF(A96="","",IF(OR(H96="",COUNTIF($A$6:$A$205,A96)&lt;&gt;1),"REVISAR DADOS",IF(M96&lt;&gt;"Aprovada","PENDENTE",IF(OR(N96="",NOT(ISNUMBER(N96))),"INFORME VENCIMENTO",IF(N96&lt;Listas!$J$9,"ATRASADO","NO PRAZO")))))</x:f>
      </x:c>
      <x:c r="P96" s="1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22" customHeight="1">
      <x:c r="A97" s="12"/>
      <x:c r="B97" s="14"/>
      <x:c r="C97" s="12"/>
      <x:c r="D97" s="12"/>
      <x:c r="E97" s="12"/>
      <x:c r="F97" s="12"/>
      <x:c r="G97" s="122" t="str">
        <x:f>IF(D97="","",IF(COUNTIFS(Itens_Contrato!$A$6:$A$105,D97,Itens_Contrato!$B$6:$B$105,C97)=1,SUMIFS(Itens_Contrato!$H$6:$H$105,Itens_Contrato!$A$6:$A$105,D97,Itens_Contrato!$B$6:$B$105,C97),""))</x:f>
      </x:c>
      <x:c r="H97" s="122" t="str">
        <x:f>IF(A97="","",IF(OR(NOT(ISNUMBER(G97)),NOT(ISNUMBER(F97)),F97&lt;=0,NOT(ISNUMBER(I97)),I97&lt;0,I97&gt;1),"",ROUND(F97*G97,2)))</x:f>
      </x:c>
      <x:c r="I97" s="28"/>
      <x:c r="J97" s="122" t="str">
        <x:f>IF(OR(A97="",H97=""),"",ROUND(H97*I97,2))</x:f>
      </x:c>
      <x:c r="K97" s="124"/>
      <x:c r="L97" s="122" t="str">
        <x:f>IF(OR(A97="",H97=""),"",ROUND(H97-J97+K97,2))</x:f>
      </x:c>
      <x:c r="M97" s="12"/>
      <x:c r="N97" s="14"/>
      <x:c r="O97" s="20" t="str">
        <x:f>IF(A97="","",IF(OR(H97="",COUNTIF($A$6:$A$205,A97)&lt;&gt;1),"REVISAR DADOS",IF(M97&lt;&gt;"Aprovada","PENDENTE",IF(OR(N97="",NOT(ISNUMBER(N97))),"INFORME VENCIMENTO",IF(N97&lt;Listas!$J$9,"ATRASADO","NO PRAZO")))))</x:f>
      </x:c>
      <x:c r="P97" s="1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22" customHeight="1">
      <x:c r="A98" s="12"/>
      <x:c r="B98" s="14"/>
      <x:c r="C98" s="12"/>
      <x:c r="D98" s="12"/>
      <x:c r="E98" s="12"/>
      <x:c r="F98" s="12"/>
      <x:c r="G98" s="122" t="str">
        <x:f>IF(D98="","",IF(COUNTIFS(Itens_Contrato!$A$6:$A$105,D98,Itens_Contrato!$B$6:$B$105,C98)=1,SUMIFS(Itens_Contrato!$H$6:$H$105,Itens_Contrato!$A$6:$A$105,D98,Itens_Contrato!$B$6:$B$105,C98),""))</x:f>
      </x:c>
      <x:c r="H98" s="122" t="str">
        <x:f>IF(A98="","",IF(OR(NOT(ISNUMBER(G98)),NOT(ISNUMBER(F98)),F98&lt;=0,NOT(ISNUMBER(I98)),I98&lt;0,I98&gt;1),"",ROUND(F98*G98,2)))</x:f>
      </x:c>
      <x:c r="I98" s="28"/>
      <x:c r="J98" s="122" t="str">
        <x:f>IF(OR(A98="",H98=""),"",ROUND(H98*I98,2))</x:f>
      </x:c>
      <x:c r="K98" s="124"/>
      <x:c r="L98" s="122" t="str">
        <x:f>IF(OR(A98="",H98=""),"",ROUND(H98-J98+K98,2))</x:f>
      </x:c>
      <x:c r="M98" s="12"/>
      <x:c r="N98" s="14"/>
      <x:c r="O98" s="20" t="str">
        <x:f>IF(A98="","",IF(OR(H98="",COUNTIF($A$6:$A$205,A98)&lt;&gt;1),"REVISAR DADOS",IF(M98&lt;&gt;"Aprovada","PENDENTE",IF(OR(N98="",NOT(ISNUMBER(N98))),"INFORME VENCIMENTO",IF(N98&lt;Listas!$J$9,"ATRASADO","NO PRAZO")))))</x:f>
      </x:c>
      <x:c r="P98" s="1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22" customHeight="1">
      <x:c r="A99" s="12"/>
      <x:c r="B99" s="14"/>
      <x:c r="C99" s="12"/>
      <x:c r="D99" s="12"/>
      <x:c r="E99" s="12"/>
      <x:c r="F99" s="12"/>
      <x:c r="G99" s="122" t="str">
        <x:f>IF(D99="","",IF(COUNTIFS(Itens_Contrato!$A$6:$A$105,D99,Itens_Contrato!$B$6:$B$105,C99)=1,SUMIFS(Itens_Contrato!$H$6:$H$105,Itens_Contrato!$A$6:$A$105,D99,Itens_Contrato!$B$6:$B$105,C99),""))</x:f>
      </x:c>
      <x:c r="H99" s="122" t="str">
        <x:f>IF(A99="","",IF(OR(NOT(ISNUMBER(G99)),NOT(ISNUMBER(F99)),F99&lt;=0,NOT(ISNUMBER(I99)),I99&lt;0,I99&gt;1),"",ROUND(F99*G99,2)))</x:f>
      </x:c>
      <x:c r="I99" s="28"/>
      <x:c r="J99" s="122" t="str">
        <x:f>IF(OR(A99="",H99=""),"",ROUND(H99*I99,2))</x:f>
      </x:c>
      <x:c r="K99" s="124"/>
      <x:c r="L99" s="122" t="str">
        <x:f>IF(OR(A99="",H99=""),"",ROUND(H99-J99+K99,2))</x:f>
      </x:c>
      <x:c r="M99" s="12"/>
      <x:c r="N99" s="14"/>
      <x:c r="O99" s="20" t="str">
        <x:f>IF(A99="","",IF(OR(H99="",COUNTIF($A$6:$A$205,A99)&lt;&gt;1),"REVISAR DADOS",IF(M99&lt;&gt;"Aprovada","PENDENTE",IF(OR(N99="",NOT(ISNUMBER(N99))),"INFORME VENCIMENTO",IF(N99&lt;Listas!$J$9,"ATRASADO","NO PRAZO")))))</x:f>
      </x:c>
      <x:c r="P99" s="1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22" customHeight="1">
      <x:c r="A100" s="12"/>
      <x:c r="B100" s="14"/>
      <x:c r="C100" s="12"/>
      <x:c r="D100" s="12"/>
      <x:c r="E100" s="12"/>
      <x:c r="F100" s="12"/>
      <x:c r="G100" s="122" t="str">
        <x:f>IF(D100="","",IF(COUNTIFS(Itens_Contrato!$A$6:$A$105,D100,Itens_Contrato!$B$6:$B$105,C100)=1,SUMIFS(Itens_Contrato!$H$6:$H$105,Itens_Contrato!$A$6:$A$105,D100,Itens_Contrato!$B$6:$B$105,C100),""))</x:f>
      </x:c>
      <x:c r="H100" s="122" t="str">
        <x:f>IF(A100="","",IF(OR(NOT(ISNUMBER(G100)),NOT(ISNUMBER(F100)),F100&lt;=0,NOT(ISNUMBER(I100)),I100&lt;0,I100&gt;1),"",ROUND(F100*G100,2)))</x:f>
      </x:c>
      <x:c r="I100" s="28"/>
      <x:c r="J100" s="122" t="str">
        <x:f>IF(OR(A100="",H100=""),"",ROUND(H100*I100,2))</x:f>
      </x:c>
      <x:c r="K100" s="124"/>
      <x:c r="L100" s="122" t="str">
        <x:f>IF(OR(A100="",H100=""),"",ROUND(H100-J100+K100,2))</x:f>
      </x:c>
      <x:c r="M100" s="12"/>
      <x:c r="N100" s="14"/>
      <x:c r="O100" s="20" t="str">
        <x:f>IF(A100="","",IF(OR(H100="",COUNTIF($A$6:$A$205,A100)&lt;&gt;1),"REVISAR DADOS",IF(M100&lt;&gt;"Aprovada","PENDENTE",IF(OR(N100="",NOT(ISNUMBER(N100))),"INFORME VENCIMENTO",IF(N100&lt;Listas!$J$9,"ATRASADO","NO PRAZO")))))</x:f>
      </x:c>
      <x:c r="P100" s="1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22" customHeight="1">
      <x:c r="A101" s="12"/>
      <x:c r="B101" s="14"/>
      <x:c r="C101" s="12"/>
      <x:c r="D101" s="12"/>
      <x:c r="E101" s="12"/>
      <x:c r="F101" s="12"/>
      <x:c r="G101" s="122" t="str">
        <x:f>IF(D101="","",IF(COUNTIFS(Itens_Contrato!$A$6:$A$105,D101,Itens_Contrato!$B$6:$B$105,C101)=1,SUMIFS(Itens_Contrato!$H$6:$H$105,Itens_Contrato!$A$6:$A$105,D101,Itens_Contrato!$B$6:$B$105,C101),""))</x:f>
      </x:c>
      <x:c r="H101" s="122" t="str">
        <x:f>IF(A101="","",IF(OR(NOT(ISNUMBER(G101)),NOT(ISNUMBER(F101)),F101&lt;=0,NOT(ISNUMBER(I101)),I101&lt;0,I101&gt;1),"",ROUND(F101*G101,2)))</x:f>
      </x:c>
      <x:c r="I101" s="28"/>
      <x:c r="J101" s="122" t="str">
        <x:f>IF(OR(A101="",H101=""),"",ROUND(H101*I101,2))</x:f>
      </x:c>
      <x:c r="K101" s="124"/>
      <x:c r="L101" s="122" t="str">
        <x:f>IF(OR(A101="",H101=""),"",ROUND(H101-J101+K101,2))</x:f>
      </x:c>
      <x:c r="M101" s="12"/>
      <x:c r="N101" s="14"/>
      <x:c r="O101" s="20" t="str">
        <x:f>IF(A101="","",IF(OR(H101="",COUNTIF($A$6:$A$205,A101)&lt;&gt;1),"REVISAR DADOS",IF(M101&lt;&gt;"Aprovada","PENDENTE",IF(OR(N101="",NOT(ISNUMBER(N101))),"INFORME VENCIMENTO",IF(N101&lt;Listas!$J$9,"ATRASADO","NO PRAZO")))))</x:f>
      </x:c>
      <x:c r="P101" s="1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22" customHeight="1">
      <x:c r="A102" s="12"/>
      <x:c r="B102" s="14"/>
      <x:c r="C102" s="12"/>
      <x:c r="D102" s="12"/>
      <x:c r="E102" s="12"/>
      <x:c r="F102" s="12"/>
      <x:c r="G102" s="122" t="str">
        <x:f>IF(D102="","",IF(COUNTIFS(Itens_Contrato!$A$6:$A$105,D102,Itens_Contrato!$B$6:$B$105,C102)=1,SUMIFS(Itens_Contrato!$H$6:$H$105,Itens_Contrato!$A$6:$A$105,D102,Itens_Contrato!$B$6:$B$105,C102),""))</x:f>
      </x:c>
      <x:c r="H102" s="122" t="str">
        <x:f>IF(A102="","",IF(OR(NOT(ISNUMBER(G102)),NOT(ISNUMBER(F102)),F102&lt;=0,NOT(ISNUMBER(I102)),I102&lt;0,I102&gt;1),"",ROUND(F102*G102,2)))</x:f>
      </x:c>
      <x:c r="I102" s="28"/>
      <x:c r="J102" s="122" t="str">
        <x:f>IF(OR(A102="",H102=""),"",ROUND(H102*I102,2))</x:f>
      </x:c>
      <x:c r="K102" s="124"/>
      <x:c r="L102" s="122" t="str">
        <x:f>IF(OR(A102="",H102=""),"",ROUND(H102-J102+K102,2))</x:f>
      </x:c>
      <x:c r="M102" s="12"/>
      <x:c r="N102" s="14"/>
      <x:c r="O102" s="20" t="str">
        <x:f>IF(A102="","",IF(OR(H102="",COUNTIF($A$6:$A$205,A102)&lt;&gt;1),"REVISAR DADOS",IF(M102&lt;&gt;"Aprovada","PENDENTE",IF(OR(N102="",NOT(ISNUMBER(N102))),"INFORME VENCIMENTO",IF(N102&lt;Listas!$J$9,"ATRASADO","NO PRAZO")))))</x:f>
      </x:c>
      <x:c r="P102" s="1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22" customHeight="1">
      <x:c r="A103" s="12"/>
      <x:c r="B103" s="14"/>
      <x:c r="C103" s="12"/>
      <x:c r="D103" s="12"/>
      <x:c r="E103" s="12"/>
      <x:c r="F103" s="12"/>
      <x:c r="G103" s="122" t="str">
        <x:f>IF(D103="","",IF(COUNTIFS(Itens_Contrato!$A$6:$A$105,D103,Itens_Contrato!$B$6:$B$105,C103)=1,SUMIFS(Itens_Contrato!$H$6:$H$105,Itens_Contrato!$A$6:$A$105,D103,Itens_Contrato!$B$6:$B$105,C103),""))</x:f>
      </x:c>
      <x:c r="H103" s="122" t="str">
        <x:f>IF(A103="","",IF(OR(NOT(ISNUMBER(G103)),NOT(ISNUMBER(F103)),F103&lt;=0,NOT(ISNUMBER(I103)),I103&lt;0,I103&gt;1),"",ROUND(F103*G103,2)))</x:f>
      </x:c>
      <x:c r="I103" s="28"/>
      <x:c r="J103" s="122" t="str">
        <x:f>IF(OR(A103="",H103=""),"",ROUND(H103*I103,2))</x:f>
      </x:c>
      <x:c r="K103" s="124"/>
      <x:c r="L103" s="122" t="str">
        <x:f>IF(OR(A103="",H103=""),"",ROUND(H103-J103+K103,2))</x:f>
      </x:c>
      <x:c r="M103" s="12"/>
      <x:c r="N103" s="14"/>
      <x:c r="O103" s="20" t="str">
        <x:f>IF(A103="","",IF(OR(H103="",COUNTIF($A$6:$A$205,A103)&lt;&gt;1),"REVISAR DADOS",IF(M103&lt;&gt;"Aprovada","PENDENTE",IF(OR(N103="",NOT(ISNUMBER(N103))),"INFORME VENCIMENTO",IF(N103&lt;Listas!$J$9,"ATRASADO","NO PRAZO")))))</x:f>
      </x:c>
      <x:c r="P103" s="1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22" customHeight="1">
      <x:c r="A104" s="12"/>
      <x:c r="B104" s="14"/>
      <x:c r="C104" s="12"/>
      <x:c r="D104" s="12"/>
      <x:c r="E104" s="12"/>
      <x:c r="F104" s="12"/>
      <x:c r="G104" s="122" t="str">
        <x:f>IF(D104="","",IF(COUNTIFS(Itens_Contrato!$A$6:$A$105,D104,Itens_Contrato!$B$6:$B$105,C104)=1,SUMIFS(Itens_Contrato!$H$6:$H$105,Itens_Contrato!$A$6:$A$105,D104,Itens_Contrato!$B$6:$B$105,C104),""))</x:f>
      </x:c>
      <x:c r="H104" s="122" t="str">
        <x:f>IF(A104="","",IF(OR(NOT(ISNUMBER(G104)),NOT(ISNUMBER(F104)),F104&lt;=0,NOT(ISNUMBER(I104)),I104&lt;0,I104&gt;1),"",ROUND(F104*G104,2)))</x:f>
      </x:c>
      <x:c r="I104" s="28"/>
      <x:c r="J104" s="122" t="str">
        <x:f>IF(OR(A104="",H104=""),"",ROUND(H104*I104,2))</x:f>
      </x:c>
      <x:c r="K104" s="124"/>
      <x:c r="L104" s="122" t="str">
        <x:f>IF(OR(A104="",H104=""),"",ROUND(H104-J104+K104,2))</x:f>
      </x:c>
      <x:c r="M104" s="12"/>
      <x:c r="N104" s="14"/>
      <x:c r="O104" s="20" t="str">
        <x:f>IF(A104="","",IF(OR(H104="",COUNTIF($A$6:$A$205,A104)&lt;&gt;1),"REVISAR DADOS",IF(M104&lt;&gt;"Aprovada","PENDENTE",IF(OR(N104="",NOT(ISNUMBER(N104))),"INFORME VENCIMENTO",IF(N104&lt;Listas!$J$9,"ATRASADO","NO PRAZO")))))</x:f>
      </x:c>
      <x:c r="P104" s="1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22" customHeight="1">
      <x:c r="A105" s="12"/>
      <x:c r="B105" s="14"/>
      <x:c r="C105" s="12"/>
      <x:c r="D105" s="12"/>
      <x:c r="E105" s="12"/>
      <x:c r="F105" s="12"/>
      <x:c r="G105" s="122" t="str">
        <x:f>IF(D105="","",IF(COUNTIFS(Itens_Contrato!$A$6:$A$105,D105,Itens_Contrato!$B$6:$B$105,C105)=1,SUMIFS(Itens_Contrato!$H$6:$H$105,Itens_Contrato!$A$6:$A$105,D105,Itens_Contrato!$B$6:$B$105,C105),""))</x:f>
      </x:c>
      <x:c r="H105" s="122" t="str">
        <x:f>IF(A105="","",IF(OR(NOT(ISNUMBER(G105)),NOT(ISNUMBER(F105)),F105&lt;=0,NOT(ISNUMBER(I105)),I105&lt;0,I105&gt;1),"",ROUND(F105*G105,2)))</x:f>
      </x:c>
      <x:c r="I105" s="28"/>
      <x:c r="J105" s="122" t="str">
        <x:f>IF(OR(A105="",H105=""),"",ROUND(H105*I105,2))</x:f>
      </x:c>
      <x:c r="K105" s="124"/>
      <x:c r="L105" s="122" t="str">
        <x:f>IF(OR(A105="",H105=""),"",ROUND(H105-J105+K105,2))</x:f>
      </x:c>
      <x:c r="M105" s="12"/>
      <x:c r="N105" s="14"/>
      <x:c r="O105" s="20" t="str">
        <x:f>IF(A105="","",IF(OR(H105="",COUNTIF($A$6:$A$205,A105)&lt;&gt;1),"REVISAR DADOS",IF(M105&lt;&gt;"Aprovada","PENDENTE",IF(OR(N105="",NOT(ISNUMBER(N105))),"INFORME VENCIMENTO",IF(N105&lt;Listas!$J$9,"ATRASADO","NO PRAZO")))))</x:f>
      </x:c>
      <x:c r="P105" s="1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22" customHeight="1">
      <x:c r="A106" s="12"/>
      <x:c r="B106" s="14"/>
      <x:c r="C106" s="12"/>
      <x:c r="D106" s="12"/>
      <x:c r="E106" s="12"/>
      <x:c r="F106" s="12"/>
      <x:c r="G106" s="122" t="str">
        <x:f>IF(D106="","",IF(COUNTIFS(Itens_Contrato!$A$6:$A$105,D106,Itens_Contrato!$B$6:$B$105,C106)=1,SUMIFS(Itens_Contrato!$H$6:$H$105,Itens_Contrato!$A$6:$A$105,D106,Itens_Contrato!$B$6:$B$105,C106),""))</x:f>
      </x:c>
      <x:c r="H106" s="122" t="str">
        <x:f>IF(A106="","",IF(OR(NOT(ISNUMBER(G106)),NOT(ISNUMBER(F106)),F106&lt;=0,NOT(ISNUMBER(I106)),I106&lt;0,I106&gt;1),"",ROUND(F106*G106,2)))</x:f>
      </x:c>
      <x:c r="I106" s="28"/>
      <x:c r="J106" s="122" t="str">
        <x:f>IF(OR(A106="",H106=""),"",ROUND(H106*I106,2))</x:f>
      </x:c>
      <x:c r="K106" s="124"/>
      <x:c r="L106" s="122" t="str">
        <x:f>IF(OR(A106="",H106=""),"",ROUND(H106-J106+K106,2))</x:f>
      </x:c>
      <x:c r="M106" s="12"/>
      <x:c r="N106" s="14"/>
      <x:c r="O106" s="20" t="str">
        <x:f>IF(A106="","",IF(OR(H106="",COUNTIF($A$6:$A$205,A106)&lt;&gt;1),"REVISAR DADOS",IF(M106&lt;&gt;"Aprovada","PENDENTE",IF(OR(N106="",NOT(ISNUMBER(N106))),"INFORME VENCIMENTO",IF(N106&lt;Listas!$J$9,"ATRASADO","NO PRAZO")))))</x:f>
      </x:c>
      <x:c r="P106" s="1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22" customHeight="1">
      <x:c r="A107" s="12"/>
      <x:c r="B107" s="14"/>
      <x:c r="C107" s="12"/>
      <x:c r="D107" s="12"/>
      <x:c r="E107" s="12"/>
      <x:c r="F107" s="12"/>
      <x:c r="G107" s="122" t="str">
        <x:f>IF(D107="","",IF(COUNTIFS(Itens_Contrato!$A$6:$A$105,D107,Itens_Contrato!$B$6:$B$105,C107)=1,SUMIFS(Itens_Contrato!$H$6:$H$105,Itens_Contrato!$A$6:$A$105,D107,Itens_Contrato!$B$6:$B$105,C107),""))</x:f>
      </x:c>
      <x:c r="H107" s="122" t="str">
        <x:f>IF(A107="","",IF(OR(NOT(ISNUMBER(G107)),NOT(ISNUMBER(F107)),F107&lt;=0,NOT(ISNUMBER(I107)),I107&lt;0,I107&gt;1),"",ROUND(F107*G107,2)))</x:f>
      </x:c>
      <x:c r="I107" s="28"/>
      <x:c r="J107" s="122" t="str">
        <x:f>IF(OR(A107="",H107=""),"",ROUND(H107*I107,2))</x:f>
      </x:c>
      <x:c r="K107" s="124"/>
      <x:c r="L107" s="122" t="str">
        <x:f>IF(OR(A107="",H107=""),"",ROUND(H107-J107+K107,2))</x:f>
      </x:c>
      <x:c r="M107" s="12"/>
      <x:c r="N107" s="14"/>
      <x:c r="O107" s="20" t="str">
        <x:f>IF(A107="","",IF(OR(H107="",COUNTIF($A$6:$A$205,A107)&lt;&gt;1),"REVISAR DADOS",IF(M107&lt;&gt;"Aprovada","PENDENTE",IF(OR(N107="",NOT(ISNUMBER(N107))),"INFORME VENCIMENTO",IF(N107&lt;Listas!$J$9,"ATRASADO","NO PRAZO")))))</x:f>
      </x:c>
      <x:c r="P107" s="1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22" customHeight="1">
      <x:c r="A108" s="12"/>
      <x:c r="B108" s="14"/>
      <x:c r="C108" s="12"/>
      <x:c r="D108" s="12"/>
      <x:c r="E108" s="12"/>
      <x:c r="F108" s="12"/>
      <x:c r="G108" s="122" t="str">
        <x:f>IF(D108="","",IF(COUNTIFS(Itens_Contrato!$A$6:$A$105,D108,Itens_Contrato!$B$6:$B$105,C108)=1,SUMIFS(Itens_Contrato!$H$6:$H$105,Itens_Contrato!$A$6:$A$105,D108,Itens_Contrato!$B$6:$B$105,C108),""))</x:f>
      </x:c>
      <x:c r="H108" s="122" t="str">
        <x:f>IF(A108="","",IF(OR(NOT(ISNUMBER(G108)),NOT(ISNUMBER(F108)),F108&lt;=0,NOT(ISNUMBER(I108)),I108&lt;0,I108&gt;1),"",ROUND(F108*G108,2)))</x:f>
      </x:c>
      <x:c r="I108" s="28"/>
      <x:c r="J108" s="122" t="str">
        <x:f>IF(OR(A108="",H108=""),"",ROUND(H108*I108,2))</x:f>
      </x:c>
      <x:c r="K108" s="124"/>
      <x:c r="L108" s="122" t="str">
        <x:f>IF(OR(A108="",H108=""),"",ROUND(H108-J108+K108,2))</x:f>
      </x:c>
      <x:c r="M108" s="12"/>
      <x:c r="N108" s="14"/>
      <x:c r="O108" s="20" t="str">
        <x:f>IF(A108="","",IF(OR(H108="",COUNTIF($A$6:$A$205,A108)&lt;&gt;1),"REVISAR DADOS",IF(M108&lt;&gt;"Aprovada","PENDENTE",IF(OR(N108="",NOT(ISNUMBER(N108))),"INFORME VENCIMENTO",IF(N108&lt;Listas!$J$9,"ATRASADO","NO PRAZO")))))</x:f>
      </x:c>
      <x:c r="P108" s="1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22" customHeight="1">
      <x:c r="A109" s="12"/>
      <x:c r="B109" s="14"/>
      <x:c r="C109" s="12"/>
      <x:c r="D109" s="12"/>
      <x:c r="E109" s="12"/>
      <x:c r="F109" s="12"/>
      <x:c r="G109" s="122" t="str">
        <x:f>IF(D109="","",IF(COUNTIFS(Itens_Contrato!$A$6:$A$105,D109,Itens_Contrato!$B$6:$B$105,C109)=1,SUMIFS(Itens_Contrato!$H$6:$H$105,Itens_Contrato!$A$6:$A$105,D109,Itens_Contrato!$B$6:$B$105,C109),""))</x:f>
      </x:c>
      <x:c r="H109" s="122" t="str">
        <x:f>IF(A109="","",IF(OR(NOT(ISNUMBER(G109)),NOT(ISNUMBER(F109)),F109&lt;=0,NOT(ISNUMBER(I109)),I109&lt;0,I109&gt;1),"",ROUND(F109*G109,2)))</x:f>
      </x:c>
      <x:c r="I109" s="28"/>
      <x:c r="J109" s="122" t="str">
        <x:f>IF(OR(A109="",H109=""),"",ROUND(H109*I109,2))</x:f>
      </x:c>
      <x:c r="K109" s="124"/>
      <x:c r="L109" s="122" t="str">
        <x:f>IF(OR(A109="",H109=""),"",ROUND(H109-J109+K109,2))</x:f>
      </x:c>
      <x:c r="M109" s="12"/>
      <x:c r="N109" s="14"/>
      <x:c r="O109" s="20" t="str">
        <x:f>IF(A109="","",IF(OR(H109="",COUNTIF($A$6:$A$205,A109)&lt;&gt;1),"REVISAR DADOS",IF(M109&lt;&gt;"Aprovada","PENDENTE",IF(OR(N109="",NOT(ISNUMBER(N109))),"INFORME VENCIMENTO",IF(N109&lt;Listas!$J$9,"ATRASADO","NO PRAZO")))))</x:f>
      </x:c>
      <x:c r="P109" s="1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22" customHeight="1">
      <x:c r="A110" s="12"/>
      <x:c r="B110" s="14"/>
      <x:c r="C110" s="12"/>
      <x:c r="D110" s="12"/>
      <x:c r="E110" s="12"/>
      <x:c r="F110" s="12"/>
      <x:c r="G110" s="122" t="str">
        <x:f>IF(D110="","",IF(COUNTIFS(Itens_Contrato!$A$6:$A$105,D110,Itens_Contrato!$B$6:$B$105,C110)=1,SUMIFS(Itens_Contrato!$H$6:$H$105,Itens_Contrato!$A$6:$A$105,D110,Itens_Contrato!$B$6:$B$105,C110),""))</x:f>
      </x:c>
      <x:c r="H110" s="122" t="str">
        <x:f>IF(A110="","",IF(OR(NOT(ISNUMBER(G110)),NOT(ISNUMBER(F110)),F110&lt;=0,NOT(ISNUMBER(I110)),I110&lt;0,I110&gt;1),"",ROUND(F110*G110,2)))</x:f>
      </x:c>
      <x:c r="I110" s="28"/>
      <x:c r="J110" s="122" t="str">
        <x:f>IF(OR(A110="",H110=""),"",ROUND(H110*I110,2))</x:f>
      </x:c>
      <x:c r="K110" s="124"/>
      <x:c r="L110" s="122" t="str">
        <x:f>IF(OR(A110="",H110=""),"",ROUND(H110-J110+K110,2))</x:f>
      </x:c>
      <x:c r="M110" s="12"/>
      <x:c r="N110" s="14"/>
      <x:c r="O110" s="20" t="str">
        <x:f>IF(A110="","",IF(OR(H110="",COUNTIF($A$6:$A$205,A110)&lt;&gt;1),"REVISAR DADOS",IF(M110&lt;&gt;"Aprovada","PENDENTE",IF(OR(N110="",NOT(ISNUMBER(N110))),"INFORME VENCIMENTO",IF(N110&lt;Listas!$J$9,"ATRASADO","NO PRAZO")))))</x:f>
      </x:c>
      <x:c r="P110" s="1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22" customHeight="1">
      <x:c r="A111" s="12"/>
      <x:c r="B111" s="14"/>
      <x:c r="C111" s="12"/>
      <x:c r="D111" s="12"/>
      <x:c r="E111" s="12"/>
      <x:c r="F111" s="12"/>
      <x:c r="G111" s="122" t="str">
        <x:f>IF(D111="","",IF(COUNTIFS(Itens_Contrato!$A$6:$A$105,D111,Itens_Contrato!$B$6:$B$105,C111)=1,SUMIFS(Itens_Contrato!$H$6:$H$105,Itens_Contrato!$A$6:$A$105,D111,Itens_Contrato!$B$6:$B$105,C111),""))</x:f>
      </x:c>
      <x:c r="H111" s="122" t="str">
        <x:f>IF(A111="","",IF(OR(NOT(ISNUMBER(G111)),NOT(ISNUMBER(F111)),F111&lt;=0,NOT(ISNUMBER(I111)),I111&lt;0,I111&gt;1),"",ROUND(F111*G111,2)))</x:f>
      </x:c>
      <x:c r="I111" s="28"/>
      <x:c r="J111" s="122" t="str">
        <x:f>IF(OR(A111="",H111=""),"",ROUND(H111*I111,2))</x:f>
      </x:c>
      <x:c r="K111" s="124"/>
      <x:c r="L111" s="122" t="str">
        <x:f>IF(OR(A111="",H111=""),"",ROUND(H111-J111+K111,2))</x:f>
      </x:c>
      <x:c r="M111" s="12"/>
      <x:c r="N111" s="14"/>
      <x:c r="O111" s="20" t="str">
        <x:f>IF(A111="","",IF(OR(H111="",COUNTIF($A$6:$A$205,A111)&lt;&gt;1),"REVISAR DADOS",IF(M111&lt;&gt;"Aprovada","PENDENTE",IF(OR(N111="",NOT(ISNUMBER(N111))),"INFORME VENCIMENTO",IF(N111&lt;Listas!$J$9,"ATRASADO","NO PRAZO")))))</x:f>
      </x:c>
      <x:c r="P111" s="1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22" customHeight="1">
      <x:c r="A112" s="12"/>
      <x:c r="B112" s="14"/>
      <x:c r="C112" s="12"/>
      <x:c r="D112" s="12"/>
      <x:c r="E112" s="12"/>
      <x:c r="F112" s="12"/>
      <x:c r="G112" s="122" t="str">
        <x:f>IF(D112="","",IF(COUNTIFS(Itens_Contrato!$A$6:$A$105,D112,Itens_Contrato!$B$6:$B$105,C112)=1,SUMIFS(Itens_Contrato!$H$6:$H$105,Itens_Contrato!$A$6:$A$105,D112,Itens_Contrato!$B$6:$B$105,C112),""))</x:f>
      </x:c>
      <x:c r="H112" s="122" t="str">
        <x:f>IF(A112="","",IF(OR(NOT(ISNUMBER(G112)),NOT(ISNUMBER(F112)),F112&lt;=0,NOT(ISNUMBER(I112)),I112&lt;0,I112&gt;1),"",ROUND(F112*G112,2)))</x:f>
      </x:c>
      <x:c r="I112" s="28"/>
      <x:c r="J112" s="122" t="str">
        <x:f>IF(OR(A112="",H112=""),"",ROUND(H112*I112,2))</x:f>
      </x:c>
      <x:c r="K112" s="124"/>
      <x:c r="L112" s="122" t="str">
        <x:f>IF(OR(A112="",H112=""),"",ROUND(H112-J112+K112,2))</x:f>
      </x:c>
      <x:c r="M112" s="12"/>
      <x:c r="N112" s="14"/>
      <x:c r="O112" s="20" t="str">
        <x:f>IF(A112="","",IF(OR(H112="",COUNTIF($A$6:$A$205,A112)&lt;&gt;1),"REVISAR DADOS",IF(M112&lt;&gt;"Aprovada","PENDENTE",IF(OR(N112="",NOT(ISNUMBER(N112))),"INFORME VENCIMENTO",IF(N112&lt;Listas!$J$9,"ATRASADO","NO PRAZO")))))</x:f>
      </x:c>
      <x:c r="P112" s="1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22" customHeight="1">
      <x:c r="A113" s="12"/>
      <x:c r="B113" s="14"/>
      <x:c r="C113" s="12"/>
      <x:c r="D113" s="12"/>
      <x:c r="E113" s="12"/>
      <x:c r="F113" s="12"/>
      <x:c r="G113" s="122" t="str">
        <x:f>IF(D113="","",IF(COUNTIFS(Itens_Contrato!$A$6:$A$105,D113,Itens_Contrato!$B$6:$B$105,C113)=1,SUMIFS(Itens_Contrato!$H$6:$H$105,Itens_Contrato!$A$6:$A$105,D113,Itens_Contrato!$B$6:$B$105,C113),""))</x:f>
      </x:c>
      <x:c r="H113" s="122" t="str">
        <x:f>IF(A113="","",IF(OR(NOT(ISNUMBER(G113)),NOT(ISNUMBER(F113)),F113&lt;=0,NOT(ISNUMBER(I113)),I113&lt;0,I113&gt;1),"",ROUND(F113*G113,2)))</x:f>
      </x:c>
      <x:c r="I113" s="28"/>
      <x:c r="J113" s="122" t="str">
        <x:f>IF(OR(A113="",H113=""),"",ROUND(H113*I113,2))</x:f>
      </x:c>
      <x:c r="K113" s="124"/>
      <x:c r="L113" s="122" t="str">
        <x:f>IF(OR(A113="",H113=""),"",ROUND(H113-J113+K113,2))</x:f>
      </x:c>
      <x:c r="M113" s="12"/>
      <x:c r="N113" s="14"/>
      <x:c r="O113" s="20" t="str">
        <x:f>IF(A113="","",IF(OR(H113="",COUNTIF($A$6:$A$205,A113)&lt;&gt;1),"REVISAR DADOS",IF(M113&lt;&gt;"Aprovada","PENDENTE",IF(OR(N113="",NOT(ISNUMBER(N113))),"INFORME VENCIMENTO",IF(N113&lt;Listas!$J$9,"ATRASADO","NO PRAZO")))))</x:f>
      </x:c>
      <x:c r="P113" s="1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22" customHeight="1">
      <x:c r="A114" s="12"/>
      <x:c r="B114" s="14"/>
      <x:c r="C114" s="12"/>
      <x:c r="D114" s="12"/>
      <x:c r="E114" s="12"/>
      <x:c r="F114" s="12"/>
      <x:c r="G114" s="122" t="str">
        <x:f>IF(D114="","",IF(COUNTIFS(Itens_Contrato!$A$6:$A$105,D114,Itens_Contrato!$B$6:$B$105,C114)=1,SUMIFS(Itens_Contrato!$H$6:$H$105,Itens_Contrato!$A$6:$A$105,D114,Itens_Contrato!$B$6:$B$105,C114),""))</x:f>
      </x:c>
      <x:c r="H114" s="122" t="str">
        <x:f>IF(A114="","",IF(OR(NOT(ISNUMBER(G114)),NOT(ISNUMBER(F114)),F114&lt;=0,NOT(ISNUMBER(I114)),I114&lt;0,I114&gt;1),"",ROUND(F114*G114,2)))</x:f>
      </x:c>
      <x:c r="I114" s="28"/>
      <x:c r="J114" s="122" t="str">
        <x:f>IF(OR(A114="",H114=""),"",ROUND(H114*I114,2))</x:f>
      </x:c>
      <x:c r="K114" s="124"/>
      <x:c r="L114" s="122" t="str">
        <x:f>IF(OR(A114="",H114=""),"",ROUND(H114-J114+K114,2))</x:f>
      </x:c>
      <x:c r="M114" s="12"/>
      <x:c r="N114" s="14"/>
      <x:c r="O114" s="20" t="str">
        <x:f>IF(A114="","",IF(OR(H114="",COUNTIF($A$6:$A$205,A114)&lt;&gt;1),"REVISAR DADOS",IF(M114&lt;&gt;"Aprovada","PENDENTE",IF(OR(N114="",NOT(ISNUMBER(N114))),"INFORME VENCIMENTO",IF(N114&lt;Listas!$J$9,"ATRASADO","NO PRAZO")))))</x:f>
      </x:c>
      <x:c r="P114" s="1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22" customHeight="1">
      <x:c r="A115" s="12"/>
      <x:c r="B115" s="14"/>
      <x:c r="C115" s="12"/>
      <x:c r="D115" s="12"/>
      <x:c r="E115" s="12"/>
      <x:c r="F115" s="12"/>
      <x:c r="G115" s="122" t="str">
        <x:f>IF(D115="","",IF(COUNTIFS(Itens_Contrato!$A$6:$A$105,D115,Itens_Contrato!$B$6:$B$105,C115)=1,SUMIFS(Itens_Contrato!$H$6:$H$105,Itens_Contrato!$A$6:$A$105,D115,Itens_Contrato!$B$6:$B$105,C115),""))</x:f>
      </x:c>
      <x:c r="H115" s="122" t="str">
        <x:f>IF(A115="","",IF(OR(NOT(ISNUMBER(G115)),NOT(ISNUMBER(F115)),F115&lt;=0,NOT(ISNUMBER(I115)),I115&lt;0,I115&gt;1),"",ROUND(F115*G115,2)))</x:f>
      </x:c>
      <x:c r="I115" s="28"/>
      <x:c r="J115" s="122" t="str">
        <x:f>IF(OR(A115="",H115=""),"",ROUND(H115*I115,2))</x:f>
      </x:c>
      <x:c r="K115" s="124"/>
      <x:c r="L115" s="122" t="str">
        <x:f>IF(OR(A115="",H115=""),"",ROUND(H115-J115+K115,2))</x:f>
      </x:c>
      <x:c r="M115" s="12"/>
      <x:c r="N115" s="14"/>
      <x:c r="O115" s="20" t="str">
        <x:f>IF(A115="","",IF(OR(H115="",COUNTIF($A$6:$A$205,A115)&lt;&gt;1),"REVISAR DADOS",IF(M115&lt;&gt;"Aprovada","PENDENTE",IF(OR(N115="",NOT(ISNUMBER(N115))),"INFORME VENCIMENTO",IF(N115&lt;Listas!$J$9,"ATRASADO","NO PRAZO")))))</x:f>
      </x:c>
      <x:c r="P115" s="1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22" customHeight="1">
      <x:c r="A116" s="12"/>
      <x:c r="B116" s="14"/>
      <x:c r="C116" s="12"/>
      <x:c r="D116" s="12"/>
      <x:c r="E116" s="12"/>
      <x:c r="F116" s="12"/>
      <x:c r="G116" s="122" t="str">
        <x:f>IF(D116="","",IF(COUNTIFS(Itens_Contrato!$A$6:$A$105,D116,Itens_Contrato!$B$6:$B$105,C116)=1,SUMIFS(Itens_Contrato!$H$6:$H$105,Itens_Contrato!$A$6:$A$105,D116,Itens_Contrato!$B$6:$B$105,C116),""))</x:f>
      </x:c>
      <x:c r="H116" s="122" t="str">
        <x:f>IF(A116="","",IF(OR(NOT(ISNUMBER(G116)),NOT(ISNUMBER(F116)),F116&lt;=0,NOT(ISNUMBER(I116)),I116&lt;0,I116&gt;1),"",ROUND(F116*G116,2)))</x:f>
      </x:c>
      <x:c r="I116" s="28"/>
      <x:c r="J116" s="122" t="str">
        <x:f>IF(OR(A116="",H116=""),"",ROUND(H116*I116,2))</x:f>
      </x:c>
      <x:c r="K116" s="124"/>
      <x:c r="L116" s="122" t="str">
        <x:f>IF(OR(A116="",H116=""),"",ROUND(H116-J116+K116,2))</x:f>
      </x:c>
      <x:c r="M116" s="12"/>
      <x:c r="N116" s="14"/>
      <x:c r="O116" s="20" t="str">
        <x:f>IF(A116="","",IF(OR(H116="",COUNTIF($A$6:$A$205,A116)&lt;&gt;1),"REVISAR DADOS",IF(M116&lt;&gt;"Aprovada","PENDENTE",IF(OR(N116="",NOT(ISNUMBER(N116))),"INFORME VENCIMENTO",IF(N116&lt;Listas!$J$9,"ATRASADO","NO PRAZO")))))</x:f>
      </x:c>
      <x:c r="P116" s="1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22" customHeight="1">
      <x:c r="A117" s="12"/>
      <x:c r="B117" s="14"/>
      <x:c r="C117" s="12"/>
      <x:c r="D117" s="12"/>
      <x:c r="E117" s="12"/>
      <x:c r="F117" s="12"/>
      <x:c r="G117" s="122" t="str">
        <x:f>IF(D117="","",IF(COUNTIFS(Itens_Contrato!$A$6:$A$105,D117,Itens_Contrato!$B$6:$B$105,C117)=1,SUMIFS(Itens_Contrato!$H$6:$H$105,Itens_Contrato!$A$6:$A$105,D117,Itens_Contrato!$B$6:$B$105,C117),""))</x:f>
      </x:c>
      <x:c r="H117" s="122" t="str">
        <x:f>IF(A117="","",IF(OR(NOT(ISNUMBER(G117)),NOT(ISNUMBER(F117)),F117&lt;=0,NOT(ISNUMBER(I117)),I117&lt;0,I117&gt;1),"",ROUND(F117*G117,2)))</x:f>
      </x:c>
      <x:c r="I117" s="28"/>
      <x:c r="J117" s="122" t="str">
        <x:f>IF(OR(A117="",H117=""),"",ROUND(H117*I117,2))</x:f>
      </x:c>
      <x:c r="K117" s="124"/>
      <x:c r="L117" s="122" t="str">
        <x:f>IF(OR(A117="",H117=""),"",ROUND(H117-J117+K117,2))</x:f>
      </x:c>
      <x:c r="M117" s="12"/>
      <x:c r="N117" s="14"/>
      <x:c r="O117" s="20" t="str">
        <x:f>IF(A117="","",IF(OR(H117="",COUNTIF($A$6:$A$205,A117)&lt;&gt;1),"REVISAR DADOS",IF(M117&lt;&gt;"Aprovada","PENDENTE",IF(OR(N117="",NOT(ISNUMBER(N117))),"INFORME VENCIMENTO",IF(N117&lt;Listas!$J$9,"ATRASADO","NO PRAZO")))))</x:f>
      </x:c>
      <x:c r="P117" s="1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22" customHeight="1">
      <x:c r="A118" s="12"/>
      <x:c r="B118" s="14"/>
      <x:c r="C118" s="12"/>
      <x:c r="D118" s="12"/>
      <x:c r="E118" s="12"/>
      <x:c r="F118" s="12"/>
      <x:c r="G118" s="122" t="str">
        <x:f>IF(D118="","",IF(COUNTIFS(Itens_Contrato!$A$6:$A$105,D118,Itens_Contrato!$B$6:$B$105,C118)=1,SUMIFS(Itens_Contrato!$H$6:$H$105,Itens_Contrato!$A$6:$A$105,D118,Itens_Contrato!$B$6:$B$105,C118),""))</x:f>
      </x:c>
      <x:c r="H118" s="122" t="str">
        <x:f>IF(A118="","",IF(OR(NOT(ISNUMBER(G118)),NOT(ISNUMBER(F118)),F118&lt;=0,NOT(ISNUMBER(I118)),I118&lt;0,I118&gt;1),"",ROUND(F118*G118,2)))</x:f>
      </x:c>
      <x:c r="I118" s="28"/>
      <x:c r="J118" s="122" t="str">
        <x:f>IF(OR(A118="",H118=""),"",ROUND(H118*I118,2))</x:f>
      </x:c>
      <x:c r="K118" s="124"/>
      <x:c r="L118" s="122" t="str">
        <x:f>IF(OR(A118="",H118=""),"",ROUND(H118-J118+K118,2))</x:f>
      </x:c>
      <x:c r="M118" s="12"/>
      <x:c r="N118" s="14"/>
      <x:c r="O118" s="20" t="str">
        <x:f>IF(A118="","",IF(OR(H118="",COUNTIF($A$6:$A$205,A118)&lt;&gt;1),"REVISAR DADOS",IF(M118&lt;&gt;"Aprovada","PENDENTE",IF(OR(N118="",NOT(ISNUMBER(N118))),"INFORME VENCIMENTO",IF(N118&lt;Listas!$J$9,"ATRASADO","NO PRAZO")))))</x:f>
      </x:c>
      <x:c r="P118" s="1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22" customHeight="1">
      <x:c r="A119" s="12"/>
      <x:c r="B119" s="14"/>
      <x:c r="C119" s="12"/>
      <x:c r="D119" s="12"/>
      <x:c r="E119" s="12"/>
      <x:c r="F119" s="12"/>
      <x:c r="G119" s="122" t="str">
        <x:f>IF(D119="","",IF(COUNTIFS(Itens_Contrato!$A$6:$A$105,D119,Itens_Contrato!$B$6:$B$105,C119)=1,SUMIFS(Itens_Contrato!$H$6:$H$105,Itens_Contrato!$A$6:$A$105,D119,Itens_Contrato!$B$6:$B$105,C119),""))</x:f>
      </x:c>
      <x:c r="H119" s="122" t="str">
        <x:f>IF(A119="","",IF(OR(NOT(ISNUMBER(G119)),NOT(ISNUMBER(F119)),F119&lt;=0,NOT(ISNUMBER(I119)),I119&lt;0,I119&gt;1),"",ROUND(F119*G119,2)))</x:f>
      </x:c>
      <x:c r="I119" s="28"/>
      <x:c r="J119" s="122" t="str">
        <x:f>IF(OR(A119="",H119=""),"",ROUND(H119*I119,2))</x:f>
      </x:c>
      <x:c r="K119" s="124"/>
      <x:c r="L119" s="122" t="str">
        <x:f>IF(OR(A119="",H119=""),"",ROUND(H119-J119+K119,2))</x:f>
      </x:c>
      <x:c r="M119" s="12"/>
      <x:c r="N119" s="14"/>
      <x:c r="O119" s="20" t="str">
        <x:f>IF(A119="","",IF(OR(H119="",COUNTIF($A$6:$A$205,A119)&lt;&gt;1),"REVISAR DADOS",IF(M119&lt;&gt;"Aprovada","PENDENTE",IF(OR(N119="",NOT(ISNUMBER(N119))),"INFORME VENCIMENTO",IF(N119&lt;Listas!$J$9,"ATRASADO","NO PRAZO")))))</x:f>
      </x:c>
      <x:c r="P119" s="1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22" customHeight="1">
      <x:c r="A120" s="12"/>
      <x:c r="B120" s="14"/>
      <x:c r="C120" s="12"/>
      <x:c r="D120" s="12"/>
      <x:c r="E120" s="12"/>
      <x:c r="F120" s="12"/>
      <x:c r="G120" s="122" t="str">
        <x:f>IF(D120="","",IF(COUNTIFS(Itens_Contrato!$A$6:$A$105,D120,Itens_Contrato!$B$6:$B$105,C120)=1,SUMIFS(Itens_Contrato!$H$6:$H$105,Itens_Contrato!$A$6:$A$105,D120,Itens_Contrato!$B$6:$B$105,C120),""))</x:f>
      </x:c>
      <x:c r="H120" s="122" t="str">
        <x:f>IF(A120="","",IF(OR(NOT(ISNUMBER(G120)),NOT(ISNUMBER(F120)),F120&lt;=0,NOT(ISNUMBER(I120)),I120&lt;0,I120&gt;1),"",ROUND(F120*G120,2)))</x:f>
      </x:c>
      <x:c r="I120" s="28"/>
      <x:c r="J120" s="122" t="str">
        <x:f>IF(OR(A120="",H120=""),"",ROUND(H120*I120,2))</x:f>
      </x:c>
      <x:c r="K120" s="124"/>
      <x:c r="L120" s="122" t="str">
        <x:f>IF(OR(A120="",H120=""),"",ROUND(H120-J120+K120,2))</x:f>
      </x:c>
      <x:c r="M120" s="12"/>
      <x:c r="N120" s="14"/>
      <x:c r="O120" s="20" t="str">
        <x:f>IF(A120="","",IF(OR(H120="",COUNTIF($A$6:$A$205,A120)&lt;&gt;1),"REVISAR DADOS",IF(M120&lt;&gt;"Aprovada","PENDENTE",IF(OR(N120="",NOT(ISNUMBER(N120))),"INFORME VENCIMENTO",IF(N120&lt;Listas!$J$9,"ATRASADO","NO PRAZO")))))</x:f>
      </x:c>
      <x:c r="P120" s="1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22" customHeight="1">
      <x:c r="A121" s="12"/>
      <x:c r="B121" s="14"/>
      <x:c r="C121" s="12"/>
      <x:c r="D121" s="12"/>
      <x:c r="E121" s="12"/>
      <x:c r="F121" s="12"/>
      <x:c r="G121" s="122" t="str">
        <x:f>IF(D121="","",IF(COUNTIFS(Itens_Contrato!$A$6:$A$105,D121,Itens_Contrato!$B$6:$B$105,C121)=1,SUMIFS(Itens_Contrato!$H$6:$H$105,Itens_Contrato!$A$6:$A$105,D121,Itens_Contrato!$B$6:$B$105,C121),""))</x:f>
      </x:c>
      <x:c r="H121" s="122" t="str">
        <x:f>IF(A121="","",IF(OR(NOT(ISNUMBER(G121)),NOT(ISNUMBER(F121)),F121&lt;=0,NOT(ISNUMBER(I121)),I121&lt;0,I121&gt;1),"",ROUND(F121*G121,2)))</x:f>
      </x:c>
      <x:c r="I121" s="28"/>
      <x:c r="J121" s="122" t="str">
        <x:f>IF(OR(A121="",H121=""),"",ROUND(H121*I121,2))</x:f>
      </x:c>
      <x:c r="K121" s="124"/>
      <x:c r="L121" s="122" t="str">
        <x:f>IF(OR(A121="",H121=""),"",ROUND(H121-J121+K121,2))</x:f>
      </x:c>
      <x:c r="M121" s="12"/>
      <x:c r="N121" s="14"/>
      <x:c r="O121" s="20" t="str">
        <x:f>IF(A121="","",IF(OR(H121="",COUNTIF($A$6:$A$205,A121)&lt;&gt;1),"REVISAR DADOS",IF(M121&lt;&gt;"Aprovada","PENDENTE",IF(OR(N121="",NOT(ISNUMBER(N121))),"INFORME VENCIMENTO",IF(N121&lt;Listas!$J$9,"ATRASADO","NO PRAZO")))))</x:f>
      </x:c>
      <x:c r="P121" s="1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22" customHeight="1">
      <x:c r="A122" s="12"/>
      <x:c r="B122" s="14"/>
      <x:c r="C122" s="12"/>
      <x:c r="D122" s="12"/>
      <x:c r="E122" s="12"/>
      <x:c r="F122" s="12"/>
      <x:c r="G122" s="122" t="str">
        <x:f>IF(D122="","",IF(COUNTIFS(Itens_Contrato!$A$6:$A$105,D122,Itens_Contrato!$B$6:$B$105,C122)=1,SUMIFS(Itens_Contrato!$H$6:$H$105,Itens_Contrato!$A$6:$A$105,D122,Itens_Contrato!$B$6:$B$105,C122),""))</x:f>
      </x:c>
      <x:c r="H122" s="122" t="str">
        <x:f>IF(A122="","",IF(OR(NOT(ISNUMBER(G122)),NOT(ISNUMBER(F122)),F122&lt;=0,NOT(ISNUMBER(I122)),I122&lt;0,I122&gt;1),"",ROUND(F122*G122,2)))</x:f>
      </x:c>
      <x:c r="I122" s="28"/>
      <x:c r="J122" s="122" t="str">
        <x:f>IF(OR(A122="",H122=""),"",ROUND(H122*I122,2))</x:f>
      </x:c>
      <x:c r="K122" s="124"/>
      <x:c r="L122" s="122" t="str">
        <x:f>IF(OR(A122="",H122=""),"",ROUND(H122-J122+K122,2))</x:f>
      </x:c>
      <x:c r="M122" s="12"/>
      <x:c r="N122" s="14"/>
      <x:c r="O122" s="20" t="str">
        <x:f>IF(A122="","",IF(OR(H122="",COUNTIF($A$6:$A$205,A122)&lt;&gt;1),"REVISAR DADOS",IF(M122&lt;&gt;"Aprovada","PENDENTE",IF(OR(N122="",NOT(ISNUMBER(N122))),"INFORME VENCIMENTO",IF(N122&lt;Listas!$J$9,"ATRASADO","NO PRAZO")))))</x:f>
      </x:c>
      <x:c r="P122" s="1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22" customHeight="1">
      <x:c r="A123" s="12"/>
      <x:c r="B123" s="14"/>
      <x:c r="C123" s="12"/>
      <x:c r="D123" s="12"/>
      <x:c r="E123" s="12"/>
      <x:c r="F123" s="12"/>
      <x:c r="G123" s="122" t="str">
        <x:f>IF(D123="","",IF(COUNTIFS(Itens_Contrato!$A$6:$A$105,D123,Itens_Contrato!$B$6:$B$105,C123)=1,SUMIFS(Itens_Contrato!$H$6:$H$105,Itens_Contrato!$A$6:$A$105,D123,Itens_Contrato!$B$6:$B$105,C123),""))</x:f>
      </x:c>
      <x:c r="H123" s="122" t="str">
        <x:f>IF(A123="","",IF(OR(NOT(ISNUMBER(G123)),NOT(ISNUMBER(F123)),F123&lt;=0,NOT(ISNUMBER(I123)),I123&lt;0,I123&gt;1),"",ROUND(F123*G123,2)))</x:f>
      </x:c>
      <x:c r="I123" s="28"/>
      <x:c r="J123" s="122" t="str">
        <x:f>IF(OR(A123="",H123=""),"",ROUND(H123*I123,2))</x:f>
      </x:c>
      <x:c r="K123" s="124"/>
      <x:c r="L123" s="122" t="str">
        <x:f>IF(OR(A123="",H123=""),"",ROUND(H123-J123+K123,2))</x:f>
      </x:c>
      <x:c r="M123" s="12"/>
      <x:c r="N123" s="14"/>
      <x:c r="O123" s="20" t="str">
        <x:f>IF(A123="","",IF(OR(H123="",COUNTIF($A$6:$A$205,A123)&lt;&gt;1),"REVISAR DADOS",IF(M123&lt;&gt;"Aprovada","PENDENTE",IF(OR(N123="",NOT(ISNUMBER(N123))),"INFORME VENCIMENTO",IF(N123&lt;Listas!$J$9,"ATRASADO","NO PRAZO")))))</x:f>
      </x:c>
      <x:c r="P123" s="1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22" customHeight="1">
      <x:c r="A124" s="12"/>
      <x:c r="B124" s="14"/>
      <x:c r="C124" s="12"/>
      <x:c r="D124" s="12"/>
      <x:c r="E124" s="12"/>
      <x:c r="F124" s="12"/>
      <x:c r="G124" s="122" t="str">
        <x:f>IF(D124="","",IF(COUNTIFS(Itens_Contrato!$A$6:$A$105,D124,Itens_Contrato!$B$6:$B$105,C124)=1,SUMIFS(Itens_Contrato!$H$6:$H$105,Itens_Contrato!$A$6:$A$105,D124,Itens_Contrato!$B$6:$B$105,C124),""))</x:f>
      </x:c>
      <x:c r="H124" s="122" t="str">
        <x:f>IF(A124="","",IF(OR(NOT(ISNUMBER(G124)),NOT(ISNUMBER(F124)),F124&lt;=0,NOT(ISNUMBER(I124)),I124&lt;0,I124&gt;1),"",ROUND(F124*G124,2)))</x:f>
      </x:c>
      <x:c r="I124" s="28"/>
      <x:c r="J124" s="122" t="str">
        <x:f>IF(OR(A124="",H124=""),"",ROUND(H124*I124,2))</x:f>
      </x:c>
      <x:c r="K124" s="124"/>
      <x:c r="L124" s="122" t="str">
        <x:f>IF(OR(A124="",H124=""),"",ROUND(H124-J124+K124,2))</x:f>
      </x:c>
      <x:c r="M124" s="12"/>
      <x:c r="N124" s="14"/>
      <x:c r="O124" s="20" t="str">
        <x:f>IF(A124="","",IF(OR(H124="",COUNTIF($A$6:$A$205,A124)&lt;&gt;1),"REVISAR DADOS",IF(M124&lt;&gt;"Aprovada","PENDENTE",IF(OR(N124="",NOT(ISNUMBER(N124))),"INFORME VENCIMENTO",IF(N124&lt;Listas!$J$9,"ATRASADO","NO PRAZO")))))</x:f>
      </x:c>
      <x:c r="P124" s="1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22" customHeight="1">
      <x:c r="A125" s="12"/>
      <x:c r="B125" s="14"/>
      <x:c r="C125" s="12"/>
      <x:c r="D125" s="12"/>
      <x:c r="E125" s="12"/>
      <x:c r="F125" s="12"/>
      <x:c r="G125" s="122" t="str">
        <x:f>IF(D125="","",IF(COUNTIFS(Itens_Contrato!$A$6:$A$105,D125,Itens_Contrato!$B$6:$B$105,C125)=1,SUMIFS(Itens_Contrato!$H$6:$H$105,Itens_Contrato!$A$6:$A$105,D125,Itens_Contrato!$B$6:$B$105,C125),""))</x:f>
      </x:c>
      <x:c r="H125" s="122" t="str">
        <x:f>IF(A125="","",IF(OR(NOT(ISNUMBER(G125)),NOT(ISNUMBER(F125)),F125&lt;=0,NOT(ISNUMBER(I125)),I125&lt;0,I125&gt;1),"",ROUND(F125*G125,2)))</x:f>
      </x:c>
      <x:c r="I125" s="28"/>
      <x:c r="J125" s="122" t="str">
        <x:f>IF(OR(A125="",H125=""),"",ROUND(H125*I125,2))</x:f>
      </x:c>
      <x:c r="K125" s="124"/>
      <x:c r="L125" s="122" t="str">
        <x:f>IF(OR(A125="",H125=""),"",ROUND(H125-J125+K125,2))</x:f>
      </x:c>
      <x:c r="M125" s="12"/>
      <x:c r="N125" s="14"/>
      <x:c r="O125" s="20" t="str">
        <x:f>IF(A125="","",IF(OR(H125="",COUNTIF($A$6:$A$205,A125)&lt;&gt;1),"REVISAR DADOS",IF(M125&lt;&gt;"Aprovada","PENDENTE",IF(OR(N125="",NOT(ISNUMBER(N125))),"INFORME VENCIMENTO",IF(N125&lt;Listas!$J$9,"ATRASADO","NO PRAZO")))))</x:f>
      </x:c>
      <x:c r="P125" s="1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22" customHeight="1">
      <x:c r="A126" s="12"/>
      <x:c r="B126" s="14"/>
      <x:c r="C126" s="12"/>
      <x:c r="D126" s="12"/>
      <x:c r="E126" s="12"/>
      <x:c r="F126" s="12"/>
      <x:c r="G126" s="122" t="str">
        <x:f>IF(D126="","",IF(COUNTIFS(Itens_Contrato!$A$6:$A$105,D126,Itens_Contrato!$B$6:$B$105,C126)=1,SUMIFS(Itens_Contrato!$H$6:$H$105,Itens_Contrato!$A$6:$A$105,D126,Itens_Contrato!$B$6:$B$105,C126),""))</x:f>
      </x:c>
      <x:c r="H126" s="122" t="str">
        <x:f>IF(A126="","",IF(OR(NOT(ISNUMBER(G126)),NOT(ISNUMBER(F126)),F126&lt;=0,NOT(ISNUMBER(I126)),I126&lt;0,I126&gt;1),"",ROUND(F126*G126,2)))</x:f>
      </x:c>
      <x:c r="I126" s="28"/>
      <x:c r="J126" s="122" t="str">
        <x:f>IF(OR(A126="",H126=""),"",ROUND(H126*I126,2))</x:f>
      </x:c>
      <x:c r="K126" s="124"/>
      <x:c r="L126" s="122" t="str">
        <x:f>IF(OR(A126="",H126=""),"",ROUND(H126-J126+K126,2))</x:f>
      </x:c>
      <x:c r="M126" s="12"/>
      <x:c r="N126" s="14"/>
      <x:c r="O126" s="20" t="str">
        <x:f>IF(A126="","",IF(OR(H126="",COUNTIF($A$6:$A$205,A126)&lt;&gt;1),"REVISAR DADOS",IF(M126&lt;&gt;"Aprovada","PENDENTE",IF(OR(N126="",NOT(ISNUMBER(N126))),"INFORME VENCIMENTO",IF(N126&lt;Listas!$J$9,"ATRASADO","NO PRAZO")))))</x:f>
      </x:c>
      <x:c r="P126" s="1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22" customHeight="1">
      <x:c r="A127" s="12"/>
      <x:c r="B127" s="14"/>
      <x:c r="C127" s="12"/>
      <x:c r="D127" s="12"/>
      <x:c r="E127" s="12"/>
      <x:c r="F127" s="12"/>
      <x:c r="G127" s="122" t="str">
        <x:f>IF(D127="","",IF(COUNTIFS(Itens_Contrato!$A$6:$A$105,D127,Itens_Contrato!$B$6:$B$105,C127)=1,SUMIFS(Itens_Contrato!$H$6:$H$105,Itens_Contrato!$A$6:$A$105,D127,Itens_Contrato!$B$6:$B$105,C127),""))</x:f>
      </x:c>
      <x:c r="H127" s="122" t="str">
        <x:f>IF(A127="","",IF(OR(NOT(ISNUMBER(G127)),NOT(ISNUMBER(F127)),F127&lt;=0,NOT(ISNUMBER(I127)),I127&lt;0,I127&gt;1),"",ROUND(F127*G127,2)))</x:f>
      </x:c>
      <x:c r="I127" s="28"/>
      <x:c r="J127" s="122" t="str">
        <x:f>IF(OR(A127="",H127=""),"",ROUND(H127*I127,2))</x:f>
      </x:c>
      <x:c r="K127" s="124"/>
      <x:c r="L127" s="122" t="str">
        <x:f>IF(OR(A127="",H127=""),"",ROUND(H127-J127+K127,2))</x:f>
      </x:c>
      <x:c r="M127" s="12"/>
      <x:c r="N127" s="14"/>
      <x:c r="O127" s="20" t="str">
        <x:f>IF(A127="","",IF(OR(H127="",COUNTIF($A$6:$A$205,A127)&lt;&gt;1),"REVISAR DADOS",IF(M127&lt;&gt;"Aprovada","PENDENTE",IF(OR(N127="",NOT(ISNUMBER(N127))),"INFORME VENCIMENTO",IF(N127&lt;Listas!$J$9,"ATRASADO","NO PRAZO")))))</x:f>
      </x:c>
      <x:c r="P127" s="1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22" customHeight="1">
      <x:c r="A128" s="12"/>
      <x:c r="B128" s="14"/>
      <x:c r="C128" s="12"/>
      <x:c r="D128" s="12"/>
      <x:c r="E128" s="12"/>
      <x:c r="F128" s="12"/>
      <x:c r="G128" s="122" t="str">
        <x:f>IF(D128="","",IF(COUNTIFS(Itens_Contrato!$A$6:$A$105,D128,Itens_Contrato!$B$6:$B$105,C128)=1,SUMIFS(Itens_Contrato!$H$6:$H$105,Itens_Contrato!$A$6:$A$105,D128,Itens_Contrato!$B$6:$B$105,C128),""))</x:f>
      </x:c>
      <x:c r="H128" s="122" t="str">
        <x:f>IF(A128="","",IF(OR(NOT(ISNUMBER(G128)),NOT(ISNUMBER(F128)),F128&lt;=0,NOT(ISNUMBER(I128)),I128&lt;0,I128&gt;1),"",ROUND(F128*G128,2)))</x:f>
      </x:c>
      <x:c r="I128" s="28"/>
      <x:c r="J128" s="122" t="str">
        <x:f>IF(OR(A128="",H128=""),"",ROUND(H128*I128,2))</x:f>
      </x:c>
      <x:c r="K128" s="124"/>
      <x:c r="L128" s="122" t="str">
        <x:f>IF(OR(A128="",H128=""),"",ROUND(H128-J128+K128,2))</x:f>
      </x:c>
      <x:c r="M128" s="12"/>
      <x:c r="N128" s="14"/>
      <x:c r="O128" s="20" t="str">
        <x:f>IF(A128="","",IF(OR(H128="",COUNTIF($A$6:$A$205,A128)&lt;&gt;1),"REVISAR DADOS",IF(M128&lt;&gt;"Aprovada","PENDENTE",IF(OR(N128="",NOT(ISNUMBER(N128))),"INFORME VENCIMENTO",IF(N128&lt;Listas!$J$9,"ATRASADO","NO PRAZO")))))</x:f>
      </x:c>
      <x:c r="P128" s="1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22" customHeight="1">
      <x:c r="A129" s="12"/>
      <x:c r="B129" s="14"/>
      <x:c r="C129" s="12"/>
      <x:c r="D129" s="12"/>
      <x:c r="E129" s="12"/>
      <x:c r="F129" s="12"/>
      <x:c r="G129" s="122" t="str">
        <x:f>IF(D129="","",IF(COUNTIFS(Itens_Contrato!$A$6:$A$105,D129,Itens_Contrato!$B$6:$B$105,C129)=1,SUMIFS(Itens_Contrato!$H$6:$H$105,Itens_Contrato!$A$6:$A$105,D129,Itens_Contrato!$B$6:$B$105,C129),""))</x:f>
      </x:c>
      <x:c r="H129" s="122" t="str">
        <x:f>IF(A129="","",IF(OR(NOT(ISNUMBER(G129)),NOT(ISNUMBER(F129)),F129&lt;=0,NOT(ISNUMBER(I129)),I129&lt;0,I129&gt;1),"",ROUND(F129*G129,2)))</x:f>
      </x:c>
      <x:c r="I129" s="28"/>
      <x:c r="J129" s="122" t="str">
        <x:f>IF(OR(A129="",H129=""),"",ROUND(H129*I129,2))</x:f>
      </x:c>
      <x:c r="K129" s="124"/>
      <x:c r="L129" s="122" t="str">
        <x:f>IF(OR(A129="",H129=""),"",ROUND(H129-J129+K129,2))</x:f>
      </x:c>
      <x:c r="M129" s="12"/>
      <x:c r="N129" s="14"/>
      <x:c r="O129" s="20" t="str">
        <x:f>IF(A129="","",IF(OR(H129="",COUNTIF($A$6:$A$205,A129)&lt;&gt;1),"REVISAR DADOS",IF(M129&lt;&gt;"Aprovada","PENDENTE",IF(OR(N129="",NOT(ISNUMBER(N129))),"INFORME VENCIMENTO",IF(N129&lt;Listas!$J$9,"ATRASADO","NO PRAZO")))))</x:f>
      </x:c>
      <x:c r="P129" s="1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22" customHeight="1">
      <x:c r="A130" s="12"/>
      <x:c r="B130" s="14"/>
      <x:c r="C130" s="12"/>
      <x:c r="D130" s="12"/>
      <x:c r="E130" s="12"/>
      <x:c r="F130" s="12"/>
      <x:c r="G130" s="122" t="str">
        <x:f>IF(D130="","",IF(COUNTIFS(Itens_Contrato!$A$6:$A$105,D130,Itens_Contrato!$B$6:$B$105,C130)=1,SUMIFS(Itens_Contrato!$H$6:$H$105,Itens_Contrato!$A$6:$A$105,D130,Itens_Contrato!$B$6:$B$105,C130),""))</x:f>
      </x:c>
      <x:c r="H130" s="122" t="str">
        <x:f>IF(A130="","",IF(OR(NOT(ISNUMBER(G130)),NOT(ISNUMBER(F130)),F130&lt;=0,NOT(ISNUMBER(I130)),I130&lt;0,I130&gt;1),"",ROUND(F130*G130,2)))</x:f>
      </x:c>
      <x:c r="I130" s="28"/>
      <x:c r="J130" s="122" t="str">
        <x:f>IF(OR(A130="",H130=""),"",ROUND(H130*I130,2))</x:f>
      </x:c>
      <x:c r="K130" s="124"/>
      <x:c r="L130" s="122" t="str">
        <x:f>IF(OR(A130="",H130=""),"",ROUND(H130-J130+K130,2))</x:f>
      </x:c>
      <x:c r="M130" s="12"/>
      <x:c r="N130" s="14"/>
      <x:c r="O130" s="20" t="str">
        <x:f>IF(A130="","",IF(OR(H130="",COUNTIF($A$6:$A$205,A130)&lt;&gt;1),"REVISAR DADOS",IF(M130&lt;&gt;"Aprovada","PENDENTE",IF(OR(N130="",NOT(ISNUMBER(N130))),"INFORME VENCIMENTO",IF(N130&lt;Listas!$J$9,"ATRASADO","NO PRAZO")))))</x:f>
      </x:c>
      <x:c r="P130" s="1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22" customHeight="1">
      <x:c r="A131" s="12"/>
      <x:c r="B131" s="14"/>
      <x:c r="C131" s="12"/>
      <x:c r="D131" s="12"/>
      <x:c r="E131" s="12"/>
      <x:c r="F131" s="12"/>
      <x:c r="G131" s="122" t="str">
        <x:f>IF(D131="","",IF(COUNTIFS(Itens_Contrato!$A$6:$A$105,D131,Itens_Contrato!$B$6:$B$105,C131)=1,SUMIFS(Itens_Contrato!$H$6:$H$105,Itens_Contrato!$A$6:$A$105,D131,Itens_Contrato!$B$6:$B$105,C131),""))</x:f>
      </x:c>
      <x:c r="H131" s="122" t="str">
        <x:f>IF(A131="","",IF(OR(NOT(ISNUMBER(G131)),NOT(ISNUMBER(F131)),F131&lt;=0,NOT(ISNUMBER(I131)),I131&lt;0,I131&gt;1),"",ROUND(F131*G131,2)))</x:f>
      </x:c>
      <x:c r="I131" s="28"/>
      <x:c r="J131" s="122" t="str">
        <x:f>IF(OR(A131="",H131=""),"",ROUND(H131*I131,2))</x:f>
      </x:c>
      <x:c r="K131" s="124"/>
      <x:c r="L131" s="122" t="str">
        <x:f>IF(OR(A131="",H131=""),"",ROUND(H131-J131+K131,2))</x:f>
      </x:c>
      <x:c r="M131" s="12"/>
      <x:c r="N131" s="14"/>
      <x:c r="O131" s="20" t="str">
        <x:f>IF(A131="","",IF(OR(H131="",COUNTIF($A$6:$A$205,A131)&lt;&gt;1),"REVISAR DADOS",IF(M131&lt;&gt;"Aprovada","PENDENTE",IF(OR(N131="",NOT(ISNUMBER(N131))),"INFORME VENCIMENTO",IF(N131&lt;Listas!$J$9,"ATRASADO","NO PRAZO")))))</x:f>
      </x:c>
      <x:c r="P131" s="1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22" customHeight="1">
      <x:c r="A132" s="12"/>
      <x:c r="B132" s="14"/>
      <x:c r="C132" s="12"/>
      <x:c r="D132" s="12"/>
      <x:c r="E132" s="12"/>
      <x:c r="F132" s="12"/>
      <x:c r="G132" s="122" t="str">
        <x:f>IF(D132="","",IF(COUNTIFS(Itens_Contrato!$A$6:$A$105,D132,Itens_Contrato!$B$6:$B$105,C132)=1,SUMIFS(Itens_Contrato!$H$6:$H$105,Itens_Contrato!$A$6:$A$105,D132,Itens_Contrato!$B$6:$B$105,C132),""))</x:f>
      </x:c>
      <x:c r="H132" s="122" t="str">
        <x:f>IF(A132="","",IF(OR(NOT(ISNUMBER(G132)),NOT(ISNUMBER(F132)),F132&lt;=0,NOT(ISNUMBER(I132)),I132&lt;0,I132&gt;1),"",ROUND(F132*G132,2)))</x:f>
      </x:c>
      <x:c r="I132" s="28"/>
      <x:c r="J132" s="122" t="str">
        <x:f>IF(OR(A132="",H132=""),"",ROUND(H132*I132,2))</x:f>
      </x:c>
      <x:c r="K132" s="124"/>
      <x:c r="L132" s="122" t="str">
        <x:f>IF(OR(A132="",H132=""),"",ROUND(H132-J132+K132,2))</x:f>
      </x:c>
      <x:c r="M132" s="12"/>
      <x:c r="N132" s="14"/>
      <x:c r="O132" s="20" t="str">
        <x:f>IF(A132="","",IF(OR(H132="",COUNTIF($A$6:$A$205,A132)&lt;&gt;1),"REVISAR DADOS",IF(M132&lt;&gt;"Aprovada","PENDENTE",IF(OR(N132="",NOT(ISNUMBER(N132))),"INFORME VENCIMENTO",IF(N132&lt;Listas!$J$9,"ATRASADO","NO PRAZO")))))</x:f>
      </x:c>
      <x:c r="P132" s="1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22" customHeight="1">
      <x:c r="A133" s="12"/>
      <x:c r="B133" s="14"/>
      <x:c r="C133" s="12"/>
      <x:c r="D133" s="12"/>
      <x:c r="E133" s="12"/>
      <x:c r="F133" s="12"/>
      <x:c r="G133" s="122" t="str">
        <x:f>IF(D133="","",IF(COUNTIFS(Itens_Contrato!$A$6:$A$105,D133,Itens_Contrato!$B$6:$B$105,C133)=1,SUMIFS(Itens_Contrato!$H$6:$H$105,Itens_Contrato!$A$6:$A$105,D133,Itens_Contrato!$B$6:$B$105,C133),""))</x:f>
      </x:c>
      <x:c r="H133" s="122" t="str">
        <x:f>IF(A133="","",IF(OR(NOT(ISNUMBER(G133)),NOT(ISNUMBER(F133)),F133&lt;=0,NOT(ISNUMBER(I133)),I133&lt;0,I133&gt;1),"",ROUND(F133*G133,2)))</x:f>
      </x:c>
      <x:c r="I133" s="28"/>
      <x:c r="J133" s="122" t="str">
        <x:f>IF(OR(A133="",H133=""),"",ROUND(H133*I133,2))</x:f>
      </x:c>
      <x:c r="K133" s="124"/>
      <x:c r="L133" s="122" t="str">
        <x:f>IF(OR(A133="",H133=""),"",ROUND(H133-J133+K133,2))</x:f>
      </x:c>
      <x:c r="M133" s="12"/>
      <x:c r="N133" s="14"/>
      <x:c r="O133" s="20" t="str">
        <x:f>IF(A133="","",IF(OR(H133="",COUNTIF($A$6:$A$205,A133)&lt;&gt;1),"REVISAR DADOS",IF(M133&lt;&gt;"Aprovada","PENDENTE",IF(OR(N133="",NOT(ISNUMBER(N133))),"INFORME VENCIMENTO",IF(N133&lt;Listas!$J$9,"ATRASADO","NO PRAZO")))))</x:f>
      </x:c>
      <x:c r="P133" s="1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22" customHeight="1">
      <x:c r="A134" s="12"/>
      <x:c r="B134" s="14"/>
      <x:c r="C134" s="12"/>
      <x:c r="D134" s="12"/>
      <x:c r="E134" s="12"/>
      <x:c r="F134" s="12"/>
      <x:c r="G134" s="122" t="str">
        <x:f>IF(D134="","",IF(COUNTIFS(Itens_Contrato!$A$6:$A$105,D134,Itens_Contrato!$B$6:$B$105,C134)=1,SUMIFS(Itens_Contrato!$H$6:$H$105,Itens_Contrato!$A$6:$A$105,D134,Itens_Contrato!$B$6:$B$105,C134),""))</x:f>
      </x:c>
      <x:c r="H134" s="122" t="str">
        <x:f>IF(A134="","",IF(OR(NOT(ISNUMBER(G134)),NOT(ISNUMBER(F134)),F134&lt;=0,NOT(ISNUMBER(I134)),I134&lt;0,I134&gt;1),"",ROUND(F134*G134,2)))</x:f>
      </x:c>
      <x:c r="I134" s="28"/>
      <x:c r="J134" s="122" t="str">
        <x:f>IF(OR(A134="",H134=""),"",ROUND(H134*I134,2))</x:f>
      </x:c>
      <x:c r="K134" s="124"/>
      <x:c r="L134" s="122" t="str">
        <x:f>IF(OR(A134="",H134=""),"",ROUND(H134-J134+K134,2))</x:f>
      </x:c>
      <x:c r="M134" s="12"/>
      <x:c r="N134" s="14"/>
      <x:c r="O134" s="20" t="str">
        <x:f>IF(A134="","",IF(OR(H134="",COUNTIF($A$6:$A$205,A134)&lt;&gt;1),"REVISAR DADOS",IF(M134&lt;&gt;"Aprovada","PENDENTE",IF(OR(N134="",NOT(ISNUMBER(N134))),"INFORME VENCIMENTO",IF(N134&lt;Listas!$J$9,"ATRASADO","NO PRAZO")))))</x:f>
      </x:c>
      <x:c r="P134" s="1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22" customHeight="1">
      <x:c r="A135" s="12"/>
      <x:c r="B135" s="14"/>
      <x:c r="C135" s="12"/>
      <x:c r="D135" s="12"/>
      <x:c r="E135" s="12"/>
      <x:c r="F135" s="12"/>
      <x:c r="G135" s="122" t="str">
        <x:f>IF(D135="","",IF(COUNTIFS(Itens_Contrato!$A$6:$A$105,D135,Itens_Contrato!$B$6:$B$105,C135)=1,SUMIFS(Itens_Contrato!$H$6:$H$105,Itens_Contrato!$A$6:$A$105,D135,Itens_Contrato!$B$6:$B$105,C135),""))</x:f>
      </x:c>
      <x:c r="H135" s="122" t="str">
        <x:f>IF(A135="","",IF(OR(NOT(ISNUMBER(G135)),NOT(ISNUMBER(F135)),F135&lt;=0,NOT(ISNUMBER(I135)),I135&lt;0,I135&gt;1),"",ROUND(F135*G135,2)))</x:f>
      </x:c>
      <x:c r="I135" s="28"/>
      <x:c r="J135" s="122" t="str">
        <x:f>IF(OR(A135="",H135=""),"",ROUND(H135*I135,2))</x:f>
      </x:c>
      <x:c r="K135" s="124"/>
      <x:c r="L135" s="122" t="str">
        <x:f>IF(OR(A135="",H135=""),"",ROUND(H135-J135+K135,2))</x:f>
      </x:c>
      <x:c r="M135" s="12"/>
      <x:c r="N135" s="14"/>
      <x:c r="O135" s="20" t="str">
        <x:f>IF(A135="","",IF(OR(H135="",COUNTIF($A$6:$A$205,A135)&lt;&gt;1),"REVISAR DADOS",IF(M135&lt;&gt;"Aprovada","PENDENTE",IF(OR(N135="",NOT(ISNUMBER(N135))),"INFORME VENCIMENTO",IF(N135&lt;Listas!$J$9,"ATRASADO","NO PRAZO")))))</x:f>
      </x:c>
      <x:c r="P135" s="1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22" customHeight="1">
      <x:c r="A136" s="12"/>
      <x:c r="B136" s="14"/>
      <x:c r="C136" s="12"/>
      <x:c r="D136" s="12"/>
      <x:c r="E136" s="12"/>
      <x:c r="F136" s="12"/>
      <x:c r="G136" s="122" t="str">
        <x:f>IF(D136="","",IF(COUNTIFS(Itens_Contrato!$A$6:$A$105,D136,Itens_Contrato!$B$6:$B$105,C136)=1,SUMIFS(Itens_Contrato!$H$6:$H$105,Itens_Contrato!$A$6:$A$105,D136,Itens_Contrato!$B$6:$B$105,C136),""))</x:f>
      </x:c>
      <x:c r="H136" s="122" t="str">
        <x:f>IF(A136="","",IF(OR(NOT(ISNUMBER(G136)),NOT(ISNUMBER(F136)),F136&lt;=0,NOT(ISNUMBER(I136)),I136&lt;0,I136&gt;1),"",ROUND(F136*G136,2)))</x:f>
      </x:c>
      <x:c r="I136" s="28"/>
      <x:c r="J136" s="122" t="str">
        <x:f>IF(OR(A136="",H136=""),"",ROUND(H136*I136,2))</x:f>
      </x:c>
      <x:c r="K136" s="124"/>
      <x:c r="L136" s="122" t="str">
        <x:f>IF(OR(A136="",H136=""),"",ROUND(H136-J136+K136,2))</x:f>
      </x:c>
      <x:c r="M136" s="12"/>
      <x:c r="N136" s="14"/>
      <x:c r="O136" s="20" t="str">
        <x:f>IF(A136="","",IF(OR(H136="",COUNTIF($A$6:$A$205,A136)&lt;&gt;1),"REVISAR DADOS",IF(M136&lt;&gt;"Aprovada","PENDENTE",IF(OR(N136="",NOT(ISNUMBER(N136))),"INFORME VENCIMENTO",IF(N136&lt;Listas!$J$9,"ATRASADO","NO PRAZO")))))</x:f>
      </x:c>
      <x:c r="P136" s="1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22" customHeight="1">
      <x:c r="A137" s="12"/>
      <x:c r="B137" s="14"/>
      <x:c r="C137" s="12"/>
      <x:c r="D137" s="12"/>
      <x:c r="E137" s="12"/>
      <x:c r="F137" s="12"/>
      <x:c r="G137" s="122" t="str">
        <x:f>IF(D137="","",IF(COUNTIFS(Itens_Contrato!$A$6:$A$105,D137,Itens_Contrato!$B$6:$B$105,C137)=1,SUMIFS(Itens_Contrato!$H$6:$H$105,Itens_Contrato!$A$6:$A$105,D137,Itens_Contrato!$B$6:$B$105,C137),""))</x:f>
      </x:c>
      <x:c r="H137" s="122" t="str">
        <x:f>IF(A137="","",IF(OR(NOT(ISNUMBER(G137)),NOT(ISNUMBER(F137)),F137&lt;=0,NOT(ISNUMBER(I137)),I137&lt;0,I137&gt;1),"",ROUND(F137*G137,2)))</x:f>
      </x:c>
      <x:c r="I137" s="28"/>
      <x:c r="J137" s="122" t="str">
        <x:f>IF(OR(A137="",H137=""),"",ROUND(H137*I137,2))</x:f>
      </x:c>
      <x:c r="K137" s="124"/>
      <x:c r="L137" s="122" t="str">
        <x:f>IF(OR(A137="",H137=""),"",ROUND(H137-J137+K137,2))</x:f>
      </x:c>
      <x:c r="M137" s="12"/>
      <x:c r="N137" s="14"/>
      <x:c r="O137" s="20" t="str">
        <x:f>IF(A137="","",IF(OR(H137="",COUNTIF($A$6:$A$205,A137)&lt;&gt;1),"REVISAR DADOS",IF(M137&lt;&gt;"Aprovada","PENDENTE",IF(OR(N137="",NOT(ISNUMBER(N137))),"INFORME VENCIMENTO",IF(N137&lt;Listas!$J$9,"ATRASADO","NO PRAZO")))))</x:f>
      </x:c>
      <x:c r="P137" s="1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22" customHeight="1">
      <x:c r="A138" s="12"/>
      <x:c r="B138" s="14"/>
      <x:c r="C138" s="12"/>
      <x:c r="D138" s="12"/>
      <x:c r="E138" s="12"/>
      <x:c r="F138" s="12"/>
      <x:c r="G138" s="122" t="str">
        <x:f>IF(D138="","",IF(COUNTIFS(Itens_Contrato!$A$6:$A$105,D138,Itens_Contrato!$B$6:$B$105,C138)=1,SUMIFS(Itens_Contrato!$H$6:$H$105,Itens_Contrato!$A$6:$A$105,D138,Itens_Contrato!$B$6:$B$105,C138),""))</x:f>
      </x:c>
      <x:c r="H138" s="122" t="str">
        <x:f>IF(A138="","",IF(OR(NOT(ISNUMBER(G138)),NOT(ISNUMBER(F138)),F138&lt;=0,NOT(ISNUMBER(I138)),I138&lt;0,I138&gt;1),"",ROUND(F138*G138,2)))</x:f>
      </x:c>
      <x:c r="I138" s="28"/>
      <x:c r="J138" s="122" t="str">
        <x:f>IF(OR(A138="",H138=""),"",ROUND(H138*I138,2))</x:f>
      </x:c>
      <x:c r="K138" s="124"/>
      <x:c r="L138" s="122" t="str">
        <x:f>IF(OR(A138="",H138=""),"",ROUND(H138-J138+K138,2))</x:f>
      </x:c>
      <x:c r="M138" s="12"/>
      <x:c r="N138" s="14"/>
      <x:c r="O138" s="20" t="str">
        <x:f>IF(A138="","",IF(OR(H138="",COUNTIF($A$6:$A$205,A138)&lt;&gt;1),"REVISAR DADOS",IF(M138&lt;&gt;"Aprovada","PENDENTE",IF(OR(N138="",NOT(ISNUMBER(N138))),"INFORME VENCIMENTO",IF(N138&lt;Listas!$J$9,"ATRASADO","NO PRAZO")))))</x:f>
      </x:c>
      <x:c r="P138" s="1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22" customHeight="1">
      <x:c r="A139" s="12"/>
      <x:c r="B139" s="14"/>
      <x:c r="C139" s="12"/>
      <x:c r="D139" s="12"/>
      <x:c r="E139" s="12"/>
      <x:c r="F139" s="12"/>
      <x:c r="G139" s="122" t="str">
        <x:f>IF(D139="","",IF(COUNTIFS(Itens_Contrato!$A$6:$A$105,D139,Itens_Contrato!$B$6:$B$105,C139)=1,SUMIFS(Itens_Contrato!$H$6:$H$105,Itens_Contrato!$A$6:$A$105,D139,Itens_Contrato!$B$6:$B$105,C139),""))</x:f>
      </x:c>
      <x:c r="H139" s="122" t="str">
        <x:f>IF(A139="","",IF(OR(NOT(ISNUMBER(G139)),NOT(ISNUMBER(F139)),F139&lt;=0,NOT(ISNUMBER(I139)),I139&lt;0,I139&gt;1),"",ROUND(F139*G139,2)))</x:f>
      </x:c>
      <x:c r="I139" s="28"/>
      <x:c r="J139" s="122" t="str">
        <x:f>IF(OR(A139="",H139=""),"",ROUND(H139*I139,2))</x:f>
      </x:c>
      <x:c r="K139" s="124"/>
      <x:c r="L139" s="122" t="str">
        <x:f>IF(OR(A139="",H139=""),"",ROUND(H139-J139+K139,2))</x:f>
      </x:c>
      <x:c r="M139" s="12"/>
      <x:c r="N139" s="14"/>
      <x:c r="O139" s="20" t="str">
        <x:f>IF(A139="","",IF(OR(H139="",COUNTIF($A$6:$A$205,A139)&lt;&gt;1),"REVISAR DADOS",IF(M139&lt;&gt;"Aprovada","PENDENTE",IF(OR(N139="",NOT(ISNUMBER(N139))),"INFORME VENCIMENTO",IF(N139&lt;Listas!$J$9,"ATRASADO","NO PRAZO")))))</x:f>
      </x:c>
      <x:c r="P139" s="1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22" customHeight="1">
      <x:c r="A140" s="12"/>
      <x:c r="B140" s="14"/>
      <x:c r="C140" s="12"/>
      <x:c r="D140" s="12"/>
      <x:c r="E140" s="12"/>
      <x:c r="F140" s="12"/>
      <x:c r="G140" s="122" t="str">
        <x:f>IF(D140="","",IF(COUNTIFS(Itens_Contrato!$A$6:$A$105,D140,Itens_Contrato!$B$6:$B$105,C140)=1,SUMIFS(Itens_Contrato!$H$6:$H$105,Itens_Contrato!$A$6:$A$105,D140,Itens_Contrato!$B$6:$B$105,C140),""))</x:f>
      </x:c>
      <x:c r="H140" s="122" t="str">
        <x:f>IF(A140="","",IF(OR(NOT(ISNUMBER(G140)),NOT(ISNUMBER(F140)),F140&lt;=0,NOT(ISNUMBER(I140)),I140&lt;0,I140&gt;1),"",ROUND(F140*G140,2)))</x:f>
      </x:c>
      <x:c r="I140" s="28"/>
      <x:c r="J140" s="122" t="str">
        <x:f>IF(OR(A140="",H140=""),"",ROUND(H140*I140,2))</x:f>
      </x:c>
      <x:c r="K140" s="124"/>
      <x:c r="L140" s="122" t="str">
        <x:f>IF(OR(A140="",H140=""),"",ROUND(H140-J140+K140,2))</x:f>
      </x:c>
      <x:c r="M140" s="12"/>
      <x:c r="N140" s="14"/>
      <x:c r="O140" s="20" t="str">
        <x:f>IF(A140="","",IF(OR(H140="",COUNTIF($A$6:$A$205,A140)&lt;&gt;1),"REVISAR DADOS",IF(M140&lt;&gt;"Aprovada","PENDENTE",IF(OR(N140="",NOT(ISNUMBER(N140))),"INFORME VENCIMENTO",IF(N140&lt;Listas!$J$9,"ATRASADO","NO PRAZO")))))</x:f>
      </x:c>
      <x:c r="P140" s="1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22" customHeight="1">
      <x:c r="A141" s="12"/>
      <x:c r="B141" s="14"/>
      <x:c r="C141" s="12"/>
      <x:c r="D141" s="12"/>
      <x:c r="E141" s="12"/>
      <x:c r="F141" s="12"/>
      <x:c r="G141" s="122" t="str">
        <x:f>IF(D141="","",IF(COUNTIFS(Itens_Contrato!$A$6:$A$105,D141,Itens_Contrato!$B$6:$B$105,C141)=1,SUMIFS(Itens_Contrato!$H$6:$H$105,Itens_Contrato!$A$6:$A$105,D141,Itens_Contrato!$B$6:$B$105,C141),""))</x:f>
      </x:c>
      <x:c r="H141" s="122" t="str">
        <x:f>IF(A141="","",IF(OR(NOT(ISNUMBER(G141)),NOT(ISNUMBER(F141)),F141&lt;=0,NOT(ISNUMBER(I141)),I141&lt;0,I141&gt;1),"",ROUND(F141*G141,2)))</x:f>
      </x:c>
      <x:c r="I141" s="28"/>
      <x:c r="J141" s="122" t="str">
        <x:f>IF(OR(A141="",H141=""),"",ROUND(H141*I141,2))</x:f>
      </x:c>
      <x:c r="K141" s="124"/>
      <x:c r="L141" s="122" t="str">
        <x:f>IF(OR(A141="",H141=""),"",ROUND(H141-J141+K141,2))</x:f>
      </x:c>
      <x:c r="M141" s="12"/>
      <x:c r="N141" s="14"/>
      <x:c r="O141" s="20" t="str">
        <x:f>IF(A141="","",IF(OR(H141="",COUNTIF($A$6:$A$205,A141)&lt;&gt;1),"REVISAR DADOS",IF(M141&lt;&gt;"Aprovada","PENDENTE",IF(OR(N141="",NOT(ISNUMBER(N141))),"INFORME VENCIMENTO",IF(N141&lt;Listas!$J$9,"ATRASADO","NO PRAZO")))))</x:f>
      </x:c>
      <x:c r="P141" s="1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22" customHeight="1">
      <x:c r="A142" s="12"/>
      <x:c r="B142" s="14"/>
      <x:c r="C142" s="12"/>
      <x:c r="D142" s="12"/>
      <x:c r="E142" s="12"/>
      <x:c r="F142" s="12"/>
      <x:c r="G142" s="122" t="str">
        <x:f>IF(D142="","",IF(COUNTIFS(Itens_Contrato!$A$6:$A$105,D142,Itens_Contrato!$B$6:$B$105,C142)=1,SUMIFS(Itens_Contrato!$H$6:$H$105,Itens_Contrato!$A$6:$A$105,D142,Itens_Contrato!$B$6:$B$105,C142),""))</x:f>
      </x:c>
      <x:c r="H142" s="122" t="str">
        <x:f>IF(A142="","",IF(OR(NOT(ISNUMBER(G142)),NOT(ISNUMBER(F142)),F142&lt;=0,NOT(ISNUMBER(I142)),I142&lt;0,I142&gt;1),"",ROUND(F142*G142,2)))</x:f>
      </x:c>
      <x:c r="I142" s="28"/>
      <x:c r="J142" s="122" t="str">
        <x:f>IF(OR(A142="",H142=""),"",ROUND(H142*I142,2))</x:f>
      </x:c>
      <x:c r="K142" s="124"/>
      <x:c r="L142" s="122" t="str">
        <x:f>IF(OR(A142="",H142=""),"",ROUND(H142-J142+K142,2))</x:f>
      </x:c>
      <x:c r="M142" s="12"/>
      <x:c r="N142" s="14"/>
      <x:c r="O142" s="20" t="str">
        <x:f>IF(A142="","",IF(OR(H142="",COUNTIF($A$6:$A$205,A142)&lt;&gt;1),"REVISAR DADOS",IF(M142&lt;&gt;"Aprovada","PENDENTE",IF(OR(N142="",NOT(ISNUMBER(N142))),"INFORME VENCIMENTO",IF(N142&lt;Listas!$J$9,"ATRASADO","NO PRAZO")))))</x:f>
      </x:c>
      <x:c r="P142" s="1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22" customHeight="1">
      <x:c r="A143" s="12"/>
      <x:c r="B143" s="14"/>
      <x:c r="C143" s="12"/>
      <x:c r="D143" s="12"/>
      <x:c r="E143" s="12"/>
      <x:c r="F143" s="12"/>
      <x:c r="G143" s="122" t="str">
        <x:f>IF(D143="","",IF(COUNTIFS(Itens_Contrato!$A$6:$A$105,D143,Itens_Contrato!$B$6:$B$105,C143)=1,SUMIFS(Itens_Contrato!$H$6:$H$105,Itens_Contrato!$A$6:$A$105,D143,Itens_Contrato!$B$6:$B$105,C143),""))</x:f>
      </x:c>
      <x:c r="H143" s="122" t="str">
        <x:f>IF(A143="","",IF(OR(NOT(ISNUMBER(G143)),NOT(ISNUMBER(F143)),F143&lt;=0,NOT(ISNUMBER(I143)),I143&lt;0,I143&gt;1),"",ROUND(F143*G143,2)))</x:f>
      </x:c>
      <x:c r="I143" s="28"/>
      <x:c r="J143" s="122" t="str">
        <x:f>IF(OR(A143="",H143=""),"",ROUND(H143*I143,2))</x:f>
      </x:c>
      <x:c r="K143" s="124"/>
      <x:c r="L143" s="122" t="str">
        <x:f>IF(OR(A143="",H143=""),"",ROUND(H143-J143+K143,2))</x:f>
      </x:c>
      <x:c r="M143" s="12"/>
      <x:c r="N143" s="14"/>
      <x:c r="O143" s="20" t="str">
        <x:f>IF(A143="","",IF(OR(H143="",COUNTIF($A$6:$A$205,A143)&lt;&gt;1),"REVISAR DADOS",IF(M143&lt;&gt;"Aprovada","PENDENTE",IF(OR(N143="",NOT(ISNUMBER(N143))),"INFORME VENCIMENTO",IF(N143&lt;Listas!$J$9,"ATRASADO","NO PRAZO")))))</x:f>
      </x:c>
      <x:c r="P143" s="1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22" customHeight="1">
      <x:c r="A144" s="12"/>
      <x:c r="B144" s="14"/>
      <x:c r="C144" s="12"/>
      <x:c r="D144" s="12"/>
      <x:c r="E144" s="12"/>
      <x:c r="F144" s="12"/>
      <x:c r="G144" s="122" t="str">
        <x:f>IF(D144="","",IF(COUNTIFS(Itens_Contrato!$A$6:$A$105,D144,Itens_Contrato!$B$6:$B$105,C144)=1,SUMIFS(Itens_Contrato!$H$6:$H$105,Itens_Contrato!$A$6:$A$105,D144,Itens_Contrato!$B$6:$B$105,C144),""))</x:f>
      </x:c>
      <x:c r="H144" s="122" t="str">
        <x:f>IF(A144="","",IF(OR(NOT(ISNUMBER(G144)),NOT(ISNUMBER(F144)),F144&lt;=0,NOT(ISNUMBER(I144)),I144&lt;0,I144&gt;1),"",ROUND(F144*G144,2)))</x:f>
      </x:c>
      <x:c r="I144" s="28"/>
      <x:c r="J144" s="122" t="str">
        <x:f>IF(OR(A144="",H144=""),"",ROUND(H144*I144,2))</x:f>
      </x:c>
      <x:c r="K144" s="124"/>
      <x:c r="L144" s="122" t="str">
        <x:f>IF(OR(A144="",H144=""),"",ROUND(H144-J144+K144,2))</x:f>
      </x:c>
      <x:c r="M144" s="12"/>
      <x:c r="N144" s="14"/>
      <x:c r="O144" s="20" t="str">
        <x:f>IF(A144="","",IF(OR(H144="",COUNTIF($A$6:$A$205,A144)&lt;&gt;1),"REVISAR DADOS",IF(M144&lt;&gt;"Aprovada","PENDENTE",IF(OR(N144="",NOT(ISNUMBER(N144))),"INFORME VENCIMENTO",IF(N144&lt;Listas!$J$9,"ATRASADO","NO PRAZO")))))</x:f>
      </x:c>
      <x:c r="P144" s="1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22" customHeight="1">
      <x:c r="A145" s="12"/>
      <x:c r="B145" s="14"/>
      <x:c r="C145" s="12"/>
      <x:c r="D145" s="12"/>
      <x:c r="E145" s="12"/>
      <x:c r="F145" s="12"/>
      <x:c r="G145" s="122" t="str">
        <x:f>IF(D145="","",IF(COUNTIFS(Itens_Contrato!$A$6:$A$105,D145,Itens_Contrato!$B$6:$B$105,C145)=1,SUMIFS(Itens_Contrato!$H$6:$H$105,Itens_Contrato!$A$6:$A$105,D145,Itens_Contrato!$B$6:$B$105,C145),""))</x:f>
      </x:c>
      <x:c r="H145" s="122" t="str">
        <x:f>IF(A145="","",IF(OR(NOT(ISNUMBER(G145)),NOT(ISNUMBER(F145)),F145&lt;=0,NOT(ISNUMBER(I145)),I145&lt;0,I145&gt;1),"",ROUND(F145*G145,2)))</x:f>
      </x:c>
      <x:c r="I145" s="28"/>
      <x:c r="J145" s="122" t="str">
        <x:f>IF(OR(A145="",H145=""),"",ROUND(H145*I145,2))</x:f>
      </x:c>
      <x:c r="K145" s="124"/>
      <x:c r="L145" s="122" t="str">
        <x:f>IF(OR(A145="",H145=""),"",ROUND(H145-J145+K145,2))</x:f>
      </x:c>
      <x:c r="M145" s="12"/>
      <x:c r="N145" s="14"/>
      <x:c r="O145" s="20" t="str">
        <x:f>IF(A145="","",IF(OR(H145="",COUNTIF($A$6:$A$205,A145)&lt;&gt;1),"REVISAR DADOS",IF(M145&lt;&gt;"Aprovada","PENDENTE",IF(OR(N145="",NOT(ISNUMBER(N145))),"INFORME VENCIMENTO",IF(N145&lt;Listas!$J$9,"ATRASADO","NO PRAZO")))))</x:f>
      </x:c>
      <x:c r="P145" s="1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22" customHeight="1">
      <x:c r="A146" s="12"/>
      <x:c r="B146" s="14"/>
      <x:c r="C146" s="12"/>
      <x:c r="D146" s="12"/>
      <x:c r="E146" s="12"/>
      <x:c r="F146" s="12"/>
      <x:c r="G146" s="122" t="str">
        <x:f>IF(D146="","",IF(COUNTIFS(Itens_Contrato!$A$6:$A$105,D146,Itens_Contrato!$B$6:$B$105,C146)=1,SUMIFS(Itens_Contrato!$H$6:$H$105,Itens_Contrato!$A$6:$A$105,D146,Itens_Contrato!$B$6:$B$105,C146),""))</x:f>
      </x:c>
      <x:c r="H146" s="122" t="str">
        <x:f>IF(A146="","",IF(OR(NOT(ISNUMBER(G146)),NOT(ISNUMBER(F146)),F146&lt;=0,NOT(ISNUMBER(I146)),I146&lt;0,I146&gt;1),"",ROUND(F146*G146,2)))</x:f>
      </x:c>
      <x:c r="I146" s="28"/>
      <x:c r="J146" s="122" t="str">
        <x:f>IF(OR(A146="",H146=""),"",ROUND(H146*I146,2))</x:f>
      </x:c>
      <x:c r="K146" s="124"/>
      <x:c r="L146" s="122" t="str">
        <x:f>IF(OR(A146="",H146=""),"",ROUND(H146-J146+K146,2))</x:f>
      </x:c>
      <x:c r="M146" s="12"/>
      <x:c r="N146" s="14"/>
      <x:c r="O146" s="20" t="str">
        <x:f>IF(A146="","",IF(OR(H146="",COUNTIF($A$6:$A$205,A146)&lt;&gt;1),"REVISAR DADOS",IF(M146&lt;&gt;"Aprovada","PENDENTE",IF(OR(N146="",NOT(ISNUMBER(N146))),"INFORME VENCIMENTO",IF(N146&lt;Listas!$J$9,"ATRASADO","NO PRAZO")))))</x:f>
      </x:c>
      <x:c r="P146" s="1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22" customHeight="1">
      <x:c r="A147" s="12"/>
      <x:c r="B147" s="14"/>
      <x:c r="C147" s="12"/>
      <x:c r="D147" s="12"/>
      <x:c r="E147" s="12"/>
      <x:c r="F147" s="12"/>
      <x:c r="G147" s="122" t="str">
        <x:f>IF(D147="","",IF(COUNTIFS(Itens_Contrato!$A$6:$A$105,D147,Itens_Contrato!$B$6:$B$105,C147)=1,SUMIFS(Itens_Contrato!$H$6:$H$105,Itens_Contrato!$A$6:$A$105,D147,Itens_Contrato!$B$6:$B$105,C147),""))</x:f>
      </x:c>
      <x:c r="H147" s="122" t="str">
        <x:f>IF(A147="","",IF(OR(NOT(ISNUMBER(G147)),NOT(ISNUMBER(F147)),F147&lt;=0,NOT(ISNUMBER(I147)),I147&lt;0,I147&gt;1),"",ROUND(F147*G147,2)))</x:f>
      </x:c>
      <x:c r="I147" s="28"/>
      <x:c r="J147" s="122" t="str">
        <x:f>IF(OR(A147="",H147=""),"",ROUND(H147*I147,2))</x:f>
      </x:c>
      <x:c r="K147" s="124"/>
      <x:c r="L147" s="122" t="str">
        <x:f>IF(OR(A147="",H147=""),"",ROUND(H147-J147+K147,2))</x:f>
      </x:c>
      <x:c r="M147" s="12"/>
      <x:c r="N147" s="14"/>
      <x:c r="O147" s="20" t="str">
        <x:f>IF(A147="","",IF(OR(H147="",COUNTIF($A$6:$A$205,A147)&lt;&gt;1),"REVISAR DADOS",IF(M147&lt;&gt;"Aprovada","PENDENTE",IF(OR(N147="",NOT(ISNUMBER(N147))),"INFORME VENCIMENTO",IF(N147&lt;Listas!$J$9,"ATRASADO","NO PRAZO")))))</x:f>
      </x:c>
      <x:c r="P147" s="1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22" customHeight="1">
      <x:c r="A148" s="12"/>
      <x:c r="B148" s="14"/>
      <x:c r="C148" s="12"/>
      <x:c r="D148" s="12"/>
      <x:c r="E148" s="12"/>
      <x:c r="F148" s="12"/>
      <x:c r="G148" s="122" t="str">
        <x:f>IF(D148="","",IF(COUNTIFS(Itens_Contrato!$A$6:$A$105,D148,Itens_Contrato!$B$6:$B$105,C148)=1,SUMIFS(Itens_Contrato!$H$6:$H$105,Itens_Contrato!$A$6:$A$105,D148,Itens_Contrato!$B$6:$B$105,C148),""))</x:f>
      </x:c>
      <x:c r="H148" s="122" t="str">
        <x:f>IF(A148="","",IF(OR(NOT(ISNUMBER(G148)),NOT(ISNUMBER(F148)),F148&lt;=0,NOT(ISNUMBER(I148)),I148&lt;0,I148&gt;1),"",ROUND(F148*G148,2)))</x:f>
      </x:c>
      <x:c r="I148" s="28"/>
      <x:c r="J148" s="122" t="str">
        <x:f>IF(OR(A148="",H148=""),"",ROUND(H148*I148,2))</x:f>
      </x:c>
      <x:c r="K148" s="124"/>
      <x:c r="L148" s="122" t="str">
        <x:f>IF(OR(A148="",H148=""),"",ROUND(H148-J148+K148,2))</x:f>
      </x:c>
      <x:c r="M148" s="12"/>
      <x:c r="N148" s="14"/>
      <x:c r="O148" s="20" t="str">
        <x:f>IF(A148="","",IF(OR(H148="",COUNTIF($A$6:$A$205,A148)&lt;&gt;1),"REVISAR DADOS",IF(M148&lt;&gt;"Aprovada","PENDENTE",IF(OR(N148="",NOT(ISNUMBER(N148))),"INFORME VENCIMENTO",IF(N148&lt;Listas!$J$9,"ATRASADO","NO PRAZO")))))</x:f>
      </x:c>
      <x:c r="P148" s="1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22" customHeight="1">
      <x:c r="A149" s="12"/>
      <x:c r="B149" s="14"/>
      <x:c r="C149" s="12"/>
      <x:c r="D149" s="12"/>
      <x:c r="E149" s="12"/>
      <x:c r="F149" s="12"/>
      <x:c r="G149" s="122" t="str">
        <x:f>IF(D149="","",IF(COUNTIFS(Itens_Contrato!$A$6:$A$105,D149,Itens_Contrato!$B$6:$B$105,C149)=1,SUMIFS(Itens_Contrato!$H$6:$H$105,Itens_Contrato!$A$6:$A$105,D149,Itens_Contrato!$B$6:$B$105,C149),""))</x:f>
      </x:c>
      <x:c r="H149" s="122" t="str">
        <x:f>IF(A149="","",IF(OR(NOT(ISNUMBER(G149)),NOT(ISNUMBER(F149)),F149&lt;=0,NOT(ISNUMBER(I149)),I149&lt;0,I149&gt;1),"",ROUND(F149*G149,2)))</x:f>
      </x:c>
      <x:c r="I149" s="28"/>
      <x:c r="J149" s="122" t="str">
        <x:f>IF(OR(A149="",H149=""),"",ROUND(H149*I149,2))</x:f>
      </x:c>
      <x:c r="K149" s="124"/>
      <x:c r="L149" s="122" t="str">
        <x:f>IF(OR(A149="",H149=""),"",ROUND(H149-J149+K149,2))</x:f>
      </x:c>
      <x:c r="M149" s="12"/>
      <x:c r="N149" s="14"/>
      <x:c r="O149" s="20" t="str">
        <x:f>IF(A149="","",IF(OR(H149="",COUNTIF($A$6:$A$205,A149)&lt;&gt;1),"REVISAR DADOS",IF(M149&lt;&gt;"Aprovada","PENDENTE",IF(OR(N149="",NOT(ISNUMBER(N149))),"INFORME VENCIMENTO",IF(N149&lt;Listas!$J$9,"ATRASADO","NO PRAZO")))))</x:f>
      </x:c>
      <x:c r="P149" s="1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22" customHeight="1">
      <x:c r="A150" s="12"/>
      <x:c r="B150" s="14"/>
      <x:c r="C150" s="12"/>
      <x:c r="D150" s="12"/>
      <x:c r="E150" s="12"/>
      <x:c r="F150" s="12"/>
      <x:c r="G150" s="122" t="str">
        <x:f>IF(D150="","",IF(COUNTIFS(Itens_Contrato!$A$6:$A$105,D150,Itens_Contrato!$B$6:$B$105,C150)=1,SUMIFS(Itens_Contrato!$H$6:$H$105,Itens_Contrato!$A$6:$A$105,D150,Itens_Contrato!$B$6:$B$105,C150),""))</x:f>
      </x:c>
      <x:c r="H150" s="122" t="str">
        <x:f>IF(A150="","",IF(OR(NOT(ISNUMBER(G150)),NOT(ISNUMBER(F150)),F150&lt;=0,NOT(ISNUMBER(I150)),I150&lt;0,I150&gt;1),"",ROUND(F150*G150,2)))</x:f>
      </x:c>
      <x:c r="I150" s="28"/>
      <x:c r="J150" s="122" t="str">
        <x:f>IF(OR(A150="",H150=""),"",ROUND(H150*I150,2))</x:f>
      </x:c>
      <x:c r="K150" s="124"/>
      <x:c r="L150" s="122" t="str">
        <x:f>IF(OR(A150="",H150=""),"",ROUND(H150-J150+K150,2))</x:f>
      </x:c>
      <x:c r="M150" s="12"/>
      <x:c r="N150" s="14"/>
      <x:c r="O150" s="20" t="str">
        <x:f>IF(A150="","",IF(OR(H150="",COUNTIF($A$6:$A$205,A150)&lt;&gt;1),"REVISAR DADOS",IF(M150&lt;&gt;"Aprovada","PENDENTE",IF(OR(N150="",NOT(ISNUMBER(N150))),"INFORME VENCIMENTO",IF(N150&lt;Listas!$J$9,"ATRASADO","NO PRAZO")))))</x:f>
      </x:c>
      <x:c r="P150" s="1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22" customHeight="1">
      <x:c r="A151" s="12"/>
      <x:c r="B151" s="14"/>
      <x:c r="C151" s="12"/>
      <x:c r="D151" s="12"/>
      <x:c r="E151" s="12"/>
      <x:c r="F151" s="12"/>
      <x:c r="G151" s="122" t="str">
        <x:f>IF(D151="","",IF(COUNTIFS(Itens_Contrato!$A$6:$A$105,D151,Itens_Contrato!$B$6:$B$105,C151)=1,SUMIFS(Itens_Contrato!$H$6:$H$105,Itens_Contrato!$A$6:$A$105,D151,Itens_Contrato!$B$6:$B$105,C151),""))</x:f>
      </x:c>
      <x:c r="H151" s="122" t="str">
        <x:f>IF(A151="","",IF(OR(NOT(ISNUMBER(G151)),NOT(ISNUMBER(F151)),F151&lt;=0,NOT(ISNUMBER(I151)),I151&lt;0,I151&gt;1),"",ROUND(F151*G151,2)))</x:f>
      </x:c>
      <x:c r="I151" s="28"/>
      <x:c r="J151" s="122" t="str">
        <x:f>IF(OR(A151="",H151=""),"",ROUND(H151*I151,2))</x:f>
      </x:c>
      <x:c r="K151" s="124"/>
      <x:c r="L151" s="122" t="str">
        <x:f>IF(OR(A151="",H151=""),"",ROUND(H151-J151+K151,2))</x:f>
      </x:c>
      <x:c r="M151" s="12"/>
      <x:c r="N151" s="14"/>
      <x:c r="O151" s="20" t="str">
        <x:f>IF(A151="","",IF(OR(H151="",COUNTIF($A$6:$A$205,A151)&lt;&gt;1),"REVISAR DADOS",IF(M151&lt;&gt;"Aprovada","PENDENTE",IF(OR(N151="",NOT(ISNUMBER(N151))),"INFORME VENCIMENTO",IF(N151&lt;Listas!$J$9,"ATRASADO","NO PRAZO")))))</x:f>
      </x:c>
      <x:c r="P151" s="1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22" customHeight="1">
      <x:c r="A152" s="12"/>
      <x:c r="B152" s="14"/>
      <x:c r="C152" s="12"/>
      <x:c r="D152" s="12"/>
      <x:c r="E152" s="12"/>
      <x:c r="F152" s="12"/>
      <x:c r="G152" s="122" t="str">
        <x:f>IF(D152="","",IF(COUNTIFS(Itens_Contrato!$A$6:$A$105,D152,Itens_Contrato!$B$6:$B$105,C152)=1,SUMIFS(Itens_Contrato!$H$6:$H$105,Itens_Contrato!$A$6:$A$105,D152,Itens_Contrato!$B$6:$B$105,C152),""))</x:f>
      </x:c>
      <x:c r="H152" s="122" t="str">
        <x:f>IF(A152="","",IF(OR(NOT(ISNUMBER(G152)),NOT(ISNUMBER(F152)),F152&lt;=0,NOT(ISNUMBER(I152)),I152&lt;0,I152&gt;1),"",ROUND(F152*G152,2)))</x:f>
      </x:c>
      <x:c r="I152" s="28"/>
      <x:c r="J152" s="122" t="str">
        <x:f>IF(OR(A152="",H152=""),"",ROUND(H152*I152,2))</x:f>
      </x:c>
      <x:c r="K152" s="124"/>
      <x:c r="L152" s="122" t="str">
        <x:f>IF(OR(A152="",H152=""),"",ROUND(H152-J152+K152,2))</x:f>
      </x:c>
      <x:c r="M152" s="12"/>
      <x:c r="N152" s="14"/>
      <x:c r="O152" s="20" t="str">
        <x:f>IF(A152="","",IF(OR(H152="",COUNTIF($A$6:$A$205,A152)&lt;&gt;1),"REVISAR DADOS",IF(M152&lt;&gt;"Aprovada","PENDENTE",IF(OR(N152="",NOT(ISNUMBER(N152))),"INFORME VENCIMENTO",IF(N152&lt;Listas!$J$9,"ATRASADO","NO PRAZO")))))</x:f>
      </x:c>
      <x:c r="P152" s="1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22" customHeight="1">
      <x:c r="A153" s="12"/>
      <x:c r="B153" s="14"/>
      <x:c r="C153" s="12"/>
      <x:c r="D153" s="12"/>
      <x:c r="E153" s="12"/>
      <x:c r="F153" s="12"/>
      <x:c r="G153" s="122" t="str">
        <x:f>IF(D153="","",IF(COUNTIFS(Itens_Contrato!$A$6:$A$105,D153,Itens_Contrato!$B$6:$B$105,C153)=1,SUMIFS(Itens_Contrato!$H$6:$H$105,Itens_Contrato!$A$6:$A$105,D153,Itens_Contrato!$B$6:$B$105,C153),""))</x:f>
      </x:c>
      <x:c r="H153" s="122" t="str">
        <x:f>IF(A153="","",IF(OR(NOT(ISNUMBER(G153)),NOT(ISNUMBER(F153)),F153&lt;=0,NOT(ISNUMBER(I153)),I153&lt;0,I153&gt;1),"",ROUND(F153*G153,2)))</x:f>
      </x:c>
      <x:c r="I153" s="28"/>
      <x:c r="J153" s="122" t="str">
        <x:f>IF(OR(A153="",H153=""),"",ROUND(H153*I153,2))</x:f>
      </x:c>
      <x:c r="K153" s="124"/>
      <x:c r="L153" s="122" t="str">
        <x:f>IF(OR(A153="",H153=""),"",ROUND(H153-J153+K153,2))</x:f>
      </x:c>
      <x:c r="M153" s="12"/>
      <x:c r="N153" s="14"/>
      <x:c r="O153" s="20" t="str">
        <x:f>IF(A153="","",IF(OR(H153="",COUNTIF($A$6:$A$205,A153)&lt;&gt;1),"REVISAR DADOS",IF(M153&lt;&gt;"Aprovada","PENDENTE",IF(OR(N153="",NOT(ISNUMBER(N153))),"INFORME VENCIMENTO",IF(N153&lt;Listas!$J$9,"ATRASADO","NO PRAZO")))))</x:f>
      </x:c>
      <x:c r="P153" s="1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22" customHeight="1">
      <x:c r="A154" s="12"/>
      <x:c r="B154" s="14"/>
      <x:c r="C154" s="12"/>
      <x:c r="D154" s="12"/>
      <x:c r="E154" s="12"/>
      <x:c r="F154" s="12"/>
      <x:c r="G154" s="122" t="str">
        <x:f>IF(D154="","",IF(COUNTIFS(Itens_Contrato!$A$6:$A$105,D154,Itens_Contrato!$B$6:$B$105,C154)=1,SUMIFS(Itens_Contrato!$H$6:$H$105,Itens_Contrato!$A$6:$A$105,D154,Itens_Contrato!$B$6:$B$105,C154),""))</x:f>
      </x:c>
      <x:c r="H154" s="122" t="str">
        <x:f>IF(A154="","",IF(OR(NOT(ISNUMBER(G154)),NOT(ISNUMBER(F154)),F154&lt;=0,NOT(ISNUMBER(I154)),I154&lt;0,I154&gt;1),"",ROUND(F154*G154,2)))</x:f>
      </x:c>
      <x:c r="I154" s="28"/>
      <x:c r="J154" s="122" t="str">
        <x:f>IF(OR(A154="",H154=""),"",ROUND(H154*I154,2))</x:f>
      </x:c>
      <x:c r="K154" s="124"/>
      <x:c r="L154" s="122" t="str">
        <x:f>IF(OR(A154="",H154=""),"",ROUND(H154-J154+K154,2))</x:f>
      </x:c>
      <x:c r="M154" s="12"/>
      <x:c r="N154" s="14"/>
      <x:c r="O154" s="20" t="str">
        <x:f>IF(A154="","",IF(OR(H154="",COUNTIF($A$6:$A$205,A154)&lt;&gt;1),"REVISAR DADOS",IF(M154&lt;&gt;"Aprovada","PENDENTE",IF(OR(N154="",NOT(ISNUMBER(N154))),"INFORME VENCIMENTO",IF(N154&lt;Listas!$J$9,"ATRASADO","NO PRAZO")))))</x:f>
      </x:c>
      <x:c r="P154" s="1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22" customHeight="1">
      <x:c r="A155" s="12"/>
      <x:c r="B155" s="14"/>
      <x:c r="C155" s="12"/>
      <x:c r="D155" s="12"/>
      <x:c r="E155" s="12"/>
      <x:c r="F155" s="12"/>
      <x:c r="G155" s="122" t="str">
        <x:f>IF(D155="","",IF(COUNTIFS(Itens_Contrato!$A$6:$A$105,D155,Itens_Contrato!$B$6:$B$105,C155)=1,SUMIFS(Itens_Contrato!$H$6:$H$105,Itens_Contrato!$A$6:$A$105,D155,Itens_Contrato!$B$6:$B$105,C155),""))</x:f>
      </x:c>
      <x:c r="H155" s="122" t="str">
        <x:f>IF(A155="","",IF(OR(NOT(ISNUMBER(G155)),NOT(ISNUMBER(F155)),F155&lt;=0,NOT(ISNUMBER(I155)),I155&lt;0,I155&gt;1),"",ROUND(F155*G155,2)))</x:f>
      </x:c>
      <x:c r="I155" s="28"/>
      <x:c r="J155" s="122" t="str">
        <x:f>IF(OR(A155="",H155=""),"",ROUND(H155*I155,2))</x:f>
      </x:c>
      <x:c r="K155" s="124"/>
      <x:c r="L155" s="122" t="str">
        <x:f>IF(OR(A155="",H155=""),"",ROUND(H155-J155+K155,2))</x:f>
      </x:c>
      <x:c r="M155" s="12"/>
      <x:c r="N155" s="14"/>
      <x:c r="O155" s="20" t="str">
        <x:f>IF(A155="","",IF(OR(H155="",COUNTIF($A$6:$A$205,A155)&lt;&gt;1),"REVISAR DADOS",IF(M155&lt;&gt;"Aprovada","PENDENTE",IF(OR(N155="",NOT(ISNUMBER(N155))),"INFORME VENCIMENTO",IF(N155&lt;Listas!$J$9,"ATRASADO","NO PRAZO")))))</x:f>
      </x:c>
      <x:c r="P155" s="1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22" customHeight="1">
      <x:c r="A156" s="12"/>
      <x:c r="B156" s="14"/>
      <x:c r="C156" s="12"/>
      <x:c r="D156" s="12"/>
      <x:c r="E156" s="12"/>
      <x:c r="F156" s="12"/>
      <x:c r="G156" s="122" t="str">
        <x:f>IF(D156="","",IF(COUNTIFS(Itens_Contrato!$A$6:$A$105,D156,Itens_Contrato!$B$6:$B$105,C156)=1,SUMIFS(Itens_Contrato!$H$6:$H$105,Itens_Contrato!$A$6:$A$105,D156,Itens_Contrato!$B$6:$B$105,C156),""))</x:f>
      </x:c>
      <x:c r="H156" s="122" t="str">
        <x:f>IF(A156="","",IF(OR(NOT(ISNUMBER(G156)),NOT(ISNUMBER(F156)),F156&lt;=0,NOT(ISNUMBER(I156)),I156&lt;0,I156&gt;1),"",ROUND(F156*G156,2)))</x:f>
      </x:c>
      <x:c r="I156" s="28"/>
      <x:c r="J156" s="122" t="str">
        <x:f>IF(OR(A156="",H156=""),"",ROUND(H156*I156,2))</x:f>
      </x:c>
      <x:c r="K156" s="124"/>
      <x:c r="L156" s="122" t="str">
        <x:f>IF(OR(A156="",H156=""),"",ROUND(H156-J156+K156,2))</x:f>
      </x:c>
      <x:c r="M156" s="12"/>
      <x:c r="N156" s="14"/>
      <x:c r="O156" s="20" t="str">
        <x:f>IF(A156="","",IF(OR(H156="",COUNTIF($A$6:$A$205,A156)&lt;&gt;1),"REVISAR DADOS",IF(M156&lt;&gt;"Aprovada","PENDENTE",IF(OR(N156="",NOT(ISNUMBER(N156))),"INFORME VENCIMENTO",IF(N156&lt;Listas!$J$9,"ATRASADO","NO PRAZO")))))</x:f>
      </x:c>
      <x:c r="P156" s="1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22" customHeight="1">
      <x:c r="A157" s="12"/>
      <x:c r="B157" s="14"/>
      <x:c r="C157" s="12"/>
      <x:c r="D157" s="12"/>
      <x:c r="E157" s="12"/>
      <x:c r="F157" s="12"/>
      <x:c r="G157" s="122" t="str">
        <x:f>IF(D157="","",IF(COUNTIFS(Itens_Contrato!$A$6:$A$105,D157,Itens_Contrato!$B$6:$B$105,C157)=1,SUMIFS(Itens_Contrato!$H$6:$H$105,Itens_Contrato!$A$6:$A$105,D157,Itens_Contrato!$B$6:$B$105,C157),""))</x:f>
      </x:c>
      <x:c r="H157" s="122" t="str">
        <x:f>IF(A157="","",IF(OR(NOT(ISNUMBER(G157)),NOT(ISNUMBER(F157)),F157&lt;=0,NOT(ISNUMBER(I157)),I157&lt;0,I157&gt;1),"",ROUND(F157*G157,2)))</x:f>
      </x:c>
      <x:c r="I157" s="28"/>
      <x:c r="J157" s="122" t="str">
        <x:f>IF(OR(A157="",H157=""),"",ROUND(H157*I157,2))</x:f>
      </x:c>
      <x:c r="K157" s="124"/>
      <x:c r="L157" s="122" t="str">
        <x:f>IF(OR(A157="",H157=""),"",ROUND(H157-J157+K157,2))</x:f>
      </x:c>
      <x:c r="M157" s="12"/>
      <x:c r="N157" s="14"/>
      <x:c r="O157" s="20" t="str">
        <x:f>IF(A157="","",IF(OR(H157="",COUNTIF($A$6:$A$205,A157)&lt;&gt;1),"REVISAR DADOS",IF(M157&lt;&gt;"Aprovada","PENDENTE",IF(OR(N157="",NOT(ISNUMBER(N157))),"INFORME VENCIMENTO",IF(N157&lt;Listas!$J$9,"ATRASADO","NO PRAZO")))))</x:f>
      </x:c>
      <x:c r="P157" s="1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22" customHeight="1">
      <x:c r="A158" s="12"/>
      <x:c r="B158" s="14"/>
      <x:c r="C158" s="12"/>
      <x:c r="D158" s="12"/>
      <x:c r="E158" s="12"/>
      <x:c r="F158" s="12"/>
      <x:c r="G158" s="122" t="str">
        <x:f>IF(D158="","",IF(COUNTIFS(Itens_Contrato!$A$6:$A$105,D158,Itens_Contrato!$B$6:$B$105,C158)=1,SUMIFS(Itens_Contrato!$H$6:$H$105,Itens_Contrato!$A$6:$A$105,D158,Itens_Contrato!$B$6:$B$105,C158),""))</x:f>
      </x:c>
      <x:c r="H158" s="122" t="str">
        <x:f>IF(A158="","",IF(OR(NOT(ISNUMBER(G158)),NOT(ISNUMBER(F158)),F158&lt;=0,NOT(ISNUMBER(I158)),I158&lt;0,I158&gt;1),"",ROUND(F158*G158,2)))</x:f>
      </x:c>
      <x:c r="I158" s="28"/>
      <x:c r="J158" s="122" t="str">
        <x:f>IF(OR(A158="",H158=""),"",ROUND(H158*I158,2))</x:f>
      </x:c>
      <x:c r="K158" s="124"/>
      <x:c r="L158" s="122" t="str">
        <x:f>IF(OR(A158="",H158=""),"",ROUND(H158-J158+K158,2))</x:f>
      </x:c>
      <x:c r="M158" s="12"/>
      <x:c r="N158" s="14"/>
      <x:c r="O158" s="20" t="str">
        <x:f>IF(A158="","",IF(OR(H158="",COUNTIF($A$6:$A$205,A158)&lt;&gt;1),"REVISAR DADOS",IF(M158&lt;&gt;"Aprovada","PENDENTE",IF(OR(N158="",NOT(ISNUMBER(N158))),"INFORME VENCIMENTO",IF(N158&lt;Listas!$J$9,"ATRASADO","NO PRAZO")))))</x:f>
      </x:c>
      <x:c r="P158" s="1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22" customHeight="1">
      <x:c r="A159" s="12"/>
      <x:c r="B159" s="14"/>
      <x:c r="C159" s="12"/>
      <x:c r="D159" s="12"/>
      <x:c r="E159" s="12"/>
      <x:c r="F159" s="12"/>
      <x:c r="G159" s="122" t="str">
        <x:f>IF(D159="","",IF(COUNTIFS(Itens_Contrato!$A$6:$A$105,D159,Itens_Contrato!$B$6:$B$105,C159)=1,SUMIFS(Itens_Contrato!$H$6:$H$105,Itens_Contrato!$A$6:$A$105,D159,Itens_Contrato!$B$6:$B$105,C159),""))</x:f>
      </x:c>
      <x:c r="H159" s="122" t="str">
        <x:f>IF(A159="","",IF(OR(NOT(ISNUMBER(G159)),NOT(ISNUMBER(F159)),F159&lt;=0,NOT(ISNUMBER(I159)),I159&lt;0,I159&gt;1),"",ROUND(F159*G159,2)))</x:f>
      </x:c>
      <x:c r="I159" s="28"/>
      <x:c r="J159" s="122" t="str">
        <x:f>IF(OR(A159="",H159=""),"",ROUND(H159*I159,2))</x:f>
      </x:c>
      <x:c r="K159" s="124"/>
      <x:c r="L159" s="122" t="str">
        <x:f>IF(OR(A159="",H159=""),"",ROUND(H159-J159+K159,2))</x:f>
      </x:c>
      <x:c r="M159" s="12"/>
      <x:c r="N159" s="14"/>
      <x:c r="O159" s="20" t="str">
        <x:f>IF(A159="","",IF(OR(H159="",COUNTIF($A$6:$A$205,A159)&lt;&gt;1),"REVISAR DADOS",IF(M159&lt;&gt;"Aprovada","PENDENTE",IF(OR(N159="",NOT(ISNUMBER(N159))),"INFORME VENCIMENTO",IF(N159&lt;Listas!$J$9,"ATRASADO","NO PRAZO")))))</x:f>
      </x:c>
      <x:c r="P159" s="1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22" customHeight="1">
      <x:c r="A160" s="12"/>
      <x:c r="B160" s="14"/>
      <x:c r="C160" s="12"/>
      <x:c r="D160" s="12"/>
      <x:c r="E160" s="12"/>
      <x:c r="F160" s="12"/>
      <x:c r="G160" s="122" t="str">
        <x:f>IF(D160="","",IF(COUNTIFS(Itens_Contrato!$A$6:$A$105,D160,Itens_Contrato!$B$6:$B$105,C160)=1,SUMIFS(Itens_Contrato!$H$6:$H$105,Itens_Contrato!$A$6:$A$105,D160,Itens_Contrato!$B$6:$B$105,C160),""))</x:f>
      </x:c>
      <x:c r="H160" s="122" t="str">
        <x:f>IF(A160="","",IF(OR(NOT(ISNUMBER(G160)),NOT(ISNUMBER(F160)),F160&lt;=0,NOT(ISNUMBER(I160)),I160&lt;0,I160&gt;1),"",ROUND(F160*G160,2)))</x:f>
      </x:c>
      <x:c r="I160" s="28"/>
      <x:c r="J160" s="122" t="str">
        <x:f>IF(OR(A160="",H160=""),"",ROUND(H160*I160,2))</x:f>
      </x:c>
      <x:c r="K160" s="124"/>
      <x:c r="L160" s="122" t="str">
        <x:f>IF(OR(A160="",H160=""),"",ROUND(H160-J160+K160,2))</x:f>
      </x:c>
      <x:c r="M160" s="12"/>
      <x:c r="N160" s="14"/>
      <x:c r="O160" s="20" t="str">
        <x:f>IF(A160="","",IF(OR(H160="",COUNTIF($A$6:$A$205,A160)&lt;&gt;1),"REVISAR DADOS",IF(M160&lt;&gt;"Aprovada","PENDENTE",IF(OR(N160="",NOT(ISNUMBER(N160))),"INFORME VENCIMENTO",IF(N160&lt;Listas!$J$9,"ATRASADO","NO PRAZO")))))</x:f>
      </x:c>
      <x:c r="P160" s="1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22" customHeight="1">
      <x:c r="A161" s="12"/>
      <x:c r="B161" s="14"/>
      <x:c r="C161" s="12"/>
      <x:c r="D161" s="12"/>
      <x:c r="E161" s="12"/>
      <x:c r="F161" s="12"/>
      <x:c r="G161" s="122" t="str">
        <x:f>IF(D161="","",IF(COUNTIFS(Itens_Contrato!$A$6:$A$105,D161,Itens_Contrato!$B$6:$B$105,C161)=1,SUMIFS(Itens_Contrato!$H$6:$H$105,Itens_Contrato!$A$6:$A$105,D161,Itens_Contrato!$B$6:$B$105,C161),""))</x:f>
      </x:c>
      <x:c r="H161" s="122" t="str">
        <x:f>IF(A161="","",IF(OR(NOT(ISNUMBER(G161)),NOT(ISNUMBER(F161)),F161&lt;=0,NOT(ISNUMBER(I161)),I161&lt;0,I161&gt;1),"",ROUND(F161*G161,2)))</x:f>
      </x:c>
      <x:c r="I161" s="28"/>
      <x:c r="J161" s="122" t="str">
        <x:f>IF(OR(A161="",H161=""),"",ROUND(H161*I161,2))</x:f>
      </x:c>
      <x:c r="K161" s="124"/>
      <x:c r="L161" s="122" t="str">
        <x:f>IF(OR(A161="",H161=""),"",ROUND(H161-J161+K161,2))</x:f>
      </x:c>
      <x:c r="M161" s="12"/>
      <x:c r="N161" s="14"/>
      <x:c r="O161" s="20" t="str">
        <x:f>IF(A161="","",IF(OR(H161="",COUNTIF($A$6:$A$205,A161)&lt;&gt;1),"REVISAR DADOS",IF(M161&lt;&gt;"Aprovada","PENDENTE",IF(OR(N161="",NOT(ISNUMBER(N161))),"INFORME VENCIMENTO",IF(N161&lt;Listas!$J$9,"ATRASADO","NO PRAZO")))))</x:f>
      </x:c>
      <x:c r="P161" s="1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22" customHeight="1">
      <x:c r="A162" s="12"/>
      <x:c r="B162" s="14"/>
      <x:c r="C162" s="12"/>
      <x:c r="D162" s="12"/>
      <x:c r="E162" s="12"/>
      <x:c r="F162" s="12"/>
      <x:c r="G162" s="122" t="str">
        <x:f>IF(D162="","",IF(COUNTIFS(Itens_Contrato!$A$6:$A$105,D162,Itens_Contrato!$B$6:$B$105,C162)=1,SUMIFS(Itens_Contrato!$H$6:$H$105,Itens_Contrato!$A$6:$A$105,D162,Itens_Contrato!$B$6:$B$105,C162),""))</x:f>
      </x:c>
      <x:c r="H162" s="122" t="str">
        <x:f>IF(A162="","",IF(OR(NOT(ISNUMBER(G162)),NOT(ISNUMBER(F162)),F162&lt;=0,NOT(ISNUMBER(I162)),I162&lt;0,I162&gt;1),"",ROUND(F162*G162,2)))</x:f>
      </x:c>
      <x:c r="I162" s="28"/>
      <x:c r="J162" s="122" t="str">
        <x:f>IF(OR(A162="",H162=""),"",ROUND(H162*I162,2))</x:f>
      </x:c>
      <x:c r="K162" s="124"/>
      <x:c r="L162" s="122" t="str">
        <x:f>IF(OR(A162="",H162=""),"",ROUND(H162-J162+K162,2))</x:f>
      </x:c>
      <x:c r="M162" s="12"/>
      <x:c r="N162" s="14"/>
      <x:c r="O162" s="20" t="str">
        <x:f>IF(A162="","",IF(OR(H162="",COUNTIF($A$6:$A$205,A162)&lt;&gt;1),"REVISAR DADOS",IF(M162&lt;&gt;"Aprovada","PENDENTE",IF(OR(N162="",NOT(ISNUMBER(N162))),"INFORME VENCIMENTO",IF(N162&lt;Listas!$J$9,"ATRASADO","NO PRAZO")))))</x:f>
      </x:c>
      <x:c r="P162" s="1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22" customHeight="1">
      <x:c r="A163" s="12"/>
      <x:c r="B163" s="14"/>
      <x:c r="C163" s="12"/>
      <x:c r="D163" s="12"/>
      <x:c r="E163" s="12"/>
      <x:c r="F163" s="12"/>
      <x:c r="G163" s="122" t="str">
        <x:f>IF(D163="","",IF(COUNTIFS(Itens_Contrato!$A$6:$A$105,D163,Itens_Contrato!$B$6:$B$105,C163)=1,SUMIFS(Itens_Contrato!$H$6:$H$105,Itens_Contrato!$A$6:$A$105,D163,Itens_Contrato!$B$6:$B$105,C163),""))</x:f>
      </x:c>
      <x:c r="H163" s="122" t="str">
        <x:f>IF(A163="","",IF(OR(NOT(ISNUMBER(G163)),NOT(ISNUMBER(F163)),F163&lt;=0,NOT(ISNUMBER(I163)),I163&lt;0,I163&gt;1),"",ROUND(F163*G163,2)))</x:f>
      </x:c>
      <x:c r="I163" s="28"/>
      <x:c r="J163" s="122" t="str">
        <x:f>IF(OR(A163="",H163=""),"",ROUND(H163*I163,2))</x:f>
      </x:c>
      <x:c r="K163" s="124"/>
      <x:c r="L163" s="122" t="str">
        <x:f>IF(OR(A163="",H163=""),"",ROUND(H163-J163+K163,2))</x:f>
      </x:c>
      <x:c r="M163" s="12"/>
      <x:c r="N163" s="14"/>
      <x:c r="O163" s="20" t="str">
        <x:f>IF(A163="","",IF(OR(H163="",COUNTIF($A$6:$A$205,A163)&lt;&gt;1),"REVISAR DADOS",IF(M163&lt;&gt;"Aprovada","PENDENTE",IF(OR(N163="",NOT(ISNUMBER(N163))),"INFORME VENCIMENTO",IF(N163&lt;Listas!$J$9,"ATRASADO","NO PRAZO")))))</x:f>
      </x:c>
      <x:c r="P163" s="1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22" customHeight="1">
      <x:c r="A164" s="12"/>
      <x:c r="B164" s="14"/>
      <x:c r="C164" s="12"/>
      <x:c r="D164" s="12"/>
      <x:c r="E164" s="12"/>
      <x:c r="F164" s="12"/>
      <x:c r="G164" s="122" t="str">
        <x:f>IF(D164="","",IF(COUNTIFS(Itens_Contrato!$A$6:$A$105,D164,Itens_Contrato!$B$6:$B$105,C164)=1,SUMIFS(Itens_Contrato!$H$6:$H$105,Itens_Contrato!$A$6:$A$105,D164,Itens_Contrato!$B$6:$B$105,C164),""))</x:f>
      </x:c>
      <x:c r="H164" s="122" t="str">
        <x:f>IF(A164="","",IF(OR(NOT(ISNUMBER(G164)),NOT(ISNUMBER(F164)),F164&lt;=0,NOT(ISNUMBER(I164)),I164&lt;0,I164&gt;1),"",ROUND(F164*G164,2)))</x:f>
      </x:c>
      <x:c r="I164" s="28"/>
      <x:c r="J164" s="122" t="str">
        <x:f>IF(OR(A164="",H164=""),"",ROUND(H164*I164,2))</x:f>
      </x:c>
      <x:c r="K164" s="124"/>
      <x:c r="L164" s="122" t="str">
        <x:f>IF(OR(A164="",H164=""),"",ROUND(H164-J164+K164,2))</x:f>
      </x:c>
      <x:c r="M164" s="12"/>
      <x:c r="N164" s="14"/>
      <x:c r="O164" s="20" t="str">
        <x:f>IF(A164="","",IF(OR(H164="",COUNTIF($A$6:$A$205,A164)&lt;&gt;1),"REVISAR DADOS",IF(M164&lt;&gt;"Aprovada","PENDENTE",IF(OR(N164="",NOT(ISNUMBER(N164))),"INFORME VENCIMENTO",IF(N164&lt;Listas!$J$9,"ATRASADO","NO PRAZO")))))</x:f>
      </x:c>
      <x:c r="P164" s="1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22" customHeight="1">
      <x:c r="A165" s="12"/>
      <x:c r="B165" s="14"/>
      <x:c r="C165" s="12"/>
      <x:c r="D165" s="12"/>
      <x:c r="E165" s="12"/>
      <x:c r="F165" s="12"/>
      <x:c r="G165" s="122" t="str">
        <x:f>IF(D165="","",IF(COUNTIFS(Itens_Contrato!$A$6:$A$105,D165,Itens_Contrato!$B$6:$B$105,C165)=1,SUMIFS(Itens_Contrato!$H$6:$H$105,Itens_Contrato!$A$6:$A$105,D165,Itens_Contrato!$B$6:$B$105,C165),""))</x:f>
      </x:c>
      <x:c r="H165" s="122" t="str">
        <x:f>IF(A165="","",IF(OR(NOT(ISNUMBER(G165)),NOT(ISNUMBER(F165)),F165&lt;=0,NOT(ISNUMBER(I165)),I165&lt;0,I165&gt;1),"",ROUND(F165*G165,2)))</x:f>
      </x:c>
      <x:c r="I165" s="28"/>
      <x:c r="J165" s="122" t="str">
        <x:f>IF(OR(A165="",H165=""),"",ROUND(H165*I165,2))</x:f>
      </x:c>
      <x:c r="K165" s="124"/>
      <x:c r="L165" s="122" t="str">
        <x:f>IF(OR(A165="",H165=""),"",ROUND(H165-J165+K165,2))</x:f>
      </x:c>
      <x:c r="M165" s="12"/>
      <x:c r="N165" s="14"/>
      <x:c r="O165" s="20" t="str">
        <x:f>IF(A165="","",IF(OR(H165="",COUNTIF($A$6:$A$205,A165)&lt;&gt;1),"REVISAR DADOS",IF(M165&lt;&gt;"Aprovada","PENDENTE",IF(OR(N165="",NOT(ISNUMBER(N165))),"INFORME VENCIMENTO",IF(N165&lt;Listas!$J$9,"ATRASADO","NO PRAZO")))))</x:f>
      </x:c>
      <x:c r="P165" s="1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22" customHeight="1">
      <x:c r="A166" s="12"/>
      <x:c r="B166" s="14"/>
      <x:c r="C166" s="12"/>
      <x:c r="D166" s="12"/>
      <x:c r="E166" s="12"/>
      <x:c r="F166" s="12"/>
      <x:c r="G166" s="122" t="str">
        <x:f>IF(D166="","",IF(COUNTIFS(Itens_Contrato!$A$6:$A$105,D166,Itens_Contrato!$B$6:$B$105,C166)=1,SUMIFS(Itens_Contrato!$H$6:$H$105,Itens_Contrato!$A$6:$A$105,D166,Itens_Contrato!$B$6:$B$105,C166),""))</x:f>
      </x:c>
      <x:c r="H166" s="122" t="str">
        <x:f>IF(A166="","",IF(OR(NOT(ISNUMBER(G166)),NOT(ISNUMBER(F166)),F166&lt;=0,NOT(ISNUMBER(I166)),I166&lt;0,I166&gt;1),"",ROUND(F166*G166,2)))</x:f>
      </x:c>
      <x:c r="I166" s="28"/>
      <x:c r="J166" s="122" t="str">
        <x:f>IF(OR(A166="",H166=""),"",ROUND(H166*I166,2))</x:f>
      </x:c>
      <x:c r="K166" s="124"/>
      <x:c r="L166" s="122" t="str">
        <x:f>IF(OR(A166="",H166=""),"",ROUND(H166-J166+K166,2))</x:f>
      </x:c>
      <x:c r="M166" s="12"/>
      <x:c r="N166" s="14"/>
      <x:c r="O166" s="20" t="str">
        <x:f>IF(A166="","",IF(OR(H166="",COUNTIF($A$6:$A$205,A166)&lt;&gt;1),"REVISAR DADOS",IF(M166&lt;&gt;"Aprovada","PENDENTE",IF(OR(N166="",NOT(ISNUMBER(N166))),"INFORME VENCIMENTO",IF(N166&lt;Listas!$J$9,"ATRASADO","NO PRAZO")))))</x:f>
      </x:c>
      <x:c r="P166" s="1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22" customHeight="1">
      <x:c r="A167" s="12"/>
      <x:c r="B167" s="14"/>
      <x:c r="C167" s="12"/>
      <x:c r="D167" s="12"/>
      <x:c r="E167" s="12"/>
      <x:c r="F167" s="12"/>
      <x:c r="G167" s="122" t="str">
        <x:f>IF(D167="","",IF(COUNTIFS(Itens_Contrato!$A$6:$A$105,D167,Itens_Contrato!$B$6:$B$105,C167)=1,SUMIFS(Itens_Contrato!$H$6:$H$105,Itens_Contrato!$A$6:$A$105,D167,Itens_Contrato!$B$6:$B$105,C167),""))</x:f>
      </x:c>
      <x:c r="H167" s="122" t="str">
        <x:f>IF(A167="","",IF(OR(NOT(ISNUMBER(G167)),NOT(ISNUMBER(F167)),F167&lt;=0,NOT(ISNUMBER(I167)),I167&lt;0,I167&gt;1),"",ROUND(F167*G167,2)))</x:f>
      </x:c>
      <x:c r="I167" s="28"/>
      <x:c r="J167" s="122" t="str">
        <x:f>IF(OR(A167="",H167=""),"",ROUND(H167*I167,2))</x:f>
      </x:c>
      <x:c r="K167" s="124"/>
      <x:c r="L167" s="122" t="str">
        <x:f>IF(OR(A167="",H167=""),"",ROUND(H167-J167+K167,2))</x:f>
      </x:c>
      <x:c r="M167" s="12"/>
      <x:c r="N167" s="14"/>
      <x:c r="O167" s="20" t="str">
        <x:f>IF(A167="","",IF(OR(H167="",COUNTIF($A$6:$A$205,A167)&lt;&gt;1),"REVISAR DADOS",IF(M167&lt;&gt;"Aprovada","PENDENTE",IF(OR(N167="",NOT(ISNUMBER(N167))),"INFORME VENCIMENTO",IF(N167&lt;Listas!$J$9,"ATRASADO","NO PRAZO")))))</x:f>
      </x:c>
      <x:c r="P167" s="1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22" customHeight="1">
      <x:c r="A168" s="12"/>
      <x:c r="B168" s="14"/>
      <x:c r="C168" s="12"/>
      <x:c r="D168" s="12"/>
      <x:c r="E168" s="12"/>
      <x:c r="F168" s="12"/>
      <x:c r="G168" s="122" t="str">
        <x:f>IF(D168="","",IF(COUNTIFS(Itens_Contrato!$A$6:$A$105,D168,Itens_Contrato!$B$6:$B$105,C168)=1,SUMIFS(Itens_Contrato!$H$6:$H$105,Itens_Contrato!$A$6:$A$105,D168,Itens_Contrato!$B$6:$B$105,C168),""))</x:f>
      </x:c>
      <x:c r="H168" s="122" t="str">
        <x:f>IF(A168="","",IF(OR(NOT(ISNUMBER(G168)),NOT(ISNUMBER(F168)),F168&lt;=0,NOT(ISNUMBER(I168)),I168&lt;0,I168&gt;1),"",ROUND(F168*G168,2)))</x:f>
      </x:c>
      <x:c r="I168" s="28"/>
      <x:c r="J168" s="122" t="str">
        <x:f>IF(OR(A168="",H168=""),"",ROUND(H168*I168,2))</x:f>
      </x:c>
      <x:c r="K168" s="124"/>
      <x:c r="L168" s="122" t="str">
        <x:f>IF(OR(A168="",H168=""),"",ROUND(H168-J168+K168,2))</x:f>
      </x:c>
      <x:c r="M168" s="12"/>
      <x:c r="N168" s="14"/>
      <x:c r="O168" s="20" t="str">
        <x:f>IF(A168="","",IF(OR(H168="",COUNTIF($A$6:$A$205,A168)&lt;&gt;1),"REVISAR DADOS",IF(M168&lt;&gt;"Aprovada","PENDENTE",IF(OR(N168="",NOT(ISNUMBER(N168))),"INFORME VENCIMENTO",IF(N168&lt;Listas!$J$9,"ATRASADO","NO PRAZO")))))</x:f>
      </x:c>
      <x:c r="P168" s="1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22" customHeight="1">
      <x:c r="A169" s="12"/>
      <x:c r="B169" s="14"/>
      <x:c r="C169" s="12"/>
      <x:c r="D169" s="12"/>
      <x:c r="E169" s="12"/>
      <x:c r="F169" s="12"/>
      <x:c r="G169" s="122" t="str">
        <x:f>IF(D169="","",IF(COUNTIFS(Itens_Contrato!$A$6:$A$105,D169,Itens_Contrato!$B$6:$B$105,C169)=1,SUMIFS(Itens_Contrato!$H$6:$H$105,Itens_Contrato!$A$6:$A$105,D169,Itens_Contrato!$B$6:$B$105,C169),""))</x:f>
      </x:c>
      <x:c r="H169" s="122" t="str">
        <x:f>IF(A169="","",IF(OR(NOT(ISNUMBER(G169)),NOT(ISNUMBER(F169)),F169&lt;=0,NOT(ISNUMBER(I169)),I169&lt;0,I169&gt;1),"",ROUND(F169*G169,2)))</x:f>
      </x:c>
      <x:c r="I169" s="28"/>
      <x:c r="J169" s="122" t="str">
        <x:f>IF(OR(A169="",H169=""),"",ROUND(H169*I169,2))</x:f>
      </x:c>
      <x:c r="K169" s="124"/>
      <x:c r="L169" s="122" t="str">
        <x:f>IF(OR(A169="",H169=""),"",ROUND(H169-J169+K169,2))</x:f>
      </x:c>
      <x:c r="M169" s="12"/>
      <x:c r="N169" s="14"/>
      <x:c r="O169" s="20" t="str">
        <x:f>IF(A169="","",IF(OR(H169="",COUNTIF($A$6:$A$205,A169)&lt;&gt;1),"REVISAR DADOS",IF(M169&lt;&gt;"Aprovada","PENDENTE",IF(OR(N169="",NOT(ISNUMBER(N169))),"INFORME VENCIMENTO",IF(N169&lt;Listas!$J$9,"ATRASADO","NO PRAZO")))))</x:f>
      </x:c>
      <x:c r="P169" s="1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22" customHeight="1">
      <x:c r="A170" s="12"/>
      <x:c r="B170" s="14"/>
      <x:c r="C170" s="12"/>
      <x:c r="D170" s="12"/>
      <x:c r="E170" s="12"/>
      <x:c r="F170" s="12"/>
      <x:c r="G170" s="122" t="str">
        <x:f>IF(D170="","",IF(COUNTIFS(Itens_Contrato!$A$6:$A$105,D170,Itens_Contrato!$B$6:$B$105,C170)=1,SUMIFS(Itens_Contrato!$H$6:$H$105,Itens_Contrato!$A$6:$A$105,D170,Itens_Contrato!$B$6:$B$105,C170),""))</x:f>
      </x:c>
      <x:c r="H170" s="122" t="str">
        <x:f>IF(A170="","",IF(OR(NOT(ISNUMBER(G170)),NOT(ISNUMBER(F170)),F170&lt;=0,NOT(ISNUMBER(I170)),I170&lt;0,I170&gt;1),"",ROUND(F170*G170,2)))</x:f>
      </x:c>
      <x:c r="I170" s="28"/>
      <x:c r="J170" s="122" t="str">
        <x:f>IF(OR(A170="",H170=""),"",ROUND(H170*I170,2))</x:f>
      </x:c>
      <x:c r="K170" s="124"/>
      <x:c r="L170" s="122" t="str">
        <x:f>IF(OR(A170="",H170=""),"",ROUND(H170-J170+K170,2))</x:f>
      </x:c>
      <x:c r="M170" s="12"/>
      <x:c r="N170" s="14"/>
      <x:c r="O170" s="20" t="str">
        <x:f>IF(A170="","",IF(OR(H170="",COUNTIF($A$6:$A$205,A170)&lt;&gt;1),"REVISAR DADOS",IF(M170&lt;&gt;"Aprovada","PENDENTE",IF(OR(N170="",NOT(ISNUMBER(N170))),"INFORME VENCIMENTO",IF(N170&lt;Listas!$J$9,"ATRASADO","NO PRAZO")))))</x:f>
      </x:c>
      <x:c r="P170" s="1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22" customHeight="1">
      <x:c r="A171" s="12"/>
      <x:c r="B171" s="14"/>
      <x:c r="C171" s="12"/>
      <x:c r="D171" s="12"/>
      <x:c r="E171" s="12"/>
      <x:c r="F171" s="12"/>
      <x:c r="G171" s="122" t="str">
        <x:f>IF(D171="","",IF(COUNTIFS(Itens_Contrato!$A$6:$A$105,D171,Itens_Contrato!$B$6:$B$105,C171)=1,SUMIFS(Itens_Contrato!$H$6:$H$105,Itens_Contrato!$A$6:$A$105,D171,Itens_Contrato!$B$6:$B$105,C171),""))</x:f>
      </x:c>
      <x:c r="H171" s="122" t="str">
        <x:f>IF(A171="","",IF(OR(NOT(ISNUMBER(G171)),NOT(ISNUMBER(F171)),F171&lt;=0,NOT(ISNUMBER(I171)),I171&lt;0,I171&gt;1),"",ROUND(F171*G171,2)))</x:f>
      </x:c>
      <x:c r="I171" s="28"/>
      <x:c r="J171" s="122" t="str">
        <x:f>IF(OR(A171="",H171=""),"",ROUND(H171*I171,2))</x:f>
      </x:c>
      <x:c r="K171" s="124"/>
      <x:c r="L171" s="122" t="str">
        <x:f>IF(OR(A171="",H171=""),"",ROUND(H171-J171+K171,2))</x:f>
      </x:c>
      <x:c r="M171" s="12"/>
      <x:c r="N171" s="14"/>
      <x:c r="O171" s="20" t="str">
        <x:f>IF(A171="","",IF(OR(H171="",COUNTIF($A$6:$A$205,A171)&lt;&gt;1),"REVISAR DADOS",IF(M171&lt;&gt;"Aprovada","PENDENTE",IF(OR(N171="",NOT(ISNUMBER(N171))),"INFORME VENCIMENTO",IF(N171&lt;Listas!$J$9,"ATRASADO","NO PRAZO")))))</x:f>
      </x:c>
      <x:c r="P171" s="1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22" customHeight="1">
      <x:c r="A172" s="12"/>
      <x:c r="B172" s="14"/>
      <x:c r="C172" s="12"/>
      <x:c r="D172" s="12"/>
      <x:c r="E172" s="12"/>
      <x:c r="F172" s="12"/>
      <x:c r="G172" s="122" t="str">
        <x:f>IF(D172="","",IF(COUNTIFS(Itens_Contrato!$A$6:$A$105,D172,Itens_Contrato!$B$6:$B$105,C172)=1,SUMIFS(Itens_Contrato!$H$6:$H$105,Itens_Contrato!$A$6:$A$105,D172,Itens_Contrato!$B$6:$B$105,C172),""))</x:f>
      </x:c>
      <x:c r="H172" s="122" t="str">
        <x:f>IF(A172="","",IF(OR(NOT(ISNUMBER(G172)),NOT(ISNUMBER(F172)),F172&lt;=0,NOT(ISNUMBER(I172)),I172&lt;0,I172&gt;1),"",ROUND(F172*G172,2)))</x:f>
      </x:c>
      <x:c r="I172" s="28"/>
      <x:c r="J172" s="122" t="str">
        <x:f>IF(OR(A172="",H172=""),"",ROUND(H172*I172,2))</x:f>
      </x:c>
      <x:c r="K172" s="124"/>
      <x:c r="L172" s="122" t="str">
        <x:f>IF(OR(A172="",H172=""),"",ROUND(H172-J172+K172,2))</x:f>
      </x:c>
      <x:c r="M172" s="12"/>
      <x:c r="N172" s="14"/>
      <x:c r="O172" s="20" t="str">
        <x:f>IF(A172="","",IF(OR(H172="",COUNTIF($A$6:$A$205,A172)&lt;&gt;1),"REVISAR DADOS",IF(M172&lt;&gt;"Aprovada","PENDENTE",IF(OR(N172="",NOT(ISNUMBER(N172))),"INFORME VENCIMENTO",IF(N172&lt;Listas!$J$9,"ATRASADO","NO PRAZO")))))</x:f>
      </x:c>
      <x:c r="P172" s="1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22" customHeight="1">
      <x:c r="A173" s="12"/>
      <x:c r="B173" s="14"/>
      <x:c r="C173" s="12"/>
      <x:c r="D173" s="12"/>
      <x:c r="E173" s="12"/>
      <x:c r="F173" s="12"/>
      <x:c r="G173" s="122" t="str">
        <x:f>IF(D173="","",IF(COUNTIFS(Itens_Contrato!$A$6:$A$105,D173,Itens_Contrato!$B$6:$B$105,C173)=1,SUMIFS(Itens_Contrato!$H$6:$H$105,Itens_Contrato!$A$6:$A$105,D173,Itens_Contrato!$B$6:$B$105,C173),""))</x:f>
      </x:c>
      <x:c r="H173" s="122" t="str">
        <x:f>IF(A173="","",IF(OR(NOT(ISNUMBER(G173)),NOT(ISNUMBER(F173)),F173&lt;=0,NOT(ISNUMBER(I173)),I173&lt;0,I173&gt;1),"",ROUND(F173*G173,2)))</x:f>
      </x:c>
      <x:c r="I173" s="28"/>
      <x:c r="J173" s="122" t="str">
        <x:f>IF(OR(A173="",H173=""),"",ROUND(H173*I173,2))</x:f>
      </x:c>
      <x:c r="K173" s="124"/>
      <x:c r="L173" s="122" t="str">
        <x:f>IF(OR(A173="",H173=""),"",ROUND(H173-J173+K173,2))</x:f>
      </x:c>
      <x:c r="M173" s="12"/>
      <x:c r="N173" s="14"/>
      <x:c r="O173" s="20" t="str">
        <x:f>IF(A173="","",IF(OR(H173="",COUNTIF($A$6:$A$205,A173)&lt;&gt;1),"REVISAR DADOS",IF(M173&lt;&gt;"Aprovada","PENDENTE",IF(OR(N173="",NOT(ISNUMBER(N173))),"INFORME VENCIMENTO",IF(N173&lt;Listas!$J$9,"ATRASADO","NO PRAZO")))))</x:f>
      </x:c>
      <x:c r="P173" s="1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22" customHeight="1">
      <x:c r="A174" s="12"/>
      <x:c r="B174" s="14"/>
      <x:c r="C174" s="12"/>
      <x:c r="D174" s="12"/>
      <x:c r="E174" s="12"/>
      <x:c r="F174" s="12"/>
      <x:c r="G174" s="122" t="str">
        <x:f>IF(D174="","",IF(COUNTIFS(Itens_Contrato!$A$6:$A$105,D174,Itens_Contrato!$B$6:$B$105,C174)=1,SUMIFS(Itens_Contrato!$H$6:$H$105,Itens_Contrato!$A$6:$A$105,D174,Itens_Contrato!$B$6:$B$105,C174),""))</x:f>
      </x:c>
      <x:c r="H174" s="122" t="str">
        <x:f>IF(A174="","",IF(OR(NOT(ISNUMBER(G174)),NOT(ISNUMBER(F174)),F174&lt;=0,NOT(ISNUMBER(I174)),I174&lt;0,I174&gt;1),"",ROUND(F174*G174,2)))</x:f>
      </x:c>
      <x:c r="I174" s="28"/>
      <x:c r="J174" s="122" t="str">
        <x:f>IF(OR(A174="",H174=""),"",ROUND(H174*I174,2))</x:f>
      </x:c>
      <x:c r="K174" s="124"/>
      <x:c r="L174" s="122" t="str">
        <x:f>IF(OR(A174="",H174=""),"",ROUND(H174-J174+K174,2))</x:f>
      </x:c>
      <x:c r="M174" s="12"/>
      <x:c r="N174" s="14"/>
      <x:c r="O174" s="20" t="str">
        <x:f>IF(A174="","",IF(OR(H174="",COUNTIF($A$6:$A$205,A174)&lt;&gt;1),"REVISAR DADOS",IF(M174&lt;&gt;"Aprovada","PENDENTE",IF(OR(N174="",NOT(ISNUMBER(N174))),"INFORME VENCIMENTO",IF(N174&lt;Listas!$J$9,"ATRASADO","NO PRAZO")))))</x:f>
      </x:c>
      <x:c r="P174" s="1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22" customHeight="1">
      <x:c r="A175" s="12"/>
      <x:c r="B175" s="14"/>
      <x:c r="C175" s="12"/>
      <x:c r="D175" s="12"/>
      <x:c r="E175" s="12"/>
      <x:c r="F175" s="12"/>
      <x:c r="G175" s="122" t="str">
        <x:f>IF(D175="","",IF(COUNTIFS(Itens_Contrato!$A$6:$A$105,D175,Itens_Contrato!$B$6:$B$105,C175)=1,SUMIFS(Itens_Contrato!$H$6:$H$105,Itens_Contrato!$A$6:$A$105,D175,Itens_Contrato!$B$6:$B$105,C175),""))</x:f>
      </x:c>
      <x:c r="H175" s="122" t="str">
        <x:f>IF(A175="","",IF(OR(NOT(ISNUMBER(G175)),NOT(ISNUMBER(F175)),F175&lt;=0,NOT(ISNUMBER(I175)),I175&lt;0,I175&gt;1),"",ROUND(F175*G175,2)))</x:f>
      </x:c>
      <x:c r="I175" s="28"/>
      <x:c r="J175" s="122" t="str">
        <x:f>IF(OR(A175="",H175=""),"",ROUND(H175*I175,2))</x:f>
      </x:c>
      <x:c r="K175" s="124"/>
      <x:c r="L175" s="122" t="str">
        <x:f>IF(OR(A175="",H175=""),"",ROUND(H175-J175+K175,2))</x:f>
      </x:c>
      <x:c r="M175" s="12"/>
      <x:c r="N175" s="14"/>
      <x:c r="O175" s="20" t="str">
        <x:f>IF(A175="","",IF(OR(H175="",COUNTIF($A$6:$A$205,A175)&lt;&gt;1),"REVISAR DADOS",IF(M175&lt;&gt;"Aprovada","PENDENTE",IF(OR(N175="",NOT(ISNUMBER(N175))),"INFORME VENCIMENTO",IF(N175&lt;Listas!$J$9,"ATRASADO","NO PRAZO")))))</x:f>
      </x:c>
      <x:c r="P175" s="1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22" customHeight="1">
      <x:c r="A176" s="12"/>
      <x:c r="B176" s="14"/>
      <x:c r="C176" s="12"/>
      <x:c r="D176" s="12"/>
      <x:c r="E176" s="12"/>
      <x:c r="F176" s="12"/>
      <x:c r="G176" s="122" t="str">
        <x:f>IF(D176="","",IF(COUNTIFS(Itens_Contrato!$A$6:$A$105,D176,Itens_Contrato!$B$6:$B$105,C176)=1,SUMIFS(Itens_Contrato!$H$6:$H$105,Itens_Contrato!$A$6:$A$105,D176,Itens_Contrato!$B$6:$B$105,C176),""))</x:f>
      </x:c>
      <x:c r="H176" s="122" t="str">
        <x:f>IF(A176="","",IF(OR(NOT(ISNUMBER(G176)),NOT(ISNUMBER(F176)),F176&lt;=0,NOT(ISNUMBER(I176)),I176&lt;0,I176&gt;1),"",ROUND(F176*G176,2)))</x:f>
      </x:c>
      <x:c r="I176" s="28"/>
      <x:c r="J176" s="122" t="str">
        <x:f>IF(OR(A176="",H176=""),"",ROUND(H176*I176,2))</x:f>
      </x:c>
      <x:c r="K176" s="124"/>
      <x:c r="L176" s="122" t="str">
        <x:f>IF(OR(A176="",H176=""),"",ROUND(H176-J176+K176,2))</x:f>
      </x:c>
      <x:c r="M176" s="12"/>
      <x:c r="N176" s="14"/>
      <x:c r="O176" s="20" t="str">
        <x:f>IF(A176="","",IF(OR(H176="",COUNTIF($A$6:$A$205,A176)&lt;&gt;1),"REVISAR DADOS",IF(M176&lt;&gt;"Aprovada","PENDENTE",IF(OR(N176="",NOT(ISNUMBER(N176))),"INFORME VENCIMENTO",IF(N176&lt;Listas!$J$9,"ATRASADO","NO PRAZO")))))</x:f>
      </x:c>
      <x:c r="P176" s="1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22" customHeight="1">
      <x:c r="A177" s="12"/>
      <x:c r="B177" s="14"/>
      <x:c r="C177" s="12"/>
      <x:c r="D177" s="12"/>
      <x:c r="E177" s="12"/>
      <x:c r="F177" s="12"/>
      <x:c r="G177" s="122" t="str">
        <x:f>IF(D177="","",IF(COUNTIFS(Itens_Contrato!$A$6:$A$105,D177,Itens_Contrato!$B$6:$B$105,C177)=1,SUMIFS(Itens_Contrato!$H$6:$H$105,Itens_Contrato!$A$6:$A$105,D177,Itens_Contrato!$B$6:$B$105,C177),""))</x:f>
      </x:c>
      <x:c r="H177" s="122" t="str">
        <x:f>IF(A177="","",IF(OR(NOT(ISNUMBER(G177)),NOT(ISNUMBER(F177)),F177&lt;=0,NOT(ISNUMBER(I177)),I177&lt;0,I177&gt;1),"",ROUND(F177*G177,2)))</x:f>
      </x:c>
      <x:c r="I177" s="28"/>
      <x:c r="J177" s="122" t="str">
        <x:f>IF(OR(A177="",H177=""),"",ROUND(H177*I177,2))</x:f>
      </x:c>
      <x:c r="K177" s="124"/>
      <x:c r="L177" s="122" t="str">
        <x:f>IF(OR(A177="",H177=""),"",ROUND(H177-J177+K177,2))</x:f>
      </x:c>
      <x:c r="M177" s="12"/>
      <x:c r="N177" s="14"/>
      <x:c r="O177" s="20" t="str">
        <x:f>IF(A177="","",IF(OR(H177="",COUNTIF($A$6:$A$205,A177)&lt;&gt;1),"REVISAR DADOS",IF(M177&lt;&gt;"Aprovada","PENDENTE",IF(OR(N177="",NOT(ISNUMBER(N177))),"INFORME VENCIMENTO",IF(N177&lt;Listas!$J$9,"ATRASADO","NO PRAZO")))))</x:f>
      </x:c>
      <x:c r="P177" s="1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22" customHeight="1">
      <x:c r="A178" s="12"/>
      <x:c r="B178" s="14"/>
      <x:c r="C178" s="12"/>
      <x:c r="D178" s="12"/>
      <x:c r="E178" s="12"/>
      <x:c r="F178" s="12"/>
      <x:c r="G178" s="122" t="str">
        <x:f>IF(D178="","",IF(COUNTIFS(Itens_Contrato!$A$6:$A$105,D178,Itens_Contrato!$B$6:$B$105,C178)=1,SUMIFS(Itens_Contrato!$H$6:$H$105,Itens_Contrato!$A$6:$A$105,D178,Itens_Contrato!$B$6:$B$105,C178),""))</x:f>
      </x:c>
      <x:c r="H178" s="122" t="str">
        <x:f>IF(A178="","",IF(OR(NOT(ISNUMBER(G178)),NOT(ISNUMBER(F178)),F178&lt;=0,NOT(ISNUMBER(I178)),I178&lt;0,I178&gt;1),"",ROUND(F178*G178,2)))</x:f>
      </x:c>
      <x:c r="I178" s="28"/>
      <x:c r="J178" s="122" t="str">
        <x:f>IF(OR(A178="",H178=""),"",ROUND(H178*I178,2))</x:f>
      </x:c>
      <x:c r="K178" s="124"/>
      <x:c r="L178" s="122" t="str">
        <x:f>IF(OR(A178="",H178=""),"",ROUND(H178-J178+K178,2))</x:f>
      </x:c>
      <x:c r="M178" s="12"/>
      <x:c r="N178" s="14"/>
      <x:c r="O178" s="20" t="str">
        <x:f>IF(A178="","",IF(OR(H178="",COUNTIF($A$6:$A$205,A178)&lt;&gt;1),"REVISAR DADOS",IF(M178&lt;&gt;"Aprovada","PENDENTE",IF(OR(N178="",NOT(ISNUMBER(N178))),"INFORME VENCIMENTO",IF(N178&lt;Listas!$J$9,"ATRASADO","NO PRAZO")))))</x:f>
      </x:c>
      <x:c r="P178" s="1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22" customHeight="1">
      <x:c r="A179" s="12"/>
      <x:c r="B179" s="14"/>
      <x:c r="C179" s="12"/>
      <x:c r="D179" s="12"/>
      <x:c r="E179" s="12"/>
      <x:c r="F179" s="12"/>
      <x:c r="G179" s="122" t="str">
        <x:f>IF(D179="","",IF(COUNTIFS(Itens_Contrato!$A$6:$A$105,D179,Itens_Contrato!$B$6:$B$105,C179)=1,SUMIFS(Itens_Contrato!$H$6:$H$105,Itens_Contrato!$A$6:$A$105,D179,Itens_Contrato!$B$6:$B$105,C179),""))</x:f>
      </x:c>
      <x:c r="H179" s="122" t="str">
        <x:f>IF(A179="","",IF(OR(NOT(ISNUMBER(G179)),NOT(ISNUMBER(F179)),F179&lt;=0,NOT(ISNUMBER(I179)),I179&lt;0,I179&gt;1),"",ROUND(F179*G179,2)))</x:f>
      </x:c>
      <x:c r="I179" s="28"/>
      <x:c r="J179" s="122" t="str">
        <x:f>IF(OR(A179="",H179=""),"",ROUND(H179*I179,2))</x:f>
      </x:c>
      <x:c r="K179" s="124"/>
      <x:c r="L179" s="122" t="str">
        <x:f>IF(OR(A179="",H179=""),"",ROUND(H179-J179+K179,2))</x:f>
      </x:c>
      <x:c r="M179" s="12"/>
      <x:c r="N179" s="14"/>
      <x:c r="O179" s="20" t="str">
        <x:f>IF(A179="","",IF(OR(H179="",COUNTIF($A$6:$A$205,A179)&lt;&gt;1),"REVISAR DADOS",IF(M179&lt;&gt;"Aprovada","PENDENTE",IF(OR(N179="",NOT(ISNUMBER(N179))),"INFORME VENCIMENTO",IF(N179&lt;Listas!$J$9,"ATRASADO","NO PRAZO")))))</x:f>
      </x:c>
      <x:c r="P179" s="1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22" customHeight="1">
      <x:c r="A180" s="12"/>
      <x:c r="B180" s="14"/>
      <x:c r="C180" s="12"/>
      <x:c r="D180" s="12"/>
      <x:c r="E180" s="12"/>
      <x:c r="F180" s="12"/>
      <x:c r="G180" s="122" t="str">
        <x:f>IF(D180="","",IF(COUNTIFS(Itens_Contrato!$A$6:$A$105,D180,Itens_Contrato!$B$6:$B$105,C180)=1,SUMIFS(Itens_Contrato!$H$6:$H$105,Itens_Contrato!$A$6:$A$105,D180,Itens_Contrato!$B$6:$B$105,C180),""))</x:f>
      </x:c>
      <x:c r="H180" s="122" t="str">
        <x:f>IF(A180="","",IF(OR(NOT(ISNUMBER(G180)),NOT(ISNUMBER(F180)),F180&lt;=0,NOT(ISNUMBER(I180)),I180&lt;0,I180&gt;1),"",ROUND(F180*G180,2)))</x:f>
      </x:c>
      <x:c r="I180" s="28"/>
      <x:c r="J180" s="122" t="str">
        <x:f>IF(OR(A180="",H180=""),"",ROUND(H180*I180,2))</x:f>
      </x:c>
      <x:c r="K180" s="124"/>
      <x:c r="L180" s="122" t="str">
        <x:f>IF(OR(A180="",H180=""),"",ROUND(H180-J180+K180,2))</x:f>
      </x:c>
      <x:c r="M180" s="12"/>
      <x:c r="N180" s="14"/>
      <x:c r="O180" s="20" t="str">
        <x:f>IF(A180="","",IF(OR(H180="",COUNTIF($A$6:$A$205,A180)&lt;&gt;1),"REVISAR DADOS",IF(M180&lt;&gt;"Aprovada","PENDENTE",IF(OR(N180="",NOT(ISNUMBER(N180))),"INFORME VENCIMENTO",IF(N180&lt;Listas!$J$9,"ATRASADO","NO PRAZO")))))</x:f>
      </x:c>
      <x:c r="P180" s="1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22" customHeight="1">
      <x:c r="A181" s="12"/>
      <x:c r="B181" s="14"/>
      <x:c r="C181" s="12"/>
      <x:c r="D181" s="12"/>
      <x:c r="E181" s="12"/>
      <x:c r="F181" s="12"/>
      <x:c r="G181" s="122" t="str">
        <x:f>IF(D181="","",IF(COUNTIFS(Itens_Contrato!$A$6:$A$105,D181,Itens_Contrato!$B$6:$B$105,C181)=1,SUMIFS(Itens_Contrato!$H$6:$H$105,Itens_Contrato!$A$6:$A$105,D181,Itens_Contrato!$B$6:$B$105,C181),""))</x:f>
      </x:c>
      <x:c r="H181" s="122" t="str">
        <x:f>IF(A181="","",IF(OR(NOT(ISNUMBER(G181)),NOT(ISNUMBER(F181)),F181&lt;=0,NOT(ISNUMBER(I181)),I181&lt;0,I181&gt;1),"",ROUND(F181*G181,2)))</x:f>
      </x:c>
      <x:c r="I181" s="28"/>
      <x:c r="J181" s="122" t="str">
        <x:f>IF(OR(A181="",H181=""),"",ROUND(H181*I181,2))</x:f>
      </x:c>
      <x:c r="K181" s="124"/>
      <x:c r="L181" s="122" t="str">
        <x:f>IF(OR(A181="",H181=""),"",ROUND(H181-J181+K181,2))</x:f>
      </x:c>
      <x:c r="M181" s="12"/>
      <x:c r="N181" s="14"/>
      <x:c r="O181" s="20" t="str">
        <x:f>IF(A181="","",IF(OR(H181="",COUNTIF($A$6:$A$205,A181)&lt;&gt;1),"REVISAR DADOS",IF(M181&lt;&gt;"Aprovada","PENDENTE",IF(OR(N181="",NOT(ISNUMBER(N181))),"INFORME VENCIMENTO",IF(N181&lt;Listas!$J$9,"ATRASADO","NO PRAZO")))))</x:f>
      </x:c>
      <x:c r="P181" s="1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22" customHeight="1">
      <x:c r="A182" s="12"/>
      <x:c r="B182" s="14"/>
      <x:c r="C182" s="12"/>
      <x:c r="D182" s="12"/>
      <x:c r="E182" s="12"/>
      <x:c r="F182" s="12"/>
      <x:c r="G182" s="122" t="str">
        <x:f>IF(D182="","",IF(COUNTIFS(Itens_Contrato!$A$6:$A$105,D182,Itens_Contrato!$B$6:$B$105,C182)=1,SUMIFS(Itens_Contrato!$H$6:$H$105,Itens_Contrato!$A$6:$A$105,D182,Itens_Contrato!$B$6:$B$105,C182),""))</x:f>
      </x:c>
      <x:c r="H182" s="122" t="str">
        <x:f>IF(A182="","",IF(OR(NOT(ISNUMBER(G182)),NOT(ISNUMBER(F182)),F182&lt;=0,NOT(ISNUMBER(I182)),I182&lt;0,I182&gt;1),"",ROUND(F182*G182,2)))</x:f>
      </x:c>
      <x:c r="I182" s="28"/>
      <x:c r="J182" s="122" t="str">
        <x:f>IF(OR(A182="",H182=""),"",ROUND(H182*I182,2))</x:f>
      </x:c>
      <x:c r="K182" s="124"/>
      <x:c r="L182" s="122" t="str">
        <x:f>IF(OR(A182="",H182=""),"",ROUND(H182-J182+K182,2))</x:f>
      </x:c>
      <x:c r="M182" s="12"/>
      <x:c r="N182" s="14"/>
      <x:c r="O182" s="20" t="str">
        <x:f>IF(A182="","",IF(OR(H182="",COUNTIF($A$6:$A$205,A182)&lt;&gt;1),"REVISAR DADOS",IF(M182&lt;&gt;"Aprovada","PENDENTE",IF(OR(N182="",NOT(ISNUMBER(N182))),"INFORME VENCIMENTO",IF(N182&lt;Listas!$J$9,"ATRASADO","NO PRAZO")))))</x:f>
      </x:c>
      <x:c r="P182" s="1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22" customHeight="1">
      <x:c r="A183" s="12"/>
      <x:c r="B183" s="14"/>
      <x:c r="C183" s="12"/>
      <x:c r="D183" s="12"/>
      <x:c r="E183" s="12"/>
      <x:c r="F183" s="12"/>
      <x:c r="G183" s="122" t="str">
        <x:f>IF(D183="","",IF(COUNTIFS(Itens_Contrato!$A$6:$A$105,D183,Itens_Contrato!$B$6:$B$105,C183)=1,SUMIFS(Itens_Contrato!$H$6:$H$105,Itens_Contrato!$A$6:$A$105,D183,Itens_Contrato!$B$6:$B$105,C183),""))</x:f>
      </x:c>
      <x:c r="H183" s="122" t="str">
        <x:f>IF(A183="","",IF(OR(NOT(ISNUMBER(G183)),NOT(ISNUMBER(F183)),F183&lt;=0,NOT(ISNUMBER(I183)),I183&lt;0,I183&gt;1),"",ROUND(F183*G183,2)))</x:f>
      </x:c>
      <x:c r="I183" s="28"/>
      <x:c r="J183" s="122" t="str">
        <x:f>IF(OR(A183="",H183=""),"",ROUND(H183*I183,2))</x:f>
      </x:c>
      <x:c r="K183" s="124"/>
      <x:c r="L183" s="122" t="str">
        <x:f>IF(OR(A183="",H183=""),"",ROUND(H183-J183+K183,2))</x:f>
      </x:c>
      <x:c r="M183" s="12"/>
      <x:c r="N183" s="14"/>
      <x:c r="O183" s="20" t="str">
        <x:f>IF(A183="","",IF(OR(H183="",COUNTIF($A$6:$A$205,A183)&lt;&gt;1),"REVISAR DADOS",IF(M183&lt;&gt;"Aprovada","PENDENTE",IF(OR(N183="",NOT(ISNUMBER(N183))),"INFORME VENCIMENTO",IF(N183&lt;Listas!$J$9,"ATRASADO","NO PRAZO")))))</x:f>
      </x:c>
      <x:c r="P183" s="1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22" customHeight="1">
      <x:c r="A184" s="12"/>
      <x:c r="B184" s="14"/>
      <x:c r="C184" s="12"/>
      <x:c r="D184" s="12"/>
      <x:c r="E184" s="12"/>
      <x:c r="F184" s="12"/>
      <x:c r="G184" s="122" t="str">
        <x:f>IF(D184="","",IF(COUNTIFS(Itens_Contrato!$A$6:$A$105,D184,Itens_Contrato!$B$6:$B$105,C184)=1,SUMIFS(Itens_Contrato!$H$6:$H$105,Itens_Contrato!$A$6:$A$105,D184,Itens_Contrato!$B$6:$B$105,C184),""))</x:f>
      </x:c>
      <x:c r="H184" s="122" t="str">
        <x:f>IF(A184="","",IF(OR(NOT(ISNUMBER(G184)),NOT(ISNUMBER(F184)),F184&lt;=0,NOT(ISNUMBER(I184)),I184&lt;0,I184&gt;1),"",ROUND(F184*G184,2)))</x:f>
      </x:c>
      <x:c r="I184" s="28"/>
      <x:c r="J184" s="122" t="str">
        <x:f>IF(OR(A184="",H184=""),"",ROUND(H184*I184,2))</x:f>
      </x:c>
      <x:c r="K184" s="124"/>
      <x:c r="L184" s="122" t="str">
        <x:f>IF(OR(A184="",H184=""),"",ROUND(H184-J184+K184,2))</x:f>
      </x:c>
      <x:c r="M184" s="12"/>
      <x:c r="N184" s="14"/>
      <x:c r="O184" s="20" t="str">
        <x:f>IF(A184="","",IF(OR(H184="",COUNTIF($A$6:$A$205,A184)&lt;&gt;1),"REVISAR DADOS",IF(M184&lt;&gt;"Aprovada","PENDENTE",IF(OR(N184="",NOT(ISNUMBER(N184))),"INFORME VENCIMENTO",IF(N184&lt;Listas!$J$9,"ATRASADO","NO PRAZO")))))</x:f>
      </x:c>
      <x:c r="P184" s="1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22" customHeight="1">
      <x:c r="A185" s="12"/>
      <x:c r="B185" s="14"/>
      <x:c r="C185" s="12"/>
      <x:c r="D185" s="12"/>
      <x:c r="E185" s="12"/>
      <x:c r="F185" s="12"/>
      <x:c r="G185" s="122" t="str">
        <x:f>IF(D185="","",IF(COUNTIFS(Itens_Contrato!$A$6:$A$105,D185,Itens_Contrato!$B$6:$B$105,C185)=1,SUMIFS(Itens_Contrato!$H$6:$H$105,Itens_Contrato!$A$6:$A$105,D185,Itens_Contrato!$B$6:$B$105,C185),""))</x:f>
      </x:c>
      <x:c r="H185" s="122" t="str">
        <x:f>IF(A185="","",IF(OR(NOT(ISNUMBER(G185)),NOT(ISNUMBER(F185)),F185&lt;=0,NOT(ISNUMBER(I185)),I185&lt;0,I185&gt;1),"",ROUND(F185*G185,2)))</x:f>
      </x:c>
      <x:c r="I185" s="28"/>
      <x:c r="J185" s="122" t="str">
        <x:f>IF(OR(A185="",H185=""),"",ROUND(H185*I185,2))</x:f>
      </x:c>
      <x:c r="K185" s="124"/>
      <x:c r="L185" s="122" t="str">
        <x:f>IF(OR(A185="",H185=""),"",ROUND(H185-J185+K185,2))</x:f>
      </x:c>
      <x:c r="M185" s="12"/>
      <x:c r="N185" s="14"/>
      <x:c r="O185" s="20" t="str">
        <x:f>IF(A185="","",IF(OR(H185="",COUNTIF($A$6:$A$205,A185)&lt;&gt;1),"REVISAR DADOS",IF(M185&lt;&gt;"Aprovada","PENDENTE",IF(OR(N185="",NOT(ISNUMBER(N185))),"INFORME VENCIMENTO",IF(N185&lt;Listas!$J$9,"ATRASADO","NO PRAZO")))))</x:f>
      </x:c>
      <x:c r="P185" s="1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22" customHeight="1">
      <x:c r="A186" s="12"/>
      <x:c r="B186" s="14"/>
      <x:c r="C186" s="12"/>
      <x:c r="D186" s="12"/>
      <x:c r="E186" s="12"/>
      <x:c r="F186" s="12"/>
      <x:c r="G186" s="122" t="str">
        <x:f>IF(D186="","",IF(COUNTIFS(Itens_Contrato!$A$6:$A$105,D186,Itens_Contrato!$B$6:$B$105,C186)=1,SUMIFS(Itens_Contrato!$H$6:$H$105,Itens_Contrato!$A$6:$A$105,D186,Itens_Contrato!$B$6:$B$105,C186),""))</x:f>
      </x:c>
      <x:c r="H186" s="122" t="str">
        <x:f>IF(A186="","",IF(OR(NOT(ISNUMBER(G186)),NOT(ISNUMBER(F186)),F186&lt;=0,NOT(ISNUMBER(I186)),I186&lt;0,I186&gt;1),"",ROUND(F186*G186,2)))</x:f>
      </x:c>
      <x:c r="I186" s="28"/>
      <x:c r="J186" s="122" t="str">
        <x:f>IF(OR(A186="",H186=""),"",ROUND(H186*I186,2))</x:f>
      </x:c>
      <x:c r="K186" s="124"/>
      <x:c r="L186" s="122" t="str">
        <x:f>IF(OR(A186="",H186=""),"",ROUND(H186-J186+K186,2))</x:f>
      </x:c>
      <x:c r="M186" s="12"/>
      <x:c r="N186" s="14"/>
      <x:c r="O186" s="20" t="str">
        <x:f>IF(A186="","",IF(OR(H186="",COUNTIF($A$6:$A$205,A186)&lt;&gt;1),"REVISAR DADOS",IF(M186&lt;&gt;"Aprovada","PENDENTE",IF(OR(N186="",NOT(ISNUMBER(N186))),"INFORME VENCIMENTO",IF(N186&lt;Listas!$J$9,"ATRASADO","NO PRAZO")))))</x:f>
      </x:c>
      <x:c r="P186" s="1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22" customHeight="1">
      <x:c r="A187" s="12"/>
      <x:c r="B187" s="14"/>
      <x:c r="C187" s="12"/>
      <x:c r="D187" s="12"/>
      <x:c r="E187" s="12"/>
      <x:c r="F187" s="12"/>
      <x:c r="G187" s="122" t="str">
        <x:f>IF(D187="","",IF(COUNTIFS(Itens_Contrato!$A$6:$A$105,D187,Itens_Contrato!$B$6:$B$105,C187)=1,SUMIFS(Itens_Contrato!$H$6:$H$105,Itens_Contrato!$A$6:$A$105,D187,Itens_Contrato!$B$6:$B$105,C187),""))</x:f>
      </x:c>
      <x:c r="H187" s="122" t="str">
        <x:f>IF(A187="","",IF(OR(NOT(ISNUMBER(G187)),NOT(ISNUMBER(F187)),F187&lt;=0,NOT(ISNUMBER(I187)),I187&lt;0,I187&gt;1),"",ROUND(F187*G187,2)))</x:f>
      </x:c>
      <x:c r="I187" s="28"/>
      <x:c r="J187" s="122" t="str">
        <x:f>IF(OR(A187="",H187=""),"",ROUND(H187*I187,2))</x:f>
      </x:c>
      <x:c r="K187" s="124"/>
      <x:c r="L187" s="122" t="str">
        <x:f>IF(OR(A187="",H187=""),"",ROUND(H187-J187+K187,2))</x:f>
      </x:c>
      <x:c r="M187" s="12"/>
      <x:c r="N187" s="14"/>
      <x:c r="O187" s="20" t="str">
        <x:f>IF(A187="","",IF(OR(H187="",COUNTIF($A$6:$A$205,A187)&lt;&gt;1),"REVISAR DADOS",IF(M187&lt;&gt;"Aprovada","PENDENTE",IF(OR(N187="",NOT(ISNUMBER(N187))),"INFORME VENCIMENTO",IF(N187&lt;Listas!$J$9,"ATRASADO","NO PRAZO")))))</x:f>
      </x:c>
      <x:c r="P187" s="1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22" customHeight="1">
      <x:c r="A188" s="12"/>
      <x:c r="B188" s="14"/>
      <x:c r="C188" s="12"/>
      <x:c r="D188" s="12"/>
      <x:c r="E188" s="12"/>
      <x:c r="F188" s="12"/>
      <x:c r="G188" s="122" t="str">
        <x:f>IF(D188="","",IF(COUNTIFS(Itens_Contrato!$A$6:$A$105,D188,Itens_Contrato!$B$6:$B$105,C188)=1,SUMIFS(Itens_Contrato!$H$6:$H$105,Itens_Contrato!$A$6:$A$105,D188,Itens_Contrato!$B$6:$B$105,C188),""))</x:f>
      </x:c>
      <x:c r="H188" s="122" t="str">
        <x:f>IF(A188="","",IF(OR(NOT(ISNUMBER(G188)),NOT(ISNUMBER(F188)),F188&lt;=0,NOT(ISNUMBER(I188)),I188&lt;0,I188&gt;1),"",ROUND(F188*G188,2)))</x:f>
      </x:c>
      <x:c r="I188" s="28"/>
      <x:c r="J188" s="122" t="str">
        <x:f>IF(OR(A188="",H188=""),"",ROUND(H188*I188,2))</x:f>
      </x:c>
      <x:c r="K188" s="124"/>
      <x:c r="L188" s="122" t="str">
        <x:f>IF(OR(A188="",H188=""),"",ROUND(H188-J188+K188,2))</x:f>
      </x:c>
      <x:c r="M188" s="12"/>
      <x:c r="N188" s="14"/>
      <x:c r="O188" s="20" t="str">
        <x:f>IF(A188="","",IF(OR(H188="",COUNTIF($A$6:$A$205,A188)&lt;&gt;1),"REVISAR DADOS",IF(M188&lt;&gt;"Aprovada","PENDENTE",IF(OR(N188="",NOT(ISNUMBER(N188))),"INFORME VENCIMENTO",IF(N188&lt;Listas!$J$9,"ATRASADO","NO PRAZO")))))</x:f>
      </x:c>
      <x:c r="P188" s="1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22" customHeight="1">
      <x:c r="A189" s="12"/>
      <x:c r="B189" s="14"/>
      <x:c r="C189" s="12"/>
      <x:c r="D189" s="12"/>
      <x:c r="E189" s="12"/>
      <x:c r="F189" s="12"/>
      <x:c r="G189" s="122" t="str">
        <x:f>IF(D189="","",IF(COUNTIFS(Itens_Contrato!$A$6:$A$105,D189,Itens_Contrato!$B$6:$B$105,C189)=1,SUMIFS(Itens_Contrato!$H$6:$H$105,Itens_Contrato!$A$6:$A$105,D189,Itens_Contrato!$B$6:$B$105,C189),""))</x:f>
      </x:c>
      <x:c r="H189" s="122" t="str">
        <x:f>IF(A189="","",IF(OR(NOT(ISNUMBER(G189)),NOT(ISNUMBER(F189)),F189&lt;=0,NOT(ISNUMBER(I189)),I189&lt;0,I189&gt;1),"",ROUND(F189*G189,2)))</x:f>
      </x:c>
      <x:c r="I189" s="28"/>
      <x:c r="J189" s="122" t="str">
        <x:f>IF(OR(A189="",H189=""),"",ROUND(H189*I189,2))</x:f>
      </x:c>
      <x:c r="K189" s="124"/>
      <x:c r="L189" s="122" t="str">
        <x:f>IF(OR(A189="",H189=""),"",ROUND(H189-J189+K189,2))</x:f>
      </x:c>
      <x:c r="M189" s="12"/>
      <x:c r="N189" s="14"/>
      <x:c r="O189" s="20" t="str">
        <x:f>IF(A189="","",IF(OR(H189="",COUNTIF($A$6:$A$205,A189)&lt;&gt;1),"REVISAR DADOS",IF(M189&lt;&gt;"Aprovada","PENDENTE",IF(OR(N189="",NOT(ISNUMBER(N189))),"INFORME VENCIMENTO",IF(N189&lt;Listas!$J$9,"ATRASADO","NO PRAZO")))))</x:f>
      </x:c>
      <x:c r="P189" s="1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22" customHeight="1">
      <x:c r="A190" s="12"/>
      <x:c r="B190" s="14"/>
      <x:c r="C190" s="12"/>
      <x:c r="D190" s="12"/>
      <x:c r="E190" s="12"/>
      <x:c r="F190" s="12"/>
      <x:c r="G190" s="122" t="str">
        <x:f>IF(D190="","",IF(COUNTIFS(Itens_Contrato!$A$6:$A$105,D190,Itens_Contrato!$B$6:$B$105,C190)=1,SUMIFS(Itens_Contrato!$H$6:$H$105,Itens_Contrato!$A$6:$A$105,D190,Itens_Contrato!$B$6:$B$105,C190),""))</x:f>
      </x:c>
      <x:c r="H190" s="122" t="str">
        <x:f>IF(A190="","",IF(OR(NOT(ISNUMBER(G190)),NOT(ISNUMBER(F190)),F190&lt;=0,NOT(ISNUMBER(I190)),I190&lt;0,I190&gt;1),"",ROUND(F190*G190,2)))</x:f>
      </x:c>
      <x:c r="I190" s="28"/>
      <x:c r="J190" s="122" t="str">
        <x:f>IF(OR(A190="",H190=""),"",ROUND(H190*I190,2))</x:f>
      </x:c>
      <x:c r="K190" s="124"/>
      <x:c r="L190" s="122" t="str">
        <x:f>IF(OR(A190="",H190=""),"",ROUND(H190-J190+K190,2))</x:f>
      </x:c>
      <x:c r="M190" s="12"/>
      <x:c r="N190" s="14"/>
      <x:c r="O190" s="20" t="str">
        <x:f>IF(A190="","",IF(OR(H190="",COUNTIF($A$6:$A$205,A190)&lt;&gt;1),"REVISAR DADOS",IF(M190&lt;&gt;"Aprovada","PENDENTE",IF(OR(N190="",NOT(ISNUMBER(N190))),"INFORME VENCIMENTO",IF(N190&lt;Listas!$J$9,"ATRASADO","NO PRAZO")))))</x:f>
      </x:c>
      <x:c r="P190" s="1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22" customHeight="1">
      <x:c r="A191" s="12"/>
      <x:c r="B191" s="14"/>
      <x:c r="C191" s="12"/>
      <x:c r="D191" s="12"/>
      <x:c r="E191" s="12"/>
      <x:c r="F191" s="12"/>
      <x:c r="G191" s="122" t="str">
        <x:f>IF(D191="","",IF(COUNTIFS(Itens_Contrato!$A$6:$A$105,D191,Itens_Contrato!$B$6:$B$105,C191)=1,SUMIFS(Itens_Contrato!$H$6:$H$105,Itens_Contrato!$A$6:$A$105,D191,Itens_Contrato!$B$6:$B$105,C191),""))</x:f>
      </x:c>
      <x:c r="H191" s="122" t="str">
        <x:f>IF(A191="","",IF(OR(NOT(ISNUMBER(G191)),NOT(ISNUMBER(F191)),F191&lt;=0,NOT(ISNUMBER(I191)),I191&lt;0,I191&gt;1),"",ROUND(F191*G191,2)))</x:f>
      </x:c>
      <x:c r="I191" s="28"/>
      <x:c r="J191" s="122" t="str">
        <x:f>IF(OR(A191="",H191=""),"",ROUND(H191*I191,2))</x:f>
      </x:c>
      <x:c r="K191" s="124"/>
      <x:c r="L191" s="122" t="str">
        <x:f>IF(OR(A191="",H191=""),"",ROUND(H191-J191+K191,2))</x:f>
      </x:c>
      <x:c r="M191" s="12"/>
      <x:c r="N191" s="14"/>
      <x:c r="O191" s="20" t="str">
        <x:f>IF(A191="","",IF(OR(H191="",COUNTIF($A$6:$A$205,A191)&lt;&gt;1),"REVISAR DADOS",IF(M191&lt;&gt;"Aprovada","PENDENTE",IF(OR(N191="",NOT(ISNUMBER(N191))),"INFORME VENCIMENTO",IF(N191&lt;Listas!$J$9,"ATRASADO","NO PRAZO")))))</x:f>
      </x:c>
      <x:c r="P191" s="1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22" customHeight="1">
      <x:c r="A192" s="12"/>
      <x:c r="B192" s="14"/>
      <x:c r="C192" s="12"/>
      <x:c r="D192" s="12"/>
      <x:c r="E192" s="12"/>
      <x:c r="F192" s="12"/>
      <x:c r="G192" s="122" t="str">
        <x:f>IF(D192="","",IF(COUNTIFS(Itens_Contrato!$A$6:$A$105,D192,Itens_Contrato!$B$6:$B$105,C192)=1,SUMIFS(Itens_Contrato!$H$6:$H$105,Itens_Contrato!$A$6:$A$105,D192,Itens_Contrato!$B$6:$B$105,C192),""))</x:f>
      </x:c>
      <x:c r="H192" s="122" t="str">
        <x:f>IF(A192="","",IF(OR(NOT(ISNUMBER(G192)),NOT(ISNUMBER(F192)),F192&lt;=0,NOT(ISNUMBER(I192)),I192&lt;0,I192&gt;1),"",ROUND(F192*G192,2)))</x:f>
      </x:c>
      <x:c r="I192" s="28"/>
      <x:c r="J192" s="122" t="str">
        <x:f>IF(OR(A192="",H192=""),"",ROUND(H192*I192,2))</x:f>
      </x:c>
      <x:c r="K192" s="124"/>
      <x:c r="L192" s="122" t="str">
        <x:f>IF(OR(A192="",H192=""),"",ROUND(H192-J192+K192,2))</x:f>
      </x:c>
      <x:c r="M192" s="12"/>
      <x:c r="N192" s="14"/>
      <x:c r="O192" s="20" t="str">
        <x:f>IF(A192="","",IF(OR(H192="",COUNTIF($A$6:$A$205,A192)&lt;&gt;1),"REVISAR DADOS",IF(M192&lt;&gt;"Aprovada","PENDENTE",IF(OR(N192="",NOT(ISNUMBER(N192))),"INFORME VENCIMENTO",IF(N192&lt;Listas!$J$9,"ATRASADO","NO PRAZO")))))</x:f>
      </x:c>
      <x:c r="P192" s="1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22" customHeight="1">
      <x:c r="A193" s="12"/>
      <x:c r="B193" s="14"/>
      <x:c r="C193" s="12"/>
      <x:c r="D193" s="12"/>
      <x:c r="E193" s="12"/>
      <x:c r="F193" s="12"/>
      <x:c r="G193" s="122" t="str">
        <x:f>IF(D193="","",IF(COUNTIFS(Itens_Contrato!$A$6:$A$105,D193,Itens_Contrato!$B$6:$B$105,C193)=1,SUMIFS(Itens_Contrato!$H$6:$H$105,Itens_Contrato!$A$6:$A$105,D193,Itens_Contrato!$B$6:$B$105,C193),""))</x:f>
      </x:c>
      <x:c r="H193" s="122" t="str">
        <x:f>IF(A193="","",IF(OR(NOT(ISNUMBER(G193)),NOT(ISNUMBER(F193)),F193&lt;=0,NOT(ISNUMBER(I193)),I193&lt;0,I193&gt;1),"",ROUND(F193*G193,2)))</x:f>
      </x:c>
      <x:c r="I193" s="28"/>
      <x:c r="J193" s="122" t="str">
        <x:f>IF(OR(A193="",H193=""),"",ROUND(H193*I193,2))</x:f>
      </x:c>
      <x:c r="K193" s="124"/>
      <x:c r="L193" s="122" t="str">
        <x:f>IF(OR(A193="",H193=""),"",ROUND(H193-J193+K193,2))</x:f>
      </x:c>
      <x:c r="M193" s="12"/>
      <x:c r="N193" s="14"/>
      <x:c r="O193" s="20" t="str">
        <x:f>IF(A193="","",IF(OR(H193="",COUNTIF($A$6:$A$205,A193)&lt;&gt;1),"REVISAR DADOS",IF(M193&lt;&gt;"Aprovada","PENDENTE",IF(OR(N193="",NOT(ISNUMBER(N193))),"INFORME VENCIMENTO",IF(N193&lt;Listas!$J$9,"ATRASADO","NO PRAZO")))))</x:f>
      </x:c>
      <x:c r="P193" s="1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22" customHeight="1">
      <x:c r="A194" s="12"/>
      <x:c r="B194" s="14"/>
      <x:c r="C194" s="12"/>
      <x:c r="D194" s="12"/>
      <x:c r="E194" s="12"/>
      <x:c r="F194" s="12"/>
      <x:c r="G194" s="122" t="str">
        <x:f>IF(D194="","",IF(COUNTIFS(Itens_Contrato!$A$6:$A$105,D194,Itens_Contrato!$B$6:$B$105,C194)=1,SUMIFS(Itens_Contrato!$H$6:$H$105,Itens_Contrato!$A$6:$A$105,D194,Itens_Contrato!$B$6:$B$105,C194),""))</x:f>
      </x:c>
      <x:c r="H194" s="122" t="str">
        <x:f>IF(A194="","",IF(OR(NOT(ISNUMBER(G194)),NOT(ISNUMBER(F194)),F194&lt;=0,NOT(ISNUMBER(I194)),I194&lt;0,I194&gt;1),"",ROUND(F194*G194,2)))</x:f>
      </x:c>
      <x:c r="I194" s="28"/>
      <x:c r="J194" s="122" t="str">
        <x:f>IF(OR(A194="",H194=""),"",ROUND(H194*I194,2))</x:f>
      </x:c>
      <x:c r="K194" s="124"/>
      <x:c r="L194" s="122" t="str">
        <x:f>IF(OR(A194="",H194=""),"",ROUND(H194-J194+K194,2))</x:f>
      </x:c>
      <x:c r="M194" s="12"/>
      <x:c r="N194" s="14"/>
      <x:c r="O194" s="20" t="str">
        <x:f>IF(A194="","",IF(OR(H194="",COUNTIF($A$6:$A$205,A194)&lt;&gt;1),"REVISAR DADOS",IF(M194&lt;&gt;"Aprovada","PENDENTE",IF(OR(N194="",NOT(ISNUMBER(N194))),"INFORME VENCIMENTO",IF(N194&lt;Listas!$J$9,"ATRASADO","NO PRAZO")))))</x:f>
      </x:c>
      <x:c r="P194" s="1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22" customHeight="1">
      <x:c r="A195" s="12"/>
      <x:c r="B195" s="14"/>
      <x:c r="C195" s="12"/>
      <x:c r="D195" s="12"/>
      <x:c r="E195" s="12"/>
      <x:c r="F195" s="12"/>
      <x:c r="G195" s="122" t="str">
        <x:f>IF(D195="","",IF(COUNTIFS(Itens_Contrato!$A$6:$A$105,D195,Itens_Contrato!$B$6:$B$105,C195)=1,SUMIFS(Itens_Contrato!$H$6:$H$105,Itens_Contrato!$A$6:$A$105,D195,Itens_Contrato!$B$6:$B$105,C195),""))</x:f>
      </x:c>
      <x:c r="H195" s="122" t="str">
        <x:f>IF(A195="","",IF(OR(NOT(ISNUMBER(G195)),NOT(ISNUMBER(F195)),F195&lt;=0,NOT(ISNUMBER(I195)),I195&lt;0,I195&gt;1),"",ROUND(F195*G195,2)))</x:f>
      </x:c>
      <x:c r="I195" s="28"/>
      <x:c r="J195" s="122" t="str">
        <x:f>IF(OR(A195="",H195=""),"",ROUND(H195*I195,2))</x:f>
      </x:c>
      <x:c r="K195" s="124"/>
      <x:c r="L195" s="122" t="str">
        <x:f>IF(OR(A195="",H195=""),"",ROUND(H195-J195+K195,2))</x:f>
      </x:c>
      <x:c r="M195" s="12"/>
      <x:c r="N195" s="14"/>
      <x:c r="O195" s="20" t="str">
        <x:f>IF(A195="","",IF(OR(H195="",COUNTIF($A$6:$A$205,A195)&lt;&gt;1),"REVISAR DADOS",IF(M195&lt;&gt;"Aprovada","PENDENTE",IF(OR(N195="",NOT(ISNUMBER(N195))),"INFORME VENCIMENTO",IF(N195&lt;Listas!$J$9,"ATRASADO","NO PRAZO")))))</x:f>
      </x:c>
      <x:c r="P195" s="1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22" customHeight="1">
      <x:c r="A196" s="12"/>
      <x:c r="B196" s="14"/>
      <x:c r="C196" s="12"/>
      <x:c r="D196" s="12"/>
      <x:c r="E196" s="12"/>
      <x:c r="F196" s="12"/>
      <x:c r="G196" s="122" t="str">
        <x:f>IF(D196="","",IF(COUNTIFS(Itens_Contrato!$A$6:$A$105,D196,Itens_Contrato!$B$6:$B$105,C196)=1,SUMIFS(Itens_Contrato!$H$6:$H$105,Itens_Contrato!$A$6:$A$105,D196,Itens_Contrato!$B$6:$B$105,C196),""))</x:f>
      </x:c>
      <x:c r="H196" s="122" t="str">
        <x:f>IF(A196="","",IF(OR(NOT(ISNUMBER(G196)),NOT(ISNUMBER(F196)),F196&lt;=0,NOT(ISNUMBER(I196)),I196&lt;0,I196&gt;1),"",ROUND(F196*G196,2)))</x:f>
      </x:c>
      <x:c r="I196" s="28"/>
      <x:c r="J196" s="122" t="str">
        <x:f>IF(OR(A196="",H196=""),"",ROUND(H196*I196,2))</x:f>
      </x:c>
      <x:c r="K196" s="124"/>
      <x:c r="L196" s="122" t="str">
        <x:f>IF(OR(A196="",H196=""),"",ROUND(H196-J196+K196,2))</x:f>
      </x:c>
      <x:c r="M196" s="12"/>
      <x:c r="N196" s="14"/>
      <x:c r="O196" s="20" t="str">
        <x:f>IF(A196="","",IF(OR(H196="",COUNTIF($A$6:$A$205,A196)&lt;&gt;1),"REVISAR DADOS",IF(M196&lt;&gt;"Aprovada","PENDENTE",IF(OR(N196="",NOT(ISNUMBER(N196))),"INFORME VENCIMENTO",IF(N196&lt;Listas!$J$9,"ATRASADO","NO PRAZO")))))</x:f>
      </x:c>
      <x:c r="P196" s="1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22" customHeight="1">
      <x:c r="A197" s="12"/>
      <x:c r="B197" s="14"/>
      <x:c r="C197" s="12"/>
      <x:c r="D197" s="12"/>
      <x:c r="E197" s="12"/>
      <x:c r="F197" s="12"/>
      <x:c r="G197" s="122" t="str">
        <x:f>IF(D197="","",IF(COUNTIFS(Itens_Contrato!$A$6:$A$105,D197,Itens_Contrato!$B$6:$B$105,C197)=1,SUMIFS(Itens_Contrato!$H$6:$H$105,Itens_Contrato!$A$6:$A$105,D197,Itens_Contrato!$B$6:$B$105,C197),""))</x:f>
      </x:c>
      <x:c r="H197" s="122" t="str">
        <x:f>IF(A197="","",IF(OR(NOT(ISNUMBER(G197)),NOT(ISNUMBER(F197)),F197&lt;=0,NOT(ISNUMBER(I197)),I197&lt;0,I197&gt;1),"",ROUND(F197*G197,2)))</x:f>
      </x:c>
      <x:c r="I197" s="28"/>
      <x:c r="J197" s="122" t="str">
        <x:f>IF(OR(A197="",H197=""),"",ROUND(H197*I197,2))</x:f>
      </x:c>
      <x:c r="K197" s="124"/>
      <x:c r="L197" s="122" t="str">
        <x:f>IF(OR(A197="",H197=""),"",ROUND(H197-J197+K197,2))</x:f>
      </x:c>
      <x:c r="M197" s="12"/>
      <x:c r="N197" s="14"/>
      <x:c r="O197" s="20" t="str">
        <x:f>IF(A197="","",IF(OR(H197="",COUNTIF($A$6:$A$205,A197)&lt;&gt;1),"REVISAR DADOS",IF(M197&lt;&gt;"Aprovada","PENDENTE",IF(OR(N197="",NOT(ISNUMBER(N197))),"INFORME VENCIMENTO",IF(N197&lt;Listas!$J$9,"ATRASADO","NO PRAZO")))))</x:f>
      </x:c>
      <x:c r="P197" s="1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22" customHeight="1">
      <x:c r="A198" s="12"/>
      <x:c r="B198" s="14"/>
      <x:c r="C198" s="12"/>
      <x:c r="D198" s="12"/>
      <x:c r="E198" s="12"/>
      <x:c r="F198" s="12"/>
      <x:c r="G198" s="122" t="str">
        <x:f>IF(D198="","",IF(COUNTIFS(Itens_Contrato!$A$6:$A$105,D198,Itens_Contrato!$B$6:$B$105,C198)=1,SUMIFS(Itens_Contrato!$H$6:$H$105,Itens_Contrato!$A$6:$A$105,D198,Itens_Contrato!$B$6:$B$105,C198),""))</x:f>
      </x:c>
      <x:c r="H198" s="122" t="str">
        <x:f>IF(A198="","",IF(OR(NOT(ISNUMBER(G198)),NOT(ISNUMBER(F198)),F198&lt;=0,NOT(ISNUMBER(I198)),I198&lt;0,I198&gt;1),"",ROUND(F198*G198,2)))</x:f>
      </x:c>
      <x:c r="I198" s="28"/>
      <x:c r="J198" s="122" t="str">
        <x:f>IF(OR(A198="",H198=""),"",ROUND(H198*I198,2))</x:f>
      </x:c>
      <x:c r="K198" s="124"/>
      <x:c r="L198" s="122" t="str">
        <x:f>IF(OR(A198="",H198=""),"",ROUND(H198-J198+K198,2))</x:f>
      </x:c>
      <x:c r="M198" s="12"/>
      <x:c r="N198" s="14"/>
      <x:c r="O198" s="20" t="str">
        <x:f>IF(A198="","",IF(OR(H198="",COUNTIF($A$6:$A$205,A198)&lt;&gt;1),"REVISAR DADOS",IF(M198&lt;&gt;"Aprovada","PENDENTE",IF(OR(N198="",NOT(ISNUMBER(N198))),"INFORME VENCIMENTO",IF(N198&lt;Listas!$J$9,"ATRASADO","NO PRAZO")))))</x:f>
      </x:c>
      <x:c r="P198" s="1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22" customHeight="1">
      <x:c r="A199" s="12"/>
      <x:c r="B199" s="14"/>
      <x:c r="C199" s="12"/>
      <x:c r="D199" s="12"/>
      <x:c r="E199" s="12"/>
      <x:c r="F199" s="12"/>
      <x:c r="G199" s="122" t="str">
        <x:f>IF(D199="","",IF(COUNTIFS(Itens_Contrato!$A$6:$A$105,D199,Itens_Contrato!$B$6:$B$105,C199)=1,SUMIFS(Itens_Contrato!$H$6:$H$105,Itens_Contrato!$A$6:$A$105,D199,Itens_Contrato!$B$6:$B$105,C199),""))</x:f>
      </x:c>
      <x:c r="H199" s="122" t="str">
        <x:f>IF(A199="","",IF(OR(NOT(ISNUMBER(G199)),NOT(ISNUMBER(F199)),F199&lt;=0,NOT(ISNUMBER(I199)),I199&lt;0,I199&gt;1),"",ROUND(F199*G199,2)))</x:f>
      </x:c>
      <x:c r="I199" s="28"/>
      <x:c r="J199" s="122" t="str">
        <x:f>IF(OR(A199="",H199=""),"",ROUND(H199*I199,2))</x:f>
      </x:c>
      <x:c r="K199" s="124"/>
      <x:c r="L199" s="122" t="str">
        <x:f>IF(OR(A199="",H199=""),"",ROUND(H199-J199+K199,2))</x:f>
      </x:c>
      <x:c r="M199" s="12"/>
      <x:c r="N199" s="14"/>
      <x:c r="O199" s="20" t="str">
        <x:f>IF(A199="","",IF(OR(H199="",COUNTIF($A$6:$A$205,A199)&lt;&gt;1),"REVISAR DADOS",IF(M199&lt;&gt;"Aprovada","PENDENTE",IF(OR(N199="",NOT(ISNUMBER(N199))),"INFORME VENCIMENTO",IF(N199&lt;Listas!$J$9,"ATRASADO","NO PRAZO")))))</x:f>
      </x:c>
      <x:c r="P199" s="1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22" customHeight="1">
      <x:c r="A200" s="12"/>
      <x:c r="B200" s="14"/>
      <x:c r="C200" s="12"/>
      <x:c r="D200" s="12"/>
      <x:c r="E200" s="12"/>
      <x:c r="F200" s="12"/>
      <x:c r="G200" s="122" t="str">
        <x:f>IF(D200="","",IF(COUNTIFS(Itens_Contrato!$A$6:$A$105,D200,Itens_Contrato!$B$6:$B$105,C200)=1,SUMIFS(Itens_Contrato!$H$6:$H$105,Itens_Contrato!$A$6:$A$105,D200,Itens_Contrato!$B$6:$B$105,C200),""))</x:f>
      </x:c>
      <x:c r="H200" s="122" t="str">
        <x:f>IF(A200="","",IF(OR(NOT(ISNUMBER(G200)),NOT(ISNUMBER(F200)),F200&lt;=0,NOT(ISNUMBER(I200)),I200&lt;0,I200&gt;1),"",ROUND(F200*G200,2)))</x:f>
      </x:c>
      <x:c r="I200" s="28"/>
      <x:c r="J200" s="122" t="str">
        <x:f>IF(OR(A200="",H200=""),"",ROUND(H200*I200,2))</x:f>
      </x:c>
      <x:c r="K200" s="124"/>
      <x:c r="L200" s="122" t="str">
        <x:f>IF(OR(A200="",H200=""),"",ROUND(H200-J200+K200,2))</x:f>
      </x:c>
      <x:c r="M200" s="12"/>
      <x:c r="N200" s="14"/>
      <x:c r="O200" s="20" t="str">
        <x:f>IF(A200="","",IF(OR(H200="",COUNTIF($A$6:$A$205,A200)&lt;&gt;1),"REVISAR DADOS",IF(M200&lt;&gt;"Aprovada","PENDENTE",IF(OR(N200="",NOT(ISNUMBER(N200))),"INFORME VENCIMENTO",IF(N200&lt;Listas!$J$9,"ATRASADO","NO PRAZO")))))</x:f>
      </x:c>
      <x:c r="P200" s="1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22" customHeight="1">
      <x:c r="A201" s="12"/>
      <x:c r="B201" s="14"/>
      <x:c r="C201" s="12"/>
      <x:c r="D201" s="12"/>
      <x:c r="E201" s="12"/>
      <x:c r="F201" s="12"/>
      <x:c r="G201" s="122" t="str">
        <x:f>IF(D201="","",IF(COUNTIFS(Itens_Contrato!$A$6:$A$105,D201,Itens_Contrato!$B$6:$B$105,C201)=1,SUMIFS(Itens_Contrato!$H$6:$H$105,Itens_Contrato!$A$6:$A$105,D201,Itens_Contrato!$B$6:$B$105,C201),""))</x:f>
      </x:c>
      <x:c r="H201" s="122" t="str">
        <x:f>IF(A201="","",IF(OR(NOT(ISNUMBER(G201)),NOT(ISNUMBER(F201)),F201&lt;=0,NOT(ISNUMBER(I201)),I201&lt;0,I201&gt;1),"",ROUND(F201*G201,2)))</x:f>
      </x:c>
      <x:c r="I201" s="28"/>
      <x:c r="J201" s="122" t="str">
        <x:f>IF(OR(A201="",H201=""),"",ROUND(H201*I201,2))</x:f>
      </x:c>
      <x:c r="K201" s="124"/>
      <x:c r="L201" s="122" t="str">
        <x:f>IF(OR(A201="",H201=""),"",ROUND(H201-J201+K201,2))</x:f>
      </x:c>
      <x:c r="M201" s="12"/>
      <x:c r="N201" s="14"/>
      <x:c r="O201" s="20" t="str">
        <x:f>IF(A201="","",IF(OR(H201="",COUNTIF($A$6:$A$205,A201)&lt;&gt;1),"REVISAR DADOS",IF(M201&lt;&gt;"Aprovada","PENDENTE",IF(OR(N201="",NOT(ISNUMBER(N201))),"INFORME VENCIMENTO",IF(N201&lt;Listas!$J$9,"ATRASADO","NO PRAZO")))))</x:f>
      </x:c>
      <x:c r="P201" s="1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22" customHeight="1">
      <x:c r="A202" s="12"/>
      <x:c r="B202" s="14"/>
      <x:c r="C202" s="12"/>
      <x:c r="D202" s="12"/>
      <x:c r="E202" s="12"/>
      <x:c r="F202" s="12"/>
      <x:c r="G202" s="122" t="str">
        <x:f>IF(D202="","",IF(COUNTIFS(Itens_Contrato!$A$6:$A$105,D202,Itens_Contrato!$B$6:$B$105,C202)=1,SUMIFS(Itens_Contrato!$H$6:$H$105,Itens_Contrato!$A$6:$A$105,D202,Itens_Contrato!$B$6:$B$105,C202),""))</x:f>
      </x:c>
      <x:c r="H202" s="122" t="str">
        <x:f>IF(A202="","",IF(OR(NOT(ISNUMBER(G202)),NOT(ISNUMBER(F202)),F202&lt;=0,NOT(ISNUMBER(I202)),I202&lt;0,I202&gt;1),"",ROUND(F202*G202,2)))</x:f>
      </x:c>
      <x:c r="I202" s="28"/>
      <x:c r="J202" s="122" t="str">
        <x:f>IF(OR(A202="",H202=""),"",ROUND(H202*I202,2))</x:f>
      </x:c>
      <x:c r="K202" s="124"/>
      <x:c r="L202" s="122" t="str">
        <x:f>IF(OR(A202="",H202=""),"",ROUND(H202-J202+K202,2))</x:f>
      </x:c>
      <x:c r="M202" s="12"/>
      <x:c r="N202" s="14"/>
      <x:c r="O202" s="20" t="str">
        <x:f>IF(A202="","",IF(OR(H202="",COUNTIF($A$6:$A$205,A202)&lt;&gt;1),"REVISAR DADOS",IF(M202&lt;&gt;"Aprovada","PENDENTE",IF(OR(N202="",NOT(ISNUMBER(N202))),"INFORME VENCIMENTO",IF(N202&lt;Listas!$J$9,"ATRASADO","NO PRAZO")))))</x:f>
      </x:c>
      <x:c r="P202" s="1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22" customHeight="1">
      <x:c r="A203" s="12"/>
      <x:c r="B203" s="14"/>
      <x:c r="C203" s="12"/>
      <x:c r="D203" s="12"/>
      <x:c r="E203" s="12"/>
      <x:c r="F203" s="12"/>
      <x:c r="G203" s="122" t="str">
        <x:f>IF(D203="","",IF(COUNTIFS(Itens_Contrato!$A$6:$A$105,D203,Itens_Contrato!$B$6:$B$105,C203)=1,SUMIFS(Itens_Contrato!$H$6:$H$105,Itens_Contrato!$A$6:$A$105,D203,Itens_Contrato!$B$6:$B$105,C203),""))</x:f>
      </x:c>
      <x:c r="H203" s="122" t="str">
        <x:f>IF(A203="","",IF(OR(NOT(ISNUMBER(G203)),NOT(ISNUMBER(F203)),F203&lt;=0,NOT(ISNUMBER(I203)),I203&lt;0,I203&gt;1),"",ROUND(F203*G203,2)))</x:f>
      </x:c>
      <x:c r="I203" s="28"/>
      <x:c r="J203" s="122" t="str">
        <x:f>IF(OR(A203="",H203=""),"",ROUND(H203*I203,2))</x:f>
      </x:c>
      <x:c r="K203" s="124"/>
      <x:c r="L203" s="122" t="str">
        <x:f>IF(OR(A203="",H203=""),"",ROUND(H203-J203+K203,2))</x:f>
      </x:c>
      <x:c r="M203" s="12"/>
      <x:c r="N203" s="14"/>
      <x:c r="O203" s="20" t="str">
        <x:f>IF(A203="","",IF(OR(H203="",COUNTIF($A$6:$A$205,A203)&lt;&gt;1),"REVISAR DADOS",IF(M203&lt;&gt;"Aprovada","PENDENTE",IF(OR(N203="",NOT(ISNUMBER(N203))),"INFORME VENCIMENTO",IF(N203&lt;Listas!$J$9,"ATRASADO","NO PRAZO")))))</x:f>
      </x:c>
      <x:c r="P203" s="1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22" customHeight="1">
      <x:c r="A204" s="12"/>
      <x:c r="B204" s="14"/>
      <x:c r="C204" s="12"/>
      <x:c r="D204" s="12"/>
      <x:c r="E204" s="12"/>
      <x:c r="F204" s="12"/>
      <x:c r="G204" s="122" t="str">
        <x:f>IF(D204="","",IF(COUNTIFS(Itens_Contrato!$A$6:$A$105,D204,Itens_Contrato!$B$6:$B$105,C204)=1,SUMIFS(Itens_Contrato!$H$6:$H$105,Itens_Contrato!$A$6:$A$105,D204,Itens_Contrato!$B$6:$B$105,C204),""))</x:f>
      </x:c>
      <x:c r="H204" s="122" t="str">
        <x:f>IF(A204="","",IF(OR(NOT(ISNUMBER(G204)),NOT(ISNUMBER(F204)),F204&lt;=0,NOT(ISNUMBER(I204)),I204&lt;0,I204&gt;1),"",ROUND(F204*G204,2)))</x:f>
      </x:c>
      <x:c r="I204" s="28"/>
      <x:c r="J204" s="122" t="str">
        <x:f>IF(OR(A204="",H204=""),"",ROUND(H204*I204,2))</x:f>
      </x:c>
      <x:c r="K204" s="124"/>
      <x:c r="L204" s="122" t="str">
        <x:f>IF(OR(A204="",H204=""),"",ROUND(H204-J204+K204,2))</x:f>
      </x:c>
      <x:c r="M204" s="12"/>
      <x:c r="N204" s="14"/>
      <x:c r="O204" s="20" t="str">
        <x:f>IF(A204="","",IF(OR(H204="",COUNTIF($A$6:$A$205,A204)&lt;&gt;1),"REVISAR DADOS",IF(M204&lt;&gt;"Aprovada","PENDENTE",IF(OR(N204="",NOT(ISNUMBER(N204))),"INFORME VENCIMENTO",IF(N204&lt;Listas!$J$9,"ATRASADO","NO PRAZO")))))</x:f>
      </x:c>
      <x:c r="P204" s="1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22" customHeight="1">
      <x:c r="A205" s="12"/>
      <x:c r="B205" s="14"/>
      <x:c r="C205" s="12"/>
      <x:c r="D205" s="12"/>
      <x:c r="E205" s="12"/>
      <x:c r="F205" s="12"/>
      <x:c r="G205" s="122" t="str">
        <x:f>IF(D205="","",IF(COUNTIFS(Itens_Contrato!$A$6:$A$105,D205,Itens_Contrato!$B$6:$B$105,C205)=1,SUMIFS(Itens_Contrato!$H$6:$H$105,Itens_Contrato!$A$6:$A$105,D205,Itens_Contrato!$B$6:$B$105,C205),""))</x:f>
      </x:c>
      <x:c r="H205" s="122" t="str">
        <x:f>IF(A205="","",IF(OR(NOT(ISNUMBER(G205)),NOT(ISNUMBER(F205)),F205&lt;=0,NOT(ISNUMBER(I205)),I205&lt;0,I205&gt;1),"",ROUND(F205*G205,2)))</x:f>
      </x:c>
      <x:c r="I205" s="28"/>
      <x:c r="J205" s="122" t="str">
        <x:f>IF(OR(A205="",H205=""),"",ROUND(H205*I205,2))</x:f>
      </x:c>
      <x:c r="K205" s="124"/>
      <x:c r="L205" s="122" t="str">
        <x:f>IF(OR(A205="",H205=""),"",ROUND(H205-J205+K205,2))</x:f>
      </x:c>
      <x:c r="M205" s="12"/>
      <x:c r="N205" s="14"/>
      <x:c r="O205" s="20" t="str">
        <x:f>IF(A205="","",IF(OR(H205="",COUNTIF($A$6:$A$205,A205)&lt;&gt;1),"REVISAR DADOS",IF(M205&lt;&gt;"Aprovada","PENDENTE",IF(OR(N205="",NOT(ISNUMBER(N205))),"INFORME VENCIMENTO",IF(N205&lt;Listas!$J$9,"ATRASADO","NO PRAZO")))))</x:f>
      </x:c>
      <x:c r="P205" s="1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P2"/>
    <x:mergeCell ref="A4:P4"/>
  </x:mergeCells>
  <x:conditionalFormatting sqref="M6:O205">
    <x:cfRule type="containsText" dxfId="5" priority="1" operator="containsText" text="ATRASADO"/>
    <x:cfRule type="containsText" dxfId="6" priority="2" operator="containsText" text="PENDENTE"/>
    <x:cfRule type="containsText" dxfId="7" priority="3" operator="containsText" text="CONCLUÍDO"/>
    <x:cfRule type="containsText" dxfId="8" priority="4" operator="containsText" text="APROVADA"/>
    <x:cfRule type="containsText" dxfId="9" priority="5" operator="containsText" text="EM ANDAMENTO"/>
  </x:conditionalFormatting>
  <x:dataValidations count="1">
    <x:dataValidation type="list" sqref="M6:M205">
      <x:formula1>Listas!$B$6:$B$10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94AE9F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4" hidden="0" customWidth="1"/>
    <x:col min="4" max="4" width="14" hidden="0" customWidth="1"/>
    <x:col min="5" max="5" width="15" hidden="0" customWidth="1"/>
    <x:col min="6" max="6" width="17" hidden="0" customWidth="1"/>
    <x:col min="7" max="7" width="16" hidden="0" customWidth="1"/>
    <x:col min="8" max="8" width="15" hidden="0" customWidth="1"/>
    <x:col min="9" max="9" width="24" hidden="0" customWidth="1"/>
    <x:col min="10" max="10" width="16" hidden="0" customWidth="1"/>
    <x:col min="11" max="11" width="17" hidden="0" customWidth="1"/>
    <x:col min="12" max="12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0" customHeight="1">
      <x:c r="A2" s="3" t="str">
        <x:v>Pagamentos de medições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5" t="str">
        <x:v>Vincule cada pagamento a uma medição para comparar valor liberado, pago e saldo.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8" t="str">
        <x:v>ID pagamento</x:v>
      </x:c>
      <x:c r="B5" s="8" t="str">
        <x:v>ID contrato</x:v>
      </x:c>
      <x:c r="C5" s="8" t="str">
        <x:v>ID medição</x:v>
      </x:c>
      <x:c r="D5" s="8" t="str">
        <x:v>Vencimento</x:v>
      </x:c>
      <x:c r="E5" s="8" t="str">
        <x:v>Data pagamento</x:v>
      </x:c>
      <x:c r="F5" s="8" t="str">
        <x:v>Valor liberado</x:v>
      </x:c>
      <x:c r="G5" s="8" t="str">
        <x:v>Valor pago</x:v>
      </x:c>
      <x:c r="H5" s="8" t="str">
        <x:v>Saldo da medição</x:v>
      </x:c>
      <x:c r="I5" s="8" t="str">
        <x:v>Status</x:v>
      </x:c>
      <x:c r="J5" s="8" t="str">
        <x:v>Documento</x:v>
      </x:c>
      <x:c r="K5" s="8" t="str">
        <x:v>Responsável</x:v>
      </x:c>
      <x:c r="L5" s="8" t="str">
        <x:v>Observações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2" customHeight="1">
      <x:c r="A6" s="11" t="str">
        <x:v>PG-001</x:v>
      </x:c>
      <x:c r="B6" s="11" t="str">
        <x:v>CT-001</x:v>
      </x:c>
      <x:c r="C6" s="11" t="str">
        <x:v>MED-001</x:v>
      </x:c>
      <x:c r="D6" s="27" t="n">
        <x:v>46249</x:v>
      </x:c>
      <x:c r="E6" s="27" t="n">
        <x:v>46248</x:v>
      </x:c>
      <x:c r="F6" s="121" t="n">
        <x:f>IF(C6="","",IF(COUNTIFS(Medicoes!$A$6:$A$205,C6,Medicoes!$C$6:$C$205,B6,Medicoes!$M$6:$M$205,"Aprovada")=1,SUMIFS(Medicoes!$L$6:$L$205,Medicoes!$A$6:$A$205,C6,Medicoes!$C$6:$C$205,B6,Medicoes!$M$6:$M$205,"Aprovada"),""))</x:f>
        <x:v>28880</x:v>
      </x:c>
      <x:c r="G6" s="123" t="n">
        <x:v>28880</x:v>
      </x:c>
      <x:c r="H6" s="121" t="n">
        <x:f>IF(OR(A6="",F6=""),"",ROUND(F6-SUMIFS($G$6:$G$105,$C$6:$C$105,C6,$B$6:$B$105,B6),2))</x:f>
        <x:v>0</x:v>
      </x:c>
      <x:c r="I6" s="19" t="str">
        <x:f>IF(A6="","",IF(OR(F6="",COUNTIF($A$6:$A$105,A6)&lt;&gt;1,AND(G6&lt;&gt;"",OR(NOT(ISNUMBER(G6)),G6&lt;0)),NOT(ISNUMBER(Listas!$J$8)),Listas!$J$8&lt;0),"REVISAR DADOS",IF(H6&lt;-Listas!$J$8,"PAGO A MAIOR",IF(H6&lt;=Listas!$J$8,"PAGO",IF(OR(D6="",NOT(ISNUMBER(D6))),"INFORME VENCIMENTO",IF(D6&lt;Listas!$J$9,IF(G6&gt;0,"PARCIAL ATRASADO","ATRASADO"),IF(G6&gt;0,"PARCIAL","PENDENTE")))))))</x:f>
        <x:v>PAGO</x:v>
      </x:c>
      <x:c r="J6" s="11" t="str">
        <x:v>NF-201</x:v>
      </x:c>
      <x:c r="K6" s="11" t="str">
        <x:v>Financeiro</x:v>
      </x:c>
      <x:c r="L6" s="11" t="str">
        <x:v>Pago integralmente</x:v>
      </x:c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2" customHeight="1">
      <x:c r="A7" s="12" t="str">
        <x:v>PG-002</x:v>
      </x:c>
      <x:c r="B7" s="12" t="str">
        <x:v>CT-001</x:v>
      </x:c>
      <x:c r="C7" s="12" t="str">
        <x:v>MED-002</x:v>
      </x:c>
      <x:c r="D7" s="14" t="n">
        <x:v>46264</x:v>
      </x:c>
      <x:c r="E7" s="14" t="n">
        <x:v>46264</x:v>
      </x:c>
      <x:c r="F7" s="122" t="n">
        <x:f>IF(C7="","",IF(COUNTIFS(Medicoes!$A$6:$A$205,C7,Medicoes!$C$6:$C$205,B7,Medicoes!$M$6:$M$205,"Aprovada")=1,SUMIFS(Medicoes!$L$6:$L$205,Medicoes!$A$6:$A$205,C7,Medicoes!$C$6:$C$205,B7,Medicoes!$M$6:$M$205,"Aprovada"),""))</x:f>
        <x:v>35802.5</x:v>
      </x:c>
      <x:c r="G7" s="124" t="n">
        <x:v>35797.5</x:v>
      </x:c>
      <x:c r="H7" s="122" t="n">
        <x:f>IF(OR(A7="",F7=""),"",ROUND(F7-SUMIFS($G$6:$G$105,$C$6:$C$105,C7,$B$6:$B$105,B7),2))</x:f>
        <x:v>5</x:v>
      </x:c>
      <x:c r="I7" s="20" t="str">
        <x:f>IF(A7="","",IF(OR(F7="",COUNTIF($A$6:$A$105,A7)&lt;&gt;1,AND(G7&lt;&gt;"",OR(NOT(ISNUMBER(G7)),G7&lt;0)),NOT(ISNUMBER(Listas!$J$8)),Listas!$J$8&lt;0),"REVISAR DADOS",IF(H7&lt;-Listas!$J$8,"PAGO A MAIOR",IF(H7&lt;=Listas!$J$8,"PAGO",IF(OR(D7="",NOT(ISNUMBER(D7))),"INFORME VENCIMENTO",IF(D7&lt;Listas!$J$9,IF(G7&gt;0,"PARCIAL ATRASADO","ATRASADO"),IF(G7&gt;0,"PARCIAL","PENDENTE")))))))</x:f>
        <x:v>PARCIAL ATRASADO</x:v>
      </x:c>
      <x:c r="J7" s="12" t="str">
        <x:v>NF-244</x:v>
      </x:c>
      <x:c r="K7" s="12" t="str">
        <x:v>Financeiro</x:v>
      </x:c>
      <x:c r="L7" s="12" t="str">
        <x:v>Pago integralmente</x:v>
      </x:c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2" customHeight="1">
      <x:c r="A8" s="12" t="str">
        <x:v>PG-003</x:v>
      </x:c>
      <x:c r="B8" s="12" t="str">
        <x:v>CT-001</x:v>
      </x:c>
      <x:c r="C8" s="12" t="str">
        <x:v>MED-003</x:v>
      </x:c>
      <x:c r="D8" s="14" t="n">
        <x:v>46280</x:v>
      </x:c>
      <x:c r="E8" s="14" t="n">
        <x:v>46281</x:v>
      </x:c>
      <x:c r="F8" s="122" t="n">
        <x:f>IF(C8="","",IF(COUNTIFS(Medicoes!$A$6:$A$205,C8,Medicoes!$C$6:$C$205,B8,Medicoes!$M$6:$M$205,"Aprovada")=1,SUMIFS(Medicoes!$L$6:$L$205,Medicoes!$A$6:$A$205,C8,Medicoes!$C$6:$C$205,B8,Medicoes!$M$6:$M$205,"Aprovada"),""))</x:f>
        <x:v>37468</x:v>
      </x:c>
      <x:c r="G8" s="124" t="n">
        <x:v>37468</x:v>
      </x:c>
      <x:c r="H8" s="122" t="n">
        <x:f>IF(OR(A8="",F8=""),"",ROUND(F8-SUMIFS($G$6:$G$105,$C$6:$C$105,C8,$B$6:$B$105,B8),2))</x:f>
        <x:v>0</x:v>
      </x:c>
      <x:c r="I8" s="20" t="str">
        <x:f>IF(A8="","",IF(OR(F8="",COUNTIF($A$6:$A$105,A8)&lt;&gt;1,AND(G8&lt;&gt;"",OR(NOT(ISNUMBER(G8)),G8&lt;0)),NOT(ISNUMBER(Listas!$J$8)),Listas!$J$8&lt;0),"REVISAR DADOS",IF(H8&lt;-Listas!$J$8,"PAGO A MAIOR",IF(H8&lt;=Listas!$J$8,"PAGO",IF(OR(D8="",NOT(ISNUMBER(D8))),"INFORME VENCIMENTO",IF(D8&lt;Listas!$J$9,IF(G8&gt;0,"PARCIAL ATRASADO","ATRASADO"),IF(G8&gt;0,"PARCIAL","PENDENTE")))))))</x:f>
        <x:v>PAGO</x:v>
      </x:c>
      <x:c r="J8" s="12" t="str">
        <x:v>NF-266</x:v>
      </x:c>
      <x:c r="K8" s="12" t="str">
        <x:v>Financeiro</x:v>
      </x:c>
      <x:c r="L8" s="12" t="str">
        <x:v>Pago com um dia</x:v>
      </x:c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2" customHeight="1">
      <x:c r="A9" s="12" t="str">
        <x:v>PG-004</x:v>
      </x:c>
      <x:c r="B9" s="12" t="str">
        <x:v>CT-002</x:v>
      </x:c>
      <x:c r="C9" s="12" t="str">
        <x:v>MED-005</x:v>
      </x:c>
      <x:c r="D9" s="14" t="n">
        <x:v>46270</x:v>
      </x:c>
      <x:c r="E9" s="14" t="n">
        <x:v>46270</x:v>
      </x:c>
      <x:c r="F9" s="122" t="n">
        <x:f>IF(C9="","",IF(COUNTIFS(Medicoes!$A$6:$A$205,C9,Medicoes!$C$6:$C$205,B9,Medicoes!$M$6:$M$205,"Aprovada")=1,SUMIFS(Medicoes!$L$6:$L$205,Medicoes!$A$6:$A$205,C9,Medicoes!$C$6:$C$205,B9,Medicoes!$M$6:$M$205,"Aprovada"),""))</x:f>
        <x:v>69930</x:v>
      </x:c>
      <x:c r="G9" s="124" t="n">
        <x:v>69930</x:v>
      </x:c>
      <x:c r="H9" s="122" t="n">
        <x:f>IF(OR(A9="",F9=""),"",ROUND(F9-SUMIFS($G$6:$G$105,$C$6:$C$105,C9,$B$6:$B$105,B9),2))</x:f>
        <x:v>0</x:v>
      </x:c>
      <x:c r="I9" s="20" t="str">
        <x:f>IF(A9="","",IF(OR(F9="",COUNTIF($A$6:$A$105,A9)&lt;&gt;1,AND(G9&lt;&gt;"",OR(NOT(ISNUMBER(G9)),G9&lt;0)),NOT(ISNUMBER(Listas!$J$8)),Listas!$J$8&lt;0),"REVISAR DADOS",IF(H9&lt;-Listas!$J$8,"PAGO A MAIOR",IF(H9&lt;=Listas!$J$8,"PAGO",IF(OR(D9="",NOT(ISNUMBER(D9))),"INFORME VENCIMENTO",IF(D9&lt;Listas!$J$9,IF(G9&gt;0,"PARCIAL ATRASADO","ATRASADO"),IF(G9&gt;0,"PARCIAL","PENDENTE")))))))</x:f>
        <x:v>PAGO</x:v>
      </x:c>
      <x:c r="J9" s="12" t="str">
        <x:v>NF-510</x:v>
      </x:c>
      <x:c r="K9" s="12" t="str">
        <x:v>Financeiro</x:v>
      </x:c>
      <x:c r="L9" s="12" t="str">
        <x:v>Retenção contratual</x:v>
      </x:c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2" customHeight="1">
      <x:c r="A10" s="12" t="str">
        <x:v>PG-005</x:v>
      </x:c>
      <x:c r="B10" s="12" t="str">
        <x:v>CT-002</x:v>
      </x:c>
      <x:c r="C10" s="12" t="str">
        <x:v>MED-006</x:v>
      </x:c>
      <x:c r="D10" s="14" t="n">
        <x:v>46290</x:v>
      </x:c>
      <x:c r="E10" s="14"/>
      <x:c r="F10" s="122" t="n">
        <x:f>IF(C10="","",IF(COUNTIFS(Medicoes!$A$6:$A$205,C10,Medicoes!$C$6:$C$205,B10,Medicoes!$M$6:$M$205,"Aprovada")=1,SUMIFS(Medicoes!$L$6:$L$205,Medicoes!$A$6:$A$205,C10,Medicoes!$C$6:$C$205,B10,Medicoes!$M$6:$M$205,"Aprovada"),""))</x:f>
        <x:v>39960</x:v>
      </x:c>
      <x:c r="G10" s="124" t="n">
        <x:v>20000</x:v>
      </x:c>
      <x:c r="H10" s="122" t="n">
        <x:f>IF(OR(A10="",F10=""),"",ROUND(F10-SUMIFS($G$6:$G$105,$C$6:$C$105,C10,$B$6:$B$105,B10),2))</x:f>
        <x:v>19960</x:v>
      </x:c>
      <x:c r="I10" s="20" t="str">
        <x:f>IF(A10="","",IF(OR(F10="",COUNTIF($A$6:$A$105,A10)&lt;&gt;1,AND(G10&lt;&gt;"",OR(NOT(ISNUMBER(G10)),G10&lt;0)),NOT(ISNUMBER(Listas!$J$8)),Listas!$J$8&lt;0),"REVISAR DADOS",IF(H10&lt;-Listas!$J$8,"PAGO A MAIOR",IF(H10&lt;=Listas!$J$8,"PAGO",IF(OR(D10="",NOT(ISNUMBER(D10))),"INFORME VENCIMENTO",IF(D10&lt;Listas!$J$9,IF(G10&gt;0,"PARCIAL ATRASADO","ATRASADO"),IF(G10&gt;0,"PARCIAL","PENDENTE")))))))</x:f>
        <x:v>PARCIAL</x:v>
      </x:c>
      <x:c r="J10" s="12" t="str">
        <x:v>NF-533</x:v>
      </x:c>
      <x:c r="K10" s="12" t="str">
        <x:v>Financeiro</x:v>
      </x:c>
      <x:c r="L10" s="12" t="str">
        <x:v>Pagamento parcial</x:v>
      </x:c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2" customHeight="1">
      <x:c r="A11" s="12" t="str">
        <x:v>PG-006</x:v>
      </x:c>
      <x:c r="B11" s="12" t="str">
        <x:v>CT-003</x:v>
      </x:c>
      <x:c r="C11" s="12" t="str">
        <x:v>MED-007</x:v>
      </x:c>
      <x:c r="D11" s="14" t="n">
        <x:v>46274</x:v>
      </x:c>
      <x:c r="E11" s="14"/>
      <x:c r="F11" s="122" t="n">
        <x:f>IF(C11="","",IF(COUNTIFS(Medicoes!$A$6:$A$205,C11,Medicoes!$C$6:$C$205,B11,Medicoes!$M$6:$M$205,"Aprovada")=1,SUMIFS(Medicoes!$L$6:$L$205,Medicoes!$A$6:$A$205,C11,Medicoes!$C$6:$C$205,B11,Medicoes!$M$6:$M$205,"Aprovada"),""))</x:f>
        <x:v>35815</x:v>
      </x:c>
      <x:c r="G11" s="124" t="n">
        <x:v>0</x:v>
      </x:c>
      <x:c r="H11" s="122" t="n">
        <x:f>IF(OR(A11="",F11=""),"",ROUND(F11-SUMIFS($G$6:$G$105,$C$6:$C$105,C11,$B$6:$B$105,B11),2))</x:f>
        <x:v>35815</x:v>
      </x:c>
      <x:c r="I11" s="20" t="str">
        <x:f>IF(A11="","",IF(OR(F11="",COUNTIF($A$6:$A$105,A11)&lt;&gt;1,AND(G11&lt;&gt;"",OR(NOT(ISNUMBER(G11)),G11&lt;0)),NOT(ISNUMBER(Listas!$J$8)),Listas!$J$8&lt;0),"REVISAR DADOS",IF(H11&lt;-Listas!$J$8,"PAGO A MAIOR",IF(H11&lt;=Listas!$J$8,"PAGO",IF(OR(D11="",NOT(ISNUMBER(D11))),"INFORME VENCIMENTO",IF(D11&lt;Listas!$J$9,IF(G11&gt;0,"PARCIAL ATRASADO","ATRASADO"),IF(G11&gt;0,"PARCIAL","PENDENTE")))))))</x:f>
        <x:v>ATRASADO</x:v>
      </x:c>
      <x:c r="J11" s="12" t="str">
        <x:v>NF-701</x:v>
      </x:c>
      <x:c r="K11" s="12" t="str">
        <x:v>Financeiro</x:v>
      </x:c>
      <x:c r="L11" s="12" t="str">
        <x:v>Documento pendente</x:v>
      </x:c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2" customHeight="1">
      <x:c r="A12" s="12"/>
      <x:c r="B12" s="12"/>
      <x:c r="C12" s="12"/>
      <x:c r="D12" s="14"/>
      <x:c r="E12" s="14"/>
      <x:c r="F12" s="122" t="str">
        <x:f>IF(C12="","",IF(COUNTIFS(Medicoes!$A$6:$A$205,C12,Medicoes!$C$6:$C$205,B12,Medicoes!$M$6:$M$205,"Aprovada")=1,SUMIFS(Medicoes!$L$6:$L$205,Medicoes!$A$6:$A$205,C12,Medicoes!$C$6:$C$205,B12,Medicoes!$M$6:$M$205,"Aprovada"),""))</x:f>
      </x:c>
      <x:c r="G12" s="124"/>
      <x:c r="H12" s="122" t="str">
        <x:f>IF(OR(A12="",F12=""),"",ROUND(F12-SUMIFS($G$6:$G$105,$C$6:$C$105,C12,$B$6:$B$105,B12),2))</x:f>
      </x:c>
      <x:c r="I12" s="20" t="str">
        <x:f>IF(A12="","",IF(OR(F12="",COUNTIF($A$6:$A$105,A12)&lt;&gt;1,AND(G12&lt;&gt;"",OR(NOT(ISNUMBER(G12)),G12&lt;0)),NOT(ISNUMBER(Listas!$J$8)),Listas!$J$8&lt;0),"REVISAR DADOS",IF(H12&lt;-Listas!$J$8,"PAGO A MAIOR",IF(H12&lt;=Listas!$J$8,"PAGO",IF(OR(D12="",NOT(ISNUMBER(D12))),"INFORME VENCIMENTO",IF(D12&lt;Listas!$J$9,IF(G12&gt;0,"PARCIAL ATRASADO","ATRASADO"),IF(G12&gt;0,"PARCIAL","PENDENTE")))))))</x:f>
      </x:c>
      <x:c r="J12" s="12"/>
      <x:c r="K12" s="12"/>
      <x:c r="L12" s="1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2" customHeight="1">
      <x:c r="A13" s="12"/>
      <x:c r="B13" s="12"/>
      <x:c r="C13" s="12"/>
      <x:c r="D13" s="14"/>
      <x:c r="E13" s="14"/>
      <x:c r="F13" s="122" t="str">
        <x:f>IF(C13="","",IF(COUNTIFS(Medicoes!$A$6:$A$205,C13,Medicoes!$C$6:$C$205,B13,Medicoes!$M$6:$M$205,"Aprovada")=1,SUMIFS(Medicoes!$L$6:$L$205,Medicoes!$A$6:$A$205,C13,Medicoes!$C$6:$C$205,B13,Medicoes!$M$6:$M$205,"Aprovada"),""))</x:f>
      </x:c>
      <x:c r="G13" s="124"/>
      <x:c r="H13" s="122" t="str">
        <x:f>IF(OR(A13="",F13=""),"",ROUND(F13-SUMIFS($G$6:$G$105,$C$6:$C$105,C13,$B$6:$B$105,B13),2))</x:f>
      </x:c>
      <x:c r="I13" s="20" t="str">
        <x:f>IF(A13="","",IF(OR(F13="",COUNTIF($A$6:$A$105,A13)&lt;&gt;1,AND(G13&lt;&gt;"",OR(NOT(ISNUMBER(G13)),G13&lt;0)),NOT(ISNUMBER(Listas!$J$8)),Listas!$J$8&lt;0),"REVISAR DADOS",IF(H13&lt;-Listas!$J$8,"PAGO A MAIOR",IF(H13&lt;=Listas!$J$8,"PAGO",IF(OR(D13="",NOT(ISNUMBER(D13))),"INFORME VENCIMENTO",IF(D13&lt;Listas!$J$9,IF(G13&gt;0,"PARCIAL ATRASADO","ATRASADO"),IF(G13&gt;0,"PARCIAL","PENDENTE")))))))</x:f>
      </x:c>
      <x:c r="J13" s="12"/>
      <x:c r="K13" s="12"/>
      <x:c r="L13" s="1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2" customHeight="1">
      <x:c r="A14" s="12"/>
      <x:c r="B14" s="12"/>
      <x:c r="C14" s="12"/>
      <x:c r="D14" s="14"/>
      <x:c r="E14" s="14"/>
      <x:c r="F14" s="122" t="str">
        <x:f>IF(C14="","",IF(COUNTIFS(Medicoes!$A$6:$A$205,C14,Medicoes!$C$6:$C$205,B14,Medicoes!$M$6:$M$205,"Aprovada")=1,SUMIFS(Medicoes!$L$6:$L$205,Medicoes!$A$6:$A$205,C14,Medicoes!$C$6:$C$205,B14,Medicoes!$M$6:$M$205,"Aprovada"),""))</x:f>
      </x:c>
      <x:c r="G14" s="124"/>
      <x:c r="H14" s="122" t="str">
        <x:f>IF(OR(A14="",F14=""),"",ROUND(F14-SUMIFS($G$6:$G$105,$C$6:$C$105,C14,$B$6:$B$105,B14),2))</x:f>
      </x:c>
      <x:c r="I14" s="20" t="str">
        <x:f>IF(A14="","",IF(OR(F14="",COUNTIF($A$6:$A$105,A14)&lt;&gt;1,AND(G14&lt;&gt;"",OR(NOT(ISNUMBER(G14)),G14&lt;0)),NOT(ISNUMBER(Listas!$J$8)),Listas!$J$8&lt;0),"REVISAR DADOS",IF(H14&lt;-Listas!$J$8,"PAGO A MAIOR",IF(H14&lt;=Listas!$J$8,"PAGO",IF(OR(D14="",NOT(ISNUMBER(D14))),"INFORME VENCIMENTO",IF(D14&lt;Listas!$J$9,IF(G14&gt;0,"PARCIAL ATRASADO","ATRASADO"),IF(G14&gt;0,"PARCIAL","PENDENTE")))))))</x:f>
      </x:c>
      <x:c r="J14" s="12"/>
      <x:c r="K14" s="12"/>
      <x:c r="L14" s="1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2" customHeight="1">
      <x:c r="A15" s="12"/>
      <x:c r="B15" s="12"/>
      <x:c r="C15" s="12"/>
      <x:c r="D15" s="14"/>
      <x:c r="E15" s="14"/>
      <x:c r="F15" s="122" t="str">
        <x:f>IF(C15="","",IF(COUNTIFS(Medicoes!$A$6:$A$205,C15,Medicoes!$C$6:$C$205,B15,Medicoes!$M$6:$M$205,"Aprovada")=1,SUMIFS(Medicoes!$L$6:$L$205,Medicoes!$A$6:$A$205,C15,Medicoes!$C$6:$C$205,B15,Medicoes!$M$6:$M$205,"Aprovada"),""))</x:f>
      </x:c>
      <x:c r="G15" s="124"/>
      <x:c r="H15" s="122" t="str">
        <x:f>IF(OR(A15="",F15=""),"",ROUND(F15-SUMIFS($G$6:$G$105,$C$6:$C$105,C15,$B$6:$B$105,B15),2))</x:f>
      </x:c>
      <x:c r="I15" s="20" t="str">
        <x:f>IF(A15="","",IF(OR(F15="",COUNTIF($A$6:$A$105,A15)&lt;&gt;1,AND(G15&lt;&gt;"",OR(NOT(ISNUMBER(G15)),G15&lt;0)),NOT(ISNUMBER(Listas!$J$8)),Listas!$J$8&lt;0),"REVISAR DADOS",IF(H15&lt;-Listas!$J$8,"PAGO A MAIOR",IF(H15&lt;=Listas!$J$8,"PAGO",IF(OR(D15="",NOT(ISNUMBER(D15))),"INFORME VENCIMENTO",IF(D15&lt;Listas!$J$9,IF(G15&gt;0,"PARCIAL ATRASADO","ATRASADO"),IF(G15&gt;0,"PARCIAL","PENDENTE")))))))</x:f>
      </x:c>
      <x:c r="J15" s="12"/>
      <x:c r="K15" s="12"/>
      <x:c r="L15" s="1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2" customHeight="1">
      <x:c r="A16" s="12"/>
      <x:c r="B16" s="12"/>
      <x:c r="C16" s="12"/>
      <x:c r="D16" s="14"/>
      <x:c r="E16" s="14"/>
      <x:c r="F16" s="122" t="str">
        <x:f>IF(C16="","",IF(COUNTIFS(Medicoes!$A$6:$A$205,C16,Medicoes!$C$6:$C$205,B16,Medicoes!$M$6:$M$205,"Aprovada")=1,SUMIFS(Medicoes!$L$6:$L$205,Medicoes!$A$6:$A$205,C16,Medicoes!$C$6:$C$205,B16,Medicoes!$M$6:$M$205,"Aprovada"),""))</x:f>
      </x:c>
      <x:c r="G16" s="124"/>
      <x:c r="H16" s="122" t="str">
        <x:f>IF(OR(A16="",F16=""),"",ROUND(F16-SUMIFS($G$6:$G$105,$C$6:$C$105,C16,$B$6:$B$105,B16),2))</x:f>
      </x:c>
      <x:c r="I16" s="20" t="str">
        <x:f>IF(A16="","",IF(OR(F16="",COUNTIF($A$6:$A$105,A16)&lt;&gt;1,AND(G16&lt;&gt;"",OR(NOT(ISNUMBER(G16)),G16&lt;0)),NOT(ISNUMBER(Listas!$J$8)),Listas!$J$8&lt;0),"REVISAR DADOS",IF(H16&lt;-Listas!$J$8,"PAGO A MAIOR",IF(H16&lt;=Listas!$J$8,"PAGO",IF(OR(D16="",NOT(ISNUMBER(D16))),"INFORME VENCIMENTO",IF(D16&lt;Listas!$J$9,IF(G16&gt;0,"PARCIAL ATRASADO","ATRASADO"),IF(G16&gt;0,"PARCIAL","PENDENTE")))))))</x:f>
      </x:c>
      <x:c r="J16" s="12"/>
      <x:c r="K16" s="12"/>
      <x:c r="L16" s="1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2" customHeight="1">
      <x:c r="A17" s="12"/>
      <x:c r="B17" s="12"/>
      <x:c r="C17" s="12"/>
      <x:c r="D17" s="14"/>
      <x:c r="E17" s="14"/>
      <x:c r="F17" s="122" t="str">
        <x:f>IF(C17="","",IF(COUNTIFS(Medicoes!$A$6:$A$205,C17,Medicoes!$C$6:$C$205,B17,Medicoes!$M$6:$M$205,"Aprovada")=1,SUMIFS(Medicoes!$L$6:$L$205,Medicoes!$A$6:$A$205,C17,Medicoes!$C$6:$C$205,B17,Medicoes!$M$6:$M$205,"Aprovada"),""))</x:f>
      </x:c>
      <x:c r="G17" s="124"/>
      <x:c r="H17" s="122" t="str">
        <x:f>IF(OR(A17="",F17=""),"",ROUND(F17-SUMIFS($G$6:$G$105,$C$6:$C$105,C17,$B$6:$B$105,B17),2))</x:f>
      </x:c>
      <x:c r="I17" s="20" t="str">
        <x:f>IF(A17="","",IF(OR(F17="",COUNTIF($A$6:$A$105,A17)&lt;&gt;1,AND(G17&lt;&gt;"",OR(NOT(ISNUMBER(G17)),G17&lt;0)),NOT(ISNUMBER(Listas!$J$8)),Listas!$J$8&lt;0),"REVISAR DADOS",IF(H17&lt;-Listas!$J$8,"PAGO A MAIOR",IF(H17&lt;=Listas!$J$8,"PAGO",IF(OR(D17="",NOT(ISNUMBER(D17))),"INFORME VENCIMENTO",IF(D17&lt;Listas!$J$9,IF(G17&gt;0,"PARCIAL ATRASADO","ATRASADO"),IF(G17&gt;0,"PARCIAL","PENDENTE")))))))</x:f>
      </x:c>
      <x:c r="J17" s="12"/>
      <x:c r="K17" s="12"/>
      <x:c r="L17" s="1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2" customHeight="1">
      <x:c r="A18" s="12"/>
      <x:c r="B18" s="12"/>
      <x:c r="C18" s="12"/>
      <x:c r="D18" s="14"/>
      <x:c r="E18" s="14"/>
      <x:c r="F18" s="122" t="str">
        <x:f>IF(C18="","",IF(COUNTIFS(Medicoes!$A$6:$A$205,C18,Medicoes!$C$6:$C$205,B18,Medicoes!$M$6:$M$205,"Aprovada")=1,SUMIFS(Medicoes!$L$6:$L$205,Medicoes!$A$6:$A$205,C18,Medicoes!$C$6:$C$205,B18,Medicoes!$M$6:$M$205,"Aprovada"),""))</x:f>
      </x:c>
      <x:c r="G18" s="124"/>
      <x:c r="H18" s="122" t="str">
        <x:f>IF(OR(A18="",F18=""),"",ROUND(F18-SUMIFS($G$6:$G$105,$C$6:$C$105,C18,$B$6:$B$105,B18),2))</x:f>
      </x:c>
      <x:c r="I18" s="20" t="str">
        <x:f>IF(A18="","",IF(OR(F18="",COUNTIF($A$6:$A$105,A18)&lt;&gt;1,AND(G18&lt;&gt;"",OR(NOT(ISNUMBER(G18)),G18&lt;0)),NOT(ISNUMBER(Listas!$J$8)),Listas!$J$8&lt;0),"REVISAR DADOS",IF(H18&lt;-Listas!$J$8,"PAGO A MAIOR",IF(H18&lt;=Listas!$J$8,"PAGO",IF(OR(D18="",NOT(ISNUMBER(D18))),"INFORME VENCIMENTO",IF(D18&lt;Listas!$J$9,IF(G18&gt;0,"PARCIAL ATRASADO","ATRASADO"),IF(G18&gt;0,"PARCIAL","PENDENTE")))))))</x:f>
      </x:c>
      <x:c r="J18" s="12"/>
      <x:c r="K18" s="12"/>
      <x:c r="L18" s="1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2" customHeight="1">
      <x:c r="A19" s="12"/>
      <x:c r="B19" s="12"/>
      <x:c r="C19" s="12"/>
      <x:c r="D19" s="14"/>
      <x:c r="E19" s="14"/>
      <x:c r="F19" s="122" t="str">
        <x:f>IF(C19="","",IF(COUNTIFS(Medicoes!$A$6:$A$205,C19,Medicoes!$C$6:$C$205,B19,Medicoes!$M$6:$M$205,"Aprovada")=1,SUMIFS(Medicoes!$L$6:$L$205,Medicoes!$A$6:$A$205,C19,Medicoes!$C$6:$C$205,B19,Medicoes!$M$6:$M$205,"Aprovada"),""))</x:f>
      </x:c>
      <x:c r="G19" s="124"/>
      <x:c r="H19" s="122" t="str">
        <x:f>IF(OR(A19="",F19=""),"",ROUND(F19-SUMIFS($G$6:$G$105,$C$6:$C$105,C19,$B$6:$B$105,B19),2))</x:f>
      </x:c>
      <x:c r="I19" s="20" t="str">
        <x:f>IF(A19="","",IF(OR(F19="",COUNTIF($A$6:$A$105,A19)&lt;&gt;1,AND(G19&lt;&gt;"",OR(NOT(ISNUMBER(G19)),G19&lt;0)),NOT(ISNUMBER(Listas!$J$8)),Listas!$J$8&lt;0),"REVISAR DADOS",IF(H19&lt;-Listas!$J$8,"PAGO A MAIOR",IF(H19&lt;=Listas!$J$8,"PAGO",IF(OR(D19="",NOT(ISNUMBER(D19))),"INFORME VENCIMENTO",IF(D19&lt;Listas!$J$9,IF(G19&gt;0,"PARCIAL ATRASADO","ATRASADO"),IF(G19&gt;0,"PARCIAL","PENDENTE")))))))</x:f>
      </x:c>
      <x:c r="J19" s="12"/>
      <x:c r="K19" s="12"/>
      <x:c r="L19" s="1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2" customHeight="1">
      <x:c r="A20" s="12"/>
      <x:c r="B20" s="12"/>
      <x:c r="C20" s="12"/>
      <x:c r="D20" s="14"/>
      <x:c r="E20" s="14"/>
      <x:c r="F20" s="122" t="str">
        <x:f>IF(C20="","",IF(COUNTIFS(Medicoes!$A$6:$A$205,C20,Medicoes!$C$6:$C$205,B20,Medicoes!$M$6:$M$205,"Aprovada")=1,SUMIFS(Medicoes!$L$6:$L$205,Medicoes!$A$6:$A$205,C20,Medicoes!$C$6:$C$205,B20,Medicoes!$M$6:$M$205,"Aprovada"),""))</x:f>
      </x:c>
      <x:c r="G20" s="124"/>
      <x:c r="H20" s="122" t="str">
        <x:f>IF(OR(A20="",F20=""),"",ROUND(F20-SUMIFS($G$6:$G$105,$C$6:$C$105,C20,$B$6:$B$105,B20),2))</x:f>
      </x:c>
      <x:c r="I20" s="20" t="str">
        <x:f>IF(A20="","",IF(OR(F20="",COUNTIF($A$6:$A$105,A20)&lt;&gt;1,AND(G20&lt;&gt;"",OR(NOT(ISNUMBER(G20)),G20&lt;0)),NOT(ISNUMBER(Listas!$J$8)),Listas!$J$8&lt;0),"REVISAR DADOS",IF(H20&lt;-Listas!$J$8,"PAGO A MAIOR",IF(H20&lt;=Listas!$J$8,"PAGO",IF(OR(D20="",NOT(ISNUMBER(D20))),"INFORME VENCIMENTO",IF(D20&lt;Listas!$J$9,IF(G20&gt;0,"PARCIAL ATRASADO","ATRASADO"),IF(G20&gt;0,"PARCIAL","PENDENTE")))))))</x:f>
      </x:c>
      <x:c r="J20" s="12"/>
      <x:c r="K20" s="12"/>
      <x:c r="L20" s="1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2" customHeight="1">
      <x:c r="A21" s="12"/>
      <x:c r="B21" s="12"/>
      <x:c r="C21" s="12"/>
      <x:c r="D21" s="14"/>
      <x:c r="E21" s="14"/>
      <x:c r="F21" s="122" t="str">
        <x:f>IF(C21="","",IF(COUNTIFS(Medicoes!$A$6:$A$205,C21,Medicoes!$C$6:$C$205,B21,Medicoes!$M$6:$M$205,"Aprovada")=1,SUMIFS(Medicoes!$L$6:$L$205,Medicoes!$A$6:$A$205,C21,Medicoes!$C$6:$C$205,B21,Medicoes!$M$6:$M$205,"Aprovada"),""))</x:f>
      </x:c>
      <x:c r="G21" s="124"/>
      <x:c r="H21" s="122" t="str">
        <x:f>IF(OR(A21="",F21=""),"",ROUND(F21-SUMIFS($G$6:$G$105,$C$6:$C$105,C21,$B$6:$B$105,B21),2))</x:f>
      </x:c>
      <x:c r="I21" s="20" t="str">
        <x:f>IF(A21="","",IF(OR(F21="",COUNTIF($A$6:$A$105,A21)&lt;&gt;1,AND(G21&lt;&gt;"",OR(NOT(ISNUMBER(G21)),G21&lt;0)),NOT(ISNUMBER(Listas!$J$8)),Listas!$J$8&lt;0),"REVISAR DADOS",IF(H21&lt;-Listas!$J$8,"PAGO A MAIOR",IF(H21&lt;=Listas!$J$8,"PAGO",IF(OR(D21="",NOT(ISNUMBER(D21))),"INFORME VENCIMENTO",IF(D21&lt;Listas!$J$9,IF(G21&gt;0,"PARCIAL ATRASADO","ATRASADO"),IF(G21&gt;0,"PARCIAL","PENDENTE")))))))</x:f>
      </x:c>
      <x:c r="J21" s="12"/>
      <x:c r="K21" s="12"/>
      <x:c r="L21" s="1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2" customHeight="1">
      <x:c r="A22" s="12"/>
      <x:c r="B22" s="12"/>
      <x:c r="C22" s="12"/>
      <x:c r="D22" s="14"/>
      <x:c r="E22" s="14"/>
      <x:c r="F22" s="122" t="str">
        <x:f>IF(C22="","",IF(COUNTIFS(Medicoes!$A$6:$A$205,C22,Medicoes!$C$6:$C$205,B22,Medicoes!$M$6:$M$205,"Aprovada")=1,SUMIFS(Medicoes!$L$6:$L$205,Medicoes!$A$6:$A$205,C22,Medicoes!$C$6:$C$205,B22,Medicoes!$M$6:$M$205,"Aprovada"),""))</x:f>
      </x:c>
      <x:c r="G22" s="124"/>
      <x:c r="H22" s="122" t="str">
        <x:f>IF(OR(A22="",F22=""),"",ROUND(F22-SUMIFS($G$6:$G$105,$C$6:$C$105,C22,$B$6:$B$105,B22),2))</x:f>
      </x:c>
      <x:c r="I22" s="20" t="str">
        <x:f>IF(A22="","",IF(OR(F22="",COUNTIF($A$6:$A$105,A22)&lt;&gt;1,AND(G22&lt;&gt;"",OR(NOT(ISNUMBER(G22)),G22&lt;0)),NOT(ISNUMBER(Listas!$J$8)),Listas!$J$8&lt;0),"REVISAR DADOS",IF(H22&lt;-Listas!$J$8,"PAGO A MAIOR",IF(H22&lt;=Listas!$J$8,"PAGO",IF(OR(D22="",NOT(ISNUMBER(D22))),"INFORME VENCIMENTO",IF(D22&lt;Listas!$J$9,IF(G22&gt;0,"PARCIAL ATRASADO","ATRASADO"),IF(G22&gt;0,"PARCIAL","PENDENTE")))))))</x:f>
      </x:c>
      <x:c r="J22" s="12"/>
      <x:c r="K22" s="12"/>
      <x:c r="L22" s="1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2" customHeight="1">
      <x:c r="A23" s="12"/>
      <x:c r="B23" s="12"/>
      <x:c r="C23" s="12"/>
      <x:c r="D23" s="14"/>
      <x:c r="E23" s="14"/>
      <x:c r="F23" s="122" t="str">
        <x:f>IF(C23="","",IF(COUNTIFS(Medicoes!$A$6:$A$205,C23,Medicoes!$C$6:$C$205,B23,Medicoes!$M$6:$M$205,"Aprovada")=1,SUMIFS(Medicoes!$L$6:$L$205,Medicoes!$A$6:$A$205,C23,Medicoes!$C$6:$C$205,B23,Medicoes!$M$6:$M$205,"Aprovada"),""))</x:f>
      </x:c>
      <x:c r="G23" s="124"/>
      <x:c r="H23" s="122" t="str">
        <x:f>IF(OR(A23="",F23=""),"",ROUND(F23-SUMIFS($G$6:$G$105,$C$6:$C$105,C23,$B$6:$B$105,B23),2))</x:f>
      </x:c>
      <x:c r="I23" s="20" t="str">
        <x:f>IF(A23="","",IF(OR(F23="",COUNTIF($A$6:$A$105,A23)&lt;&gt;1,AND(G23&lt;&gt;"",OR(NOT(ISNUMBER(G23)),G23&lt;0)),NOT(ISNUMBER(Listas!$J$8)),Listas!$J$8&lt;0),"REVISAR DADOS",IF(H23&lt;-Listas!$J$8,"PAGO A MAIOR",IF(H23&lt;=Listas!$J$8,"PAGO",IF(OR(D23="",NOT(ISNUMBER(D23))),"INFORME VENCIMENTO",IF(D23&lt;Listas!$J$9,IF(G23&gt;0,"PARCIAL ATRASADO","ATRASADO"),IF(G23&gt;0,"PARCIAL","PENDENTE")))))))</x:f>
      </x:c>
      <x:c r="J23" s="12"/>
      <x:c r="K23" s="12"/>
      <x:c r="L23" s="1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2" customHeight="1">
      <x:c r="A24" s="12"/>
      <x:c r="B24" s="12"/>
      <x:c r="C24" s="12"/>
      <x:c r="D24" s="14"/>
      <x:c r="E24" s="14"/>
      <x:c r="F24" s="122" t="str">
        <x:f>IF(C24="","",IF(COUNTIFS(Medicoes!$A$6:$A$205,C24,Medicoes!$C$6:$C$205,B24,Medicoes!$M$6:$M$205,"Aprovada")=1,SUMIFS(Medicoes!$L$6:$L$205,Medicoes!$A$6:$A$205,C24,Medicoes!$C$6:$C$205,B24,Medicoes!$M$6:$M$205,"Aprovada"),""))</x:f>
      </x:c>
      <x:c r="G24" s="124"/>
      <x:c r="H24" s="122" t="str">
        <x:f>IF(OR(A24="",F24=""),"",ROUND(F24-SUMIFS($G$6:$G$105,$C$6:$C$105,C24,$B$6:$B$105,B24),2))</x:f>
      </x:c>
      <x:c r="I24" s="20" t="str">
        <x:f>IF(A24="","",IF(OR(F24="",COUNTIF($A$6:$A$105,A24)&lt;&gt;1,AND(G24&lt;&gt;"",OR(NOT(ISNUMBER(G24)),G24&lt;0)),NOT(ISNUMBER(Listas!$J$8)),Listas!$J$8&lt;0),"REVISAR DADOS",IF(H24&lt;-Listas!$J$8,"PAGO A MAIOR",IF(H24&lt;=Listas!$J$8,"PAGO",IF(OR(D24="",NOT(ISNUMBER(D24))),"INFORME VENCIMENTO",IF(D24&lt;Listas!$J$9,IF(G24&gt;0,"PARCIAL ATRASADO","ATRASADO"),IF(G24&gt;0,"PARCIAL","PENDENTE")))))))</x:f>
      </x:c>
      <x:c r="J24" s="12"/>
      <x:c r="K24" s="12"/>
      <x:c r="L24" s="1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22" customHeight="1">
      <x:c r="A25" s="12"/>
      <x:c r="B25" s="12"/>
      <x:c r="C25" s="12"/>
      <x:c r="D25" s="14"/>
      <x:c r="E25" s="14"/>
      <x:c r="F25" s="122" t="str">
        <x:f>IF(C25="","",IF(COUNTIFS(Medicoes!$A$6:$A$205,C25,Medicoes!$C$6:$C$205,B25,Medicoes!$M$6:$M$205,"Aprovada")=1,SUMIFS(Medicoes!$L$6:$L$205,Medicoes!$A$6:$A$205,C25,Medicoes!$C$6:$C$205,B25,Medicoes!$M$6:$M$205,"Aprovada"),""))</x:f>
      </x:c>
      <x:c r="G25" s="124"/>
      <x:c r="H25" s="122" t="str">
        <x:f>IF(OR(A25="",F25=""),"",ROUND(F25-SUMIFS($G$6:$G$105,$C$6:$C$105,C25,$B$6:$B$105,B25),2))</x:f>
      </x:c>
      <x:c r="I25" s="20" t="str">
        <x:f>IF(A25="","",IF(OR(F25="",COUNTIF($A$6:$A$105,A25)&lt;&gt;1,AND(G25&lt;&gt;"",OR(NOT(ISNUMBER(G25)),G25&lt;0)),NOT(ISNUMBER(Listas!$J$8)),Listas!$J$8&lt;0),"REVISAR DADOS",IF(H25&lt;-Listas!$J$8,"PAGO A MAIOR",IF(H25&lt;=Listas!$J$8,"PAGO",IF(OR(D25="",NOT(ISNUMBER(D25))),"INFORME VENCIMENTO",IF(D25&lt;Listas!$J$9,IF(G25&gt;0,"PARCIAL ATRASADO","ATRASADO"),IF(G25&gt;0,"PARCIAL","PENDENTE")))))))</x:f>
      </x:c>
      <x:c r="J25" s="12"/>
      <x:c r="K25" s="12"/>
      <x:c r="L25" s="1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22" customHeight="1">
      <x:c r="A26" s="12"/>
      <x:c r="B26" s="12"/>
      <x:c r="C26" s="12"/>
      <x:c r="D26" s="14"/>
      <x:c r="E26" s="14"/>
      <x:c r="F26" s="122" t="str">
        <x:f>IF(C26="","",IF(COUNTIFS(Medicoes!$A$6:$A$205,C26,Medicoes!$C$6:$C$205,B26,Medicoes!$M$6:$M$205,"Aprovada")=1,SUMIFS(Medicoes!$L$6:$L$205,Medicoes!$A$6:$A$205,C26,Medicoes!$C$6:$C$205,B26,Medicoes!$M$6:$M$205,"Aprovada"),""))</x:f>
      </x:c>
      <x:c r="G26" s="124"/>
      <x:c r="H26" s="122" t="str">
        <x:f>IF(OR(A26="",F26=""),"",ROUND(F26-SUMIFS($G$6:$G$105,$C$6:$C$105,C26,$B$6:$B$105,B26),2))</x:f>
      </x:c>
      <x:c r="I26" s="20" t="str">
        <x:f>IF(A26="","",IF(OR(F26="",COUNTIF($A$6:$A$105,A26)&lt;&gt;1,AND(G26&lt;&gt;"",OR(NOT(ISNUMBER(G26)),G26&lt;0)),NOT(ISNUMBER(Listas!$J$8)),Listas!$J$8&lt;0),"REVISAR DADOS",IF(H26&lt;-Listas!$J$8,"PAGO A MAIOR",IF(H26&lt;=Listas!$J$8,"PAGO",IF(OR(D26="",NOT(ISNUMBER(D26))),"INFORME VENCIMENTO",IF(D26&lt;Listas!$J$9,IF(G26&gt;0,"PARCIAL ATRASADO","ATRASADO"),IF(G26&gt;0,"PARCIAL","PENDENTE")))))))</x:f>
      </x:c>
      <x:c r="J26" s="12"/>
      <x:c r="K26" s="12"/>
      <x:c r="L26" s="1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22" customHeight="1">
      <x:c r="A27" s="12"/>
      <x:c r="B27" s="12"/>
      <x:c r="C27" s="12"/>
      <x:c r="D27" s="14"/>
      <x:c r="E27" s="14"/>
      <x:c r="F27" s="122" t="str">
        <x:f>IF(C27="","",IF(COUNTIFS(Medicoes!$A$6:$A$205,C27,Medicoes!$C$6:$C$205,B27,Medicoes!$M$6:$M$205,"Aprovada")=1,SUMIFS(Medicoes!$L$6:$L$205,Medicoes!$A$6:$A$205,C27,Medicoes!$C$6:$C$205,B27,Medicoes!$M$6:$M$205,"Aprovada"),""))</x:f>
      </x:c>
      <x:c r="G27" s="124"/>
      <x:c r="H27" s="122" t="str">
        <x:f>IF(OR(A27="",F27=""),"",ROUND(F27-SUMIFS($G$6:$G$105,$C$6:$C$105,C27,$B$6:$B$105,B27),2))</x:f>
      </x:c>
      <x:c r="I27" s="20" t="str">
        <x:f>IF(A27="","",IF(OR(F27="",COUNTIF($A$6:$A$105,A27)&lt;&gt;1,AND(G27&lt;&gt;"",OR(NOT(ISNUMBER(G27)),G27&lt;0)),NOT(ISNUMBER(Listas!$J$8)),Listas!$J$8&lt;0),"REVISAR DADOS",IF(H27&lt;-Listas!$J$8,"PAGO A MAIOR",IF(H27&lt;=Listas!$J$8,"PAGO",IF(OR(D27="",NOT(ISNUMBER(D27))),"INFORME VENCIMENTO",IF(D27&lt;Listas!$J$9,IF(G27&gt;0,"PARCIAL ATRASADO","ATRASADO"),IF(G27&gt;0,"PARCIAL","PENDENTE")))))))</x:f>
      </x:c>
      <x:c r="J27" s="12"/>
      <x:c r="K27" s="12"/>
      <x:c r="L27" s="1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22" customHeight="1">
      <x:c r="A28" s="12"/>
      <x:c r="B28" s="12"/>
      <x:c r="C28" s="12"/>
      <x:c r="D28" s="14"/>
      <x:c r="E28" s="14"/>
      <x:c r="F28" s="122" t="str">
        <x:f>IF(C28="","",IF(COUNTIFS(Medicoes!$A$6:$A$205,C28,Medicoes!$C$6:$C$205,B28,Medicoes!$M$6:$M$205,"Aprovada")=1,SUMIFS(Medicoes!$L$6:$L$205,Medicoes!$A$6:$A$205,C28,Medicoes!$C$6:$C$205,B28,Medicoes!$M$6:$M$205,"Aprovada"),""))</x:f>
      </x:c>
      <x:c r="G28" s="124"/>
      <x:c r="H28" s="122" t="str">
        <x:f>IF(OR(A28="",F28=""),"",ROUND(F28-SUMIFS($G$6:$G$105,$C$6:$C$105,C28,$B$6:$B$105,B28),2))</x:f>
      </x:c>
      <x:c r="I28" s="20" t="str">
        <x:f>IF(A28="","",IF(OR(F28="",COUNTIF($A$6:$A$105,A28)&lt;&gt;1,AND(G28&lt;&gt;"",OR(NOT(ISNUMBER(G28)),G28&lt;0)),NOT(ISNUMBER(Listas!$J$8)),Listas!$J$8&lt;0),"REVISAR DADOS",IF(H28&lt;-Listas!$J$8,"PAGO A MAIOR",IF(H28&lt;=Listas!$J$8,"PAGO",IF(OR(D28="",NOT(ISNUMBER(D28))),"INFORME VENCIMENTO",IF(D28&lt;Listas!$J$9,IF(G28&gt;0,"PARCIAL ATRASADO","ATRASADO"),IF(G28&gt;0,"PARCIAL","PENDENTE")))))))</x:f>
      </x:c>
      <x:c r="J28" s="12"/>
      <x:c r="K28" s="12"/>
      <x:c r="L28" s="1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22" customHeight="1">
      <x:c r="A29" s="12"/>
      <x:c r="B29" s="12"/>
      <x:c r="C29" s="12"/>
      <x:c r="D29" s="14"/>
      <x:c r="E29" s="14"/>
      <x:c r="F29" s="122" t="str">
        <x:f>IF(C29="","",IF(COUNTIFS(Medicoes!$A$6:$A$205,C29,Medicoes!$C$6:$C$205,B29,Medicoes!$M$6:$M$205,"Aprovada")=1,SUMIFS(Medicoes!$L$6:$L$205,Medicoes!$A$6:$A$205,C29,Medicoes!$C$6:$C$205,B29,Medicoes!$M$6:$M$205,"Aprovada"),""))</x:f>
      </x:c>
      <x:c r="G29" s="124"/>
      <x:c r="H29" s="122" t="str">
        <x:f>IF(OR(A29="",F29=""),"",ROUND(F29-SUMIFS($G$6:$G$105,$C$6:$C$105,C29,$B$6:$B$105,B29),2))</x:f>
      </x:c>
      <x:c r="I29" s="20" t="str">
        <x:f>IF(A29="","",IF(OR(F29="",COUNTIF($A$6:$A$105,A29)&lt;&gt;1,AND(G29&lt;&gt;"",OR(NOT(ISNUMBER(G29)),G29&lt;0)),NOT(ISNUMBER(Listas!$J$8)),Listas!$J$8&lt;0),"REVISAR DADOS",IF(H29&lt;-Listas!$J$8,"PAGO A MAIOR",IF(H29&lt;=Listas!$J$8,"PAGO",IF(OR(D29="",NOT(ISNUMBER(D29))),"INFORME VENCIMENTO",IF(D29&lt;Listas!$J$9,IF(G29&gt;0,"PARCIAL ATRASADO","ATRASADO"),IF(G29&gt;0,"PARCIAL","PENDENTE")))))))</x:f>
      </x:c>
      <x:c r="J29" s="12"/>
      <x:c r="K29" s="12"/>
      <x:c r="L29" s="1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22" customHeight="1">
      <x:c r="A30" s="12"/>
      <x:c r="B30" s="12"/>
      <x:c r="C30" s="12"/>
      <x:c r="D30" s="14"/>
      <x:c r="E30" s="14"/>
      <x:c r="F30" s="122" t="str">
        <x:f>IF(C30="","",IF(COUNTIFS(Medicoes!$A$6:$A$205,C30,Medicoes!$C$6:$C$205,B30,Medicoes!$M$6:$M$205,"Aprovada")=1,SUMIFS(Medicoes!$L$6:$L$205,Medicoes!$A$6:$A$205,C30,Medicoes!$C$6:$C$205,B30,Medicoes!$M$6:$M$205,"Aprovada"),""))</x:f>
      </x:c>
      <x:c r="G30" s="124"/>
      <x:c r="H30" s="122" t="str">
        <x:f>IF(OR(A30="",F30=""),"",ROUND(F30-SUMIFS($G$6:$G$105,$C$6:$C$105,C30,$B$6:$B$105,B30),2))</x:f>
      </x:c>
      <x:c r="I30" s="20" t="str">
        <x:f>IF(A30="","",IF(OR(F30="",COUNTIF($A$6:$A$105,A30)&lt;&gt;1,AND(G30&lt;&gt;"",OR(NOT(ISNUMBER(G30)),G30&lt;0)),NOT(ISNUMBER(Listas!$J$8)),Listas!$J$8&lt;0),"REVISAR DADOS",IF(H30&lt;-Listas!$J$8,"PAGO A MAIOR",IF(H30&lt;=Listas!$J$8,"PAGO",IF(OR(D30="",NOT(ISNUMBER(D30))),"INFORME VENCIMENTO",IF(D30&lt;Listas!$J$9,IF(G30&gt;0,"PARCIAL ATRASADO","ATRASADO"),IF(G30&gt;0,"PARCIAL","PENDENTE")))))))</x:f>
      </x:c>
      <x:c r="J30" s="12"/>
      <x:c r="K30" s="12"/>
      <x:c r="L30" s="1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22" customHeight="1">
      <x:c r="A31" s="12"/>
      <x:c r="B31" s="12"/>
      <x:c r="C31" s="12"/>
      <x:c r="D31" s="14"/>
      <x:c r="E31" s="14"/>
      <x:c r="F31" s="122" t="str">
        <x:f>IF(C31="","",IF(COUNTIFS(Medicoes!$A$6:$A$205,C31,Medicoes!$C$6:$C$205,B31,Medicoes!$M$6:$M$205,"Aprovada")=1,SUMIFS(Medicoes!$L$6:$L$205,Medicoes!$A$6:$A$205,C31,Medicoes!$C$6:$C$205,B31,Medicoes!$M$6:$M$205,"Aprovada"),""))</x:f>
      </x:c>
      <x:c r="G31" s="124"/>
      <x:c r="H31" s="122" t="str">
        <x:f>IF(OR(A31="",F31=""),"",ROUND(F31-SUMIFS($G$6:$G$105,$C$6:$C$105,C31,$B$6:$B$105,B31),2))</x:f>
      </x:c>
      <x:c r="I31" s="20" t="str">
        <x:f>IF(A31="","",IF(OR(F31="",COUNTIF($A$6:$A$105,A31)&lt;&gt;1,AND(G31&lt;&gt;"",OR(NOT(ISNUMBER(G31)),G31&lt;0)),NOT(ISNUMBER(Listas!$J$8)),Listas!$J$8&lt;0),"REVISAR DADOS",IF(H31&lt;-Listas!$J$8,"PAGO A MAIOR",IF(H31&lt;=Listas!$J$8,"PAGO",IF(OR(D31="",NOT(ISNUMBER(D31))),"INFORME VENCIMENTO",IF(D31&lt;Listas!$J$9,IF(G31&gt;0,"PARCIAL ATRASADO","ATRASADO"),IF(G31&gt;0,"PARCIAL","PENDENTE")))))))</x:f>
      </x:c>
      <x:c r="J31" s="12"/>
      <x:c r="K31" s="12"/>
      <x:c r="L31" s="1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22" customHeight="1">
      <x:c r="A32" s="12"/>
      <x:c r="B32" s="12"/>
      <x:c r="C32" s="12"/>
      <x:c r="D32" s="14"/>
      <x:c r="E32" s="14"/>
      <x:c r="F32" s="122" t="str">
        <x:f>IF(C32="","",IF(COUNTIFS(Medicoes!$A$6:$A$205,C32,Medicoes!$C$6:$C$205,B32,Medicoes!$M$6:$M$205,"Aprovada")=1,SUMIFS(Medicoes!$L$6:$L$205,Medicoes!$A$6:$A$205,C32,Medicoes!$C$6:$C$205,B32,Medicoes!$M$6:$M$205,"Aprovada"),""))</x:f>
      </x:c>
      <x:c r="G32" s="124"/>
      <x:c r="H32" s="122" t="str">
        <x:f>IF(OR(A32="",F32=""),"",ROUND(F32-SUMIFS($G$6:$G$105,$C$6:$C$105,C32,$B$6:$B$105,B32),2))</x:f>
      </x:c>
      <x:c r="I32" s="20" t="str">
        <x:f>IF(A32="","",IF(OR(F32="",COUNTIF($A$6:$A$105,A32)&lt;&gt;1,AND(G32&lt;&gt;"",OR(NOT(ISNUMBER(G32)),G32&lt;0)),NOT(ISNUMBER(Listas!$J$8)),Listas!$J$8&lt;0),"REVISAR DADOS",IF(H32&lt;-Listas!$J$8,"PAGO A MAIOR",IF(H32&lt;=Listas!$J$8,"PAGO",IF(OR(D32="",NOT(ISNUMBER(D32))),"INFORME VENCIMENTO",IF(D32&lt;Listas!$J$9,IF(G32&gt;0,"PARCIAL ATRASADO","ATRASADO"),IF(G32&gt;0,"PARCIAL","PENDENTE")))))))</x:f>
      </x:c>
      <x:c r="J32" s="12"/>
      <x:c r="K32" s="12"/>
      <x:c r="L32" s="1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22" customHeight="1">
      <x:c r="A33" s="12"/>
      <x:c r="B33" s="12"/>
      <x:c r="C33" s="12"/>
      <x:c r="D33" s="14"/>
      <x:c r="E33" s="14"/>
      <x:c r="F33" s="122" t="str">
        <x:f>IF(C33="","",IF(COUNTIFS(Medicoes!$A$6:$A$205,C33,Medicoes!$C$6:$C$205,B33,Medicoes!$M$6:$M$205,"Aprovada")=1,SUMIFS(Medicoes!$L$6:$L$205,Medicoes!$A$6:$A$205,C33,Medicoes!$C$6:$C$205,B33,Medicoes!$M$6:$M$205,"Aprovada"),""))</x:f>
      </x:c>
      <x:c r="G33" s="124"/>
      <x:c r="H33" s="122" t="str">
        <x:f>IF(OR(A33="",F33=""),"",ROUND(F33-SUMIFS($G$6:$G$105,$C$6:$C$105,C33,$B$6:$B$105,B33),2))</x:f>
      </x:c>
      <x:c r="I33" s="20" t="str">
        <x:f>IF(A33="","",IF(OR(F33="",COUNTIF($A$6:$A$105,A33)&lt;&gt;1,AND(G33&lt;&gt;"",OR(NOT(ISNUMBER(G33)),G33&lt;0)),NOT(ISNUMBER(Listas!$J$8)),Listas!$J$8&lt;0),"REVISAR DADOS",IF(H33&lt;-Listas!$J$8,"PAGO A MAIOR",IF(H33&lt;=Listas!$J$8,"PAGO",IF(OR(D33="",NOT(ISNUMBER(D33))),"INFORME VENCIMENTO",IF(D33&lt;Listas!$J$9,IF(G33&gt;0,"PARCIAL ATRASADO","ATRASADO"),IF(G33&gt;0,"PARCIAL","PENDENTE")))))))</x:f>
      </x:c>
      <x:c r="J33" s="12"/>
      <x:c r="K33" s="12"/>
      <x:c r="L33" s="1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22" customHeight="1">
      <x:c r="A34" s="12"/>
      <x:c r="B34" s="12"/>
      <x:c r="C34" s="12"/>
      <x:c r="D34" s="14"/>
      <x:c r="E34" s="14"/>
      <x:c r="F34" s="122" t="str">
        <x:f>IF(C34="","",IF(COUNTIFS(Medicoes!$A$6:$A$205,C34,Medicoes!$C$6:$C$205,B34,Medicoes!$M$6:$M$205,"Aprovada")=1,SUMIFS(Medicoes!$L$6:$L$205,Medicoes!$A$6:$A$205,C34,Medicoes!$C$6:$C$205,B34,Medicoes!$M$6:$M$205,"Aprovada"),""))</x:f>
      </x:c>
      <x:c r="G34" s="124"/>
      <x:c r="H34" s="122" t="str">
        <x:f>IF(OR(A34="",F34=""),"",ROUND(F34-SUMIFS($G$6:$G$105,$C$6:$C$105,C34,$B$6:$B$105,B34),2))</x:f>
      </x:c>
      <x:c r="I34" s="20" t="str">
        <x:f>IF(A34="","",IF(OR(F34="",COUNTIF($A$6:$A$105,A34)&lt;&gt;1,AND(G34&lt;&gt;"",OR(NOT(ISNUMBER(G34)),G34&lt;0)),NOT(ISNUMBER(Listas!$J$8)),Listas!$J$8&lt;0),"REVISAR DADOS",IF(H34&lt;-Listas!$J$8,"PAGO A MAIOR",IF(H34&lt;=Listas!$J$8,"PAGO",IF(OR(D34="",NOT(ISNUMBER(D34))),"INFORME VENCIMENTO",IF(D34&lt;Listas!$J$9,IF(G34&gt;0,"PARCIAL ATRASADO","ATRASADO"),IF(G34&gt;0,"PARCIAL","PENDENTE")))))))</x:f>
      </x:c>
      <x:c r="J34" s="12"/>
      <x:c r="K34" s="12"/>
      <x:c r="L34" s="1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22" customHeight="1">
      <x:c r="A35" s="12"/>
      <x:c r="B35" s="12"/>
      <x:c r="C35" s="12"/>
      <x:c r="D35" s="14"/>
      <x:c r="E35" s="14"/>
      <x:c r="F35" s="122" t="str">
        <x:f>IF(C35="","",IF(COUNTIFS(Medicoes!$A$6:$A$205,C35,Medicoes!$C$6:$C$205,B35,Medicoes!$M$6:$M$205,"Aprovada")=1,SUMIFS(Medicoes!$L$6:$L$205,Medicoes!$A$6:$A$205,C35,Medicoes!$C$6:$C$205,B35,Medicoes!$M$6:$M$205,"Aprovada"),""))</x:f>
      </x:c>
      <x:c r="G35" s="124"/>
      <x:c r="H35" s="122" t="str">
        <x:f>IF(OR(A35="",F35=""),"",ROUND(F35-SUMIFS($G$6:$G$105,$C$6:$C$105,C35,$B$6:$B$105,B35),2))</x:f>
      </x:c>
      <x:c r="I35" s="20" t="str">
        <x:f>IF(A35="","",IF(OR(F35="",COUNTIF($A$6:$A$105,A35)&lt;&gt;1,AND(G35&lt;&gt;"",OR(NOT(ISNUMBER(G35)),G35&lt;0)),NOT(ISNUMBER(Listas!$J$8)),Listas!$J$8&lt;0),"REVISAR DADOS",IF(H35&lt;-Listas!$J$8,"PAGO A MAIOR",IF(H35&lt;=Listas!$J$8,"PAGO",IF(OR(D35="",NOT(ISNUMBER(D35))),"INFORME VENCIMENTO",IF(D35&lt;Listas!$J$9,IF(G35&gt;0,"PARCIAL ATRASADO","ATRASADO"),IF(G35&gt;0,"PARCIAL","PENDENTE")))))))</x:f>
      </x:c>
      <x:c r="J35" s="12"/>
      <x:c r="K35" s="12"/>
      <x:c r="L35" s="1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22" customHeight="1">
      <x:c r="A36" s="12"/>
      <x:c r="B36" s="12"/>
      <x:c r="C36" s="12"/>
      <x:c r="D36" s="14"/>
      <x:c r="E36" s="14"/>
      <x:c r="F36" s="122" t="str">
        <x:f>IF(C36="","",IF(COUNTIFS(Medicoes!$A$6:$A$205,C36,Medicoes!$C$6:$C$205,B36,Medicoes!$M$6:$M$205,"Aprovada")=1,SUMIFS(Medicoes!$L$6:$L$205,Medicoes!$A$6:$A$205,C36,Medicoes!$C$6:$C$205,B36,Medicoes!$M$6:$M$205,"Aprovada"),""))</x:f>
      </x:c>
      <x:c r="G36" s="124"/>
      <x:c r="H36" s="122" t="str">
        <x:f>IF(OR(A36="",F36=""),"",ROUND(F36-SUMIFS($G$6:$G$105,$C$6:$C$105,C36,$B$6:$B$105,B36),2))</x:f>
      </x:c>
      <x:c r="I36" s="20" t="str">
        <x:f>IF(A36="","",IF(OR(F36="",COUNTIF($A$6:$A$105,A36)&lt;&gt;1,AND(G36&lt;&gt;"",OR(NOT(ISNUMBER(G36)),G36&lt;0)),NOT(ISNUMBER(Listas!$J$8)),Listas!$J$8&lt;0),"REVISAR DADOS",IF(H36&lt;-Listas!$J$8,"PAGO A MAIOR",IF(H36&lt;=Listas!$J$8,"PAGO",IF(OR(D36="",NOT(ISNUMBER(D36))),"INFORME VENCIMENTO",IF(D36&lt;Listas!$J$9,IF(G36&gt;0,"PARCIAL ATRASADO","ATRASADO"),IF(G36&gt;0,"PARCIAL","PENDENTE")))))))</x:f>
      </x:c>
      <x:c r="J36" s="12"/>
      <x:c r="K36" s="12"/>
      <x:c r="L36" s="1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22" customHeight="1">
      <x:c r="A37" s="12"/>
      <x:c r="B37" s="12"/>
      <x:c r="C37" s="12"/>
      <x:c r="D37" s="14"/>
      <x:c r="E37" s="14"/>
      <x:c r="F37" s="122" t="str">
        <x:f>IF(C37="","",IF(COUNTIFS(Medicoes!$A$6:$A$205,C37,Medicoes!$C$6:$C$205,B37,Medicoes!$M$6:$M$205,"Aprovada")=1,SUMIFS(Medicoes!$L$6:$L$205,Medicoes!$A$6:$A$205,C37,Medicoes!$C$6:$C$205,B37,Medicoes!$M$6:$M$205,"Aprovada"),""))</x:f>
      </x:c>
      <x:c r="G37" s="124"/>
      <x:c r="H37" s="122" t="str">
        <x:f>IF(OR(A37="",F37=""),"",ROUND(F37-SUMIFS($G$6:$G$105,$C$6:$C$105,C37,$B$6:$B$105,B37),2))</x:f>
      </x:c>
      <x:c r="I37" s="20" t="str">
        <x:f>IF(A37="","",IF(OR(F37="",COUNTIF($A$6:$A$105,A37)&lt;&gt;1,AND(G37&lt;&gt;"",OR(NOT(ISNUMBER(G37)),G37&lt;0)),NOT(ISNUMBER(Listas!$J$8)),Listas!$J$8&lt;0),"REVISAR DADOS",IF(H37&lt;-Listas!$J$8,"PAGO A MAIOR",IF(H37&lt;=Listas!$J$8,"PAGO",IF(OR(D37="",NOT(ISNUMBER(D37))),"INFORME VENCIMENTO",IF(D37&lt;Listas!$J$9,IF(G37&gt;0,"PARCIAL ATRASADO","ATRASADO"),IF(G37&gt;0,"PARCIAL","PENDENTE")))))))</x:f>
      </x:c>
      <x:c r="J37" s="12"/>
      <x:c r="K37" s="12"/>
      <x:c r="L37" s="1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22" customHeight="1">
      <x:c r="A38" s="12"/>
      <x:c r="B38" s="12"/>
      <x:c r="C38" s="12"/>
      <x:c r="D38" s="14"/>
      <x:c r="E38" s="14"/>
      <x:c r="F38" s="122" t="str">
        <x:f>IF(C38="","",IF(COUNTIFS(Medicoes!$A$6:$A$205,C38,Medicoes!$C$6:$C$205,B38,Medicoes!$M$6:$M$205,"Aprovada")=1,SUMIFS(Medicoes!$L$6:$L$205,Medicoes!$A$6:$A$205,C38,Medicoes!$C$6:$C$205,B38,Medicoes!$M$6:$M$205,"Aprovada"),""))</x:f>
      </x:c>
      <x:c r="G38" s="124"/>
      <x:c r="H38" s="122" t="str">
        <x:f>IF(OR(A38="",F38=""),"",ROUND(F38-SUMIFS($G$6:$G$105,$C$6:$C$105,C38,$B$6:$B$105,B38),2))</x:f>
      </x:c>
      <x:c r="I38" s="20" t="str">
        <x:f>IF(A38="","",IF(OR(F38="",COUNTIF($A$6:$A$105,A38)&lt;&gt;1,AND(G38&lt;&gt;"",OR(NOT(ISNUMBER(G38)),G38&lt;0)),NOT(ISNUMBER(Listas!$J$8)),Listas!$J$8&lt;0),"REVISAR DADOS",IF(H38&lt;-Listas!$J$8,"PAGO A MAIOR",IF(H38&lt;=Listas!$J$8,"PAGO",IF(OR(D38="",NOT(ISNUMBER(D38))),"INFORME VENCIMENTO",IF(D38&lt;Listas!$J$9,IF(G38&gt;0,"PARCIAL ATRASADO","ATRASADO"),IF(G38&gt;0,"PARCIAL","PENDENTE")))))))</x:f>
      </x:c>
      <x:c r="J38" s="12"/>
      <x:c r="K38" s="12"/>
      <x:c r="L38" s="1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22" customHeight="1">
      <x:c r="A39" s="12"/>
      <x:c r="B39" s="12"/>
      <x:c r="C39" s="12"/>
      <x:c r="D39" s="14"/>
      <x:c r="E39" s="14"/>
      <x:c r="F39" s="122" t="str">
        <x:f>IF(C39="","",IF(COUNTIFS(Medicoes!$A$6:$A$205,C39,Medicoes!$C$6:$C$205,B39,Medicoes!$M$6:$M$205,"Aprovada")=1,SUMIFS(Medicoes!$L$6:$L$205,Medicoes!$A$6:$A$205,C39,Medicoes!$C$6:$C$205,B39,Medicoes!$M$6:$M$205,"Aprovada"),""))</x:f>
      </x:c>
      <x:c r="G39" s="124"/>
      <x:c r="H39" s="122" t="str">
        <x:f>IF(OR(A39="",F39=""),"",ROUND(F39-SUMIFS($G$6:$G$105,$C$6:$C$105,C39,$B$6:$B$105,B39),2))</x:f>
      </x:c>
      <x:c r="I39" s="20" t="str">
        <x:f>IF(A39="","",IF(OR(F39="",COUNTIF($A$6:$A$105,A39)&lt;&gt;1,AND(G39&lt;&gt;"",OR(NOT(ISNUMBER(G39)),G39&lt;0)),NOT(ISNUMBER(Listas!$J$8)),Listas!$J$8&lt;0),"REVISAR DADOS",IF(H39&lt;-Listas!$J$8,"PAGO A MAIOR",IF(H39&lt;=Listas!$J$8,"PAGO",IF(OR(D39="",NOT(ISNUMBER(D39))),"INFORME VENCIMENTO",IF(D39&lt;Listas!$J$9,IF(G39&gt;0,"PARCIAL ATRASADO","ATRASADO"),IF(G39&gt;0,"PARCIAL","PENDENTE")))))))</x:f>
      </x:c>
      <x:c r="J39" s="12"/>
      <x:c r="K39" s="12"/>
      <x:c r="L39" s="1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22" customHeight="1">
      <x:c r="A40" s="12"/>
      <x:c r="B40" s="12"/>
      <x:c r="C40" s="12"/>
      <x:c r="D40" s="14"/>
      <x:c r="E40" s="14"/>
      <x:c r="F40" s="122" t="str">
        <x:f>IF(C40="","",IF(COUNTIFS(Medicoes!$A$6:$A$205,C40,Medicoes!$C$6:$C$205,B40,Medicoes!$M$6:$M$205,"Aprovada")=1,SUMIFS(Medicoes!$L$6:$L$205,Medicoes!$A$6:$A$205,C40,Medicoes!$C$6:$C$205,B40,Medicoes!$M$6:$M$205,"Aprovada"),""))</x:f>
      </x:c>
      <x:c r="G40" s="124"/>
      <x:c r="H40" s="122" t="str">
        <x:f>IF(OR(A40="",F40=""),"",ROUND(F40-SUMIFS($G$6:$G$105,$C$6:$C$105,C40,$B$6:$B$105,B40),2))</x:f>
      </x:c>
      <x:c r="I40" s="20" t="str">
        <x:f>IF(A40="","",IF(OR(F40="",COUNTIF($A$6:$A$105,A40)&lt;&gt;1,AND(G40&lt;&gt;"",OR(NOT(ISNUMBER(G40)),G40&lt;0)),NOT(ISNUMBER(Listas!$J$8)),Listas!$J$8&lt;0),"REVISAR DADOS",IF(H40&lt;-Listas!$J$8,"PAGO A MAIOR",IF(H40&lt;=Listas!$J$8,"PAGO",IF(OR(D40="",NOT(ISNUMBER(D40))),"INFORME VENCIMENTO",IF(D40&lt;Listas!$J$9,IF(G40&gt;0,"PARCIAL ATRASADO","ATRASADO"),IF(G40&gt;0,"PARCIAL","PENDENTE")))))))</x:f>
      </x:c>
      <x:c r="J40" s="12"/>
      <x:c r="K40" s="12"/>
      <x:c r="L40" s="1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22" customHeight="1">
      <x:c r="A41" s="12"/>
      <x:c r="B41" s="12"/>
      <x:c r="C41" s="12"/>
      <x:c r="D41" s="14"/>
      <x:c r="E41" s="14"/>
      <x:c r="F41" s="122" t="str">
        <x:f>IF(C41="","",IF(COUNTIFS(Medicoes!$A$6:$A$205,C41,Medicoes!$C$6:$C$205,B41,Medicoes!$M$6:$M$205,"Aprovada")=1,SUMIFS(Medicoes!$L$6:$L$205,Medicoes!$A$6:$A$205,C41,Medicoes!$C$6:$C$205,B41,Medicoes!$M$6:$M$205,"Aprovada"),""))</x:f>
      </x:c>
      <x:c r="G41" s="124"/>
      <x:c r="H41" s="122" t="str">
        <x:f>IF(OR(A41="",F41=""),"",ROUND(F41-SUMIFS($G$6:$G$105,$C$6:$C$105,C41,$B$6:$B$105,B41),2))</x:f>
      </x:c>
      <x:c r="I41" s="20" t="str">
        <x:f>IF(A41="","",IF(OR(F41="",COUNTIF($A$6:$A$105,A41)&lt;&gt;1,AND(G41&lt;&gt;"",OR(NOT(ISNUMBER(G41)),G41&lt;0)),NOT(ISNUMBER(Listas!$J$8)),Listas!$J$8&lt;0),"REVISAR DADOS",IF(H41&lt;-Listas!$J$8,"PAGO A MAIOR",IF(H41&lt;=Listas!$J$8,"PAGO",IF(OR(D41="",NOT(ISNUMBER(D41))),"INFORME VENCIMENTO",IF(D41&lt;Listas!$J$9,IF(G41&gt;0,"PARCIAL ATRASADO","ATRASADO"),IF(G41&gt;0,"PARCIAL","PENDENTE")))))))</x:f>
      </x:c>
      <x:c r="J41" s="12"/>
      <x:c r="K41" s="12"/>
      <x:c r="L41" s="1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22" customHeight="1">
      <x:c r="A42" s="12"/>
      <x:c r="B42" s="12"/>
      <x:c r="C42" s="12"/>
      <x:c r="D42" s="14"/>
      <x:c r="E42" s="14"/>
      <x:c r="F42" s="122" t="str">
        <x:f>IF(C42="","",IF(COUNTIFS(Medicoes!$A$6:$A$205,C42,Medicoes!$C$6:$C$205,B42,Medicoes!$M$6:$M$205,"Aprovada")=1,SUMIFS(Medicoes!$L$6:$L$205,Medicoes!$A$6:$A$205,C42,Medicoes!$C$6:$C$205,B42,Medicoes!$M$6:$M$205,"Aprovada"),""))</x:f>
      </x:c>
      <x:c r="G42" s="124"/>
      <x:c r="H42" s="122" t="str">
        <x:f>IF(OR(A42="",F42=""),"",ROUND(F42-SUMIFS($G$6:$G$105,$C$6:$C$105,C42,$B$6:$B$105,B42),2))</x:f>
      </x:c>
      <x:c r="I42" s="20" t="str">
        <x:f>IF(A42="","",IF(OR(F42="",COUNTIF($A$6:$A$105,A42)&lt;&gt;1,AND(G42&lt;&gt;"",OR(NOT(ISNUMBER(G42)),G42&lt;0)),NOT(ISNUMBER(Listas!$J$8)),Listas!$J$8&lt;0),"REVISAR DADOS",IF(H42&lt;-Listas!$J$8,"PAGO A MAIOR",IF(H42&lt;=Listas!$J$8,"PAGO",IF(OR(D42="",NOT(ISNUMBER(D42))),"INFORME VENCIMENTO",IF(D42&lt;Listas!$J$9,IF(G42&gt;0,"PARCIAL ATRASADO","ATRASADO"),IF(G42&gt;0,"PARCIAL","PENDENTE")))))))</x:f>
      </x:c>
      <x:c r="J42" s="12"/>
      <x:c r="K42" s="12"/>
      <x:c r="L42" s="1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22" customHeight="1">
      <x:c r="A43" s="12"/>
      <x:c r="B43" s="12"/>
      <x:c r="C43" s="12"/>
      <x:c r="D43" s="14"/>
      <x:c r="E43" s="14"/>
      <x:c r="F43" s="122" t="str">
        <x:f>IF(C43="","",IF(COUNTIFS(Medicoes!$A$6:$A$205,C43,Medicoes!$C$6:$C$205,B43,Medicoes!$M$6:$M$205,"Aprovada")=1,SUMIFS(Medicoes!$L$6:$L$205,Medicoes!$A$6:$A$205,C43,Medicoes!$C$6:$C$205,B43,Medicoes!$M$6:$M$205,"Aprovada"),""))</x:f>
      </x:c>
      <x:c r="G43" s="124"/>
      <x:c r="H43" s="122" t="str">
        <x:f>IF(OR(A43="",F43=""),"",ROUND(F43-SUMIFS($G$6:$G$105,$C$6:$C$105,C43,$B$6:$B$105,B43),2))</x:f>
      </x:c>
      <x:c r="I43" s="20" t="str">
        <x:f>IF(A43="","",IF(OR(F43="",COUNTIF($A$6:$A$105,A43)&lt;&gt;1,AND(G43&lt;&gt;"",OR(NOT(ISNUMBER(G43)),G43&lt;0)),NOT(ISNUMBER(Listas!$J$8)),Listas!$J$8&lt;0),"REVISAR DADOS",IF(H43&lt;-Listas!$J$8,"PAGO A MAIOR",IF(H43&lt;=Listas!$J$8,"PAGO",IF(OR(D43="",NOT(ISNUMBER(D43))),"INFORME VENCIMENTO",IF(D43&lt;Listas!$J$9,IF(G43&gt;0,"PARCIAL ATRASADO","ATRASADO"),IF(G43&gt;0,"PARCIAL","PENDENTE")))))))</x:f>
      </x:c>
      <x:c r="J43" s="12"/>
      <x:c r="K43" s="12"/>
      <x:c r="L43" s="1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22" customHeight="1">
      <x:c r="A44" s="12"/>
      <x:c r="B44" s="12"/>
      <x:c r="C44" s="12"/>
      <x:c r="D44" s="14"/>
      <x:c r="E44" s="14"/>
      <x:c r="F44" s="122" t="str">
        <x:f>IF(C44="","",IF(COUNTIFS(Medicoes!$A$6:$A$205,C44,Medicoes!$C$6:$C$205,B44,Medicoes!$M$6:$M$205,"Aprovada")=1,SUMIFS(Medicoes!$L$6:$L$205,Medicoes!$A$6:$A$205,C44,Medicoes!$C$6:$C$205,B44,Medicoes!$M$6:$M$205,"Aprovada"),""))</x:f>
      </x:c>
      <x:c r="G44" s="124"/>
      <x:c r="H44" s="122" t="str">
        <x:f>IF(OR(A44="",F44=""),"",ROUND(F44-SUMIFS($G$6:$G$105,$C$6:$C$105,C44,$B$6:$B$105,B44),2))</x:f>
      </x:c>
      <x:c r="I44" s="20" t="str">
        <x:f>IF(A44="","",IF(OR(F44="",COUNTIF($A$6:$A$105,A44)&lt;&gt;1,AND(G44&lt;&gt;"",OR(NOT(ISNUMBER(G44)),G44&lt;0)),NOT(ISNUMBER(Listas!$J$8)),Listas!$J$8&lt;0),"REVISAR DADOS",IF(H44&lt;-Listas!$J$8,"PAGO A MAIOR",IF(H44&lt;=Listas!$J$8,"PAGO",IF(OR(D44="",NOT(ISNUMBER(D44))),"INFORME VENCIMENTO",IF(D44&lt;Listas!$J$9,IF(G44&gt;0,"PARCIAL ATRASADO","ATRASADO"),IF(G44&gt;0,"PARCIAL","PENDENTE")))))))</x:f>
      </x:c>
      <x:c r="J44" s="12"/>
      <x:c r="K44" s="12"/>
      <x:c r="L44" s="1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22" customHeight="1">
      <x:c r="A45" s="12"/>
      <x:c r="B45" s="12"/>
      <x:c r="C45" s="12"/>
      <x:c r="D45" s="14"/>
      <x:c r="E45" s="14"/>
      <x:c r="F45" s="122" t="str">
        <x:f>IF(C45="","",IF(COUNTIFS(Medicoes!$A$6:$A$205,C45,Medicoes!$C$6:$C$205,B45,Medicoes!$M$6:$M$205,"Aprovada")=1,SUMIFS(Medicoes!$L$6:$L$205,Medicoes!$A$6:$A$205,C45,Medicoes!$C$6:$C$205,B45,Medicoes!$M$6:$M$205,"Aprovada"),""))</x:f>
      </x:c>
      <x:c r="G45" s="124"/>
      <x:c r="H45" s="122" t="str">
        <x:f>IF(OR(A45="",F45=""),"",ROUND(F45-SUMIFS($G$6:$G$105,$C$6:$C$105,C45,$B$6:$B$105,B45),2))</x:f>
      </x:c>
      <x:c r="I45" s="20" t="str">
        <x:f>IF(A45="","",IF(OR(F45="",COUNTIF($A$6:$A$105,A45)&lt;&gt;1,AND(G45&lt;&gt;"",OR(NOT(ISNUMBER(G45)),G45&lt;0)),NOT(ISNUMBER(Listas!$J$8)),Listas!$J$8&lt;0),"REVISAR DADOS",IF(H45&lt;-Listas!$J$8,"PAGO A MAIOR",IF(H45&lt;=Listas!$J$8,"PAGO",IF(OR(D45="",NOT(ISNUMBER(D45))),"INFORME VENCIMENTO",IF(D45&lt;Listas!$J$9,IF(G45&gt;0,"PARCIAL ATRASADO","ATRASADO"),IF(G45&gt;0,"PARCIAL","PENDENTE")))))))</x:f>
      </x:c>
      <x:c r="J45" s="12"/>
      <x:c r="K45" s="12"/>
      <x:c r="L45" s="1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22" customHeight="1">
      <x:c r="A46" s="12"/>
      <x:c r="B46" s="12"/>
      <x:c r="C46" s="12"/>
      <x:c r="D46" s="14"/>
      <x:c r="E46" s="14"/>
      <x:c r="F46" s="122" t="str">
        <x:f>IF(C46="","",IF(COUNTIFS(Medicoes!$A$6:$A$205,C46,Medicoes!$C$6:$C$205,B46,Medicoes!$M$6:$M$205,"Aprovada")=1,SUMIFS(Medicoes!$L$6:$L$205,Medicoes!$A$6:$A$205,C46,Medicoes!$C$6:$C$205,B46,Medicoes!$M$6:$M$205,"Aprovada"),""))</x:f>
      </x:c>
      <x:c r="G46" s="124"/>
      <x:c r="H46" s="122" t="str">
        <x:f>IF(OR(A46="",F46=""),"",ROUND(F46-SUMIFS($G$6:$G$105,$C$6:$C$105,C46,$B$6:$B$105,B46),2))</x:f>
      </x:c>
      <x:c r="I46" s="20" t="str">
        <x:f>IF(A46="","",IF(OR(F46="",COUNTIF($A$6:$A$105,A46)&lt;&gt;1,AND(G46&lt;&gt;"",OR(NOT(ISNUMBER(G46)),G46&lt;0)),NOT(ISNUMBER(Listas!$J$8)),Listas!$J$8&lt;0),"REVISAR DADOS",IF(H46&lt;-Listas!$J$8,"PAGO A MAIOR",IF(H46&lt;=Listas!$J$8,"PAGO",IF(OR(D46="",NOT(ISNUMBER(D46))),"INFORME VENCIMENTO",IF(D46&lt;Listas!$J$9,IF(G46&gt;0,"PARCIAL ATRASADO","ATRASADO"),IF(G46&gt;0,"PARCIAL","PENDENTE")))))))</x:f>
      </x:c>
      <x:c r="J46" s="12"/>
      <x:c r="K46" s="12"/>
      <x:c r="L46" s="1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22" customHeight="1">
      <x:c r="A47" s="12"/>
      <x:c r="B47" s="12"/>
      <x:c r="C47" s="12"/>
      <x:c r="D47" s="14"/>
      <x:c r="E47" s="14"/>
      <x:c r="F47" s="122" t="str">
        <x:f>IF(C47="","",IF(COUNTIFS(Medicoes!$A$6:$A$205,C47,Medicoes!$C$6:$C$205,B47,Medicoes!$M$6:$M$205,"Aprovada")=1,SUMIFS(Medicoes!$L$6:$L$205,Medicoes!$A$6:$A$205,C47,Medicoes!$C$6:$C$205,B47,Medicoes!$M$6:$M$205,"Aprovada"),""))</x:f>
      </x:c>
      <x:c r="G47" s="124"/>
      <x:c r="H47" s="122" t="str">
        <x:f>IF(OR(A47="",F47=""),"",ROUND(F47-SUMIFS($G$6:$G$105,$C$6:$C$105,C47,$B$6:$B$105,B47),2))</x:f>
      </x:c>
      <x:c r="I47" s="20" t="str">
        <x:f>IF(A47="","",IF(OR(F47="",COUNTIF($A$6:$A$105,A47)&lt;&gt;1,AND(G47&lt;&gt;"",OR(NOT(ISNUMBER(G47)),G47&lt;0)),NOT(ISNUMBER(Listas!$J$8)),Listas!$J$8&lt;0),"REVISAR DADOS",IF(H47&lt;-Listas!$J$8,"PAGO A MAIOR",IF(H47&lt;=Listas!$J$8,"PAGO",IF(OR(D47="",NOT(ISNUMBER(D47))),"INFORME VENCIMENTO",IF(D47&lt;Listas!$J$9,IF(G47&gt;0,"PARCIAL ATRASADO","ATRASADO"),IF(G47&gt;0,"PARCIAL","PENDENTE")))))))</x:f>
      </x:c>
      <x:c r="J47" s="12"/>
      <x:c r="K47" s="12"/>
      <x:c r="L47" s="1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22" customHeight="1">
      <x:c r="A48" s="12"/>
      <x:c r="B48" s="12"/>
      <x:c r="C48" s="12"/>
      <x:c r="D48" s="14"/>
      <x:c r="E48" s="14"/>
      <x:c r="F48" s="122" t="str">
        <x:f>IF(C48="","",IF(COUNTIFS(Medicoes!$A$6:$A$205,C48,Medicoes!$C$6:$C$205,B48,Medicoes!$M$6:$M$205,"Aprovada")=1,SUMIFS(Medicoes!$L$6:$L$205,Medicoes!$A$6:$A$205,C48,Medicoes!$C$6:$C$205,B48,Medicoes!$M$6:$M$205,"Aprovada"),""))</x:f>
      </x:c>
      <x:c r="G48" s="124"/>
      <x:c r="H48" s="122" t="str">
        <x:f>IF(OR(A48="",F48=""),"",ROUND(F48-SUMIFS($G$6:$G$105,$C$6:$C$105,C48,$B$6:$B$105,B48),2))</x:f>
      </x:c>
      <x:c r="I48" s="20" t="str">
        <x:f>IF(A48="","",IF(OR(F48="",COUNTIF($A$6:$A$105,A48)&lt;&gt;1,AND(G48&lt;&gt;"",OR(NOT(ISNUMBER(G48)),G48&lt;0)),NOT(ISNUMBER(Listas!$J$8)),Listas!$J$8&lt;0),"REVISAR DADOS",IF(H48&lt;-Listas!$J$8,"PAGO A MAIOR",IF(H48&lt;=Listas!$J$8,"PAGO",IF(OR(D48="",NOT(ISNUMBER(D48))),"INFORME VENCIMENTO",IF(D48&lt;Listas!$J$9,IF(G48&gt;0,"PARCIAL ATRASADO","ATRASADO"),IF(G48&gt;0,"PARCIAL","PENDENTE")))))))</x:f>
      </x:c>
      <x:c r="J48" s="12"/>
      <x:c r="K48" s="12"/>
      <x:c r="L48" s="1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22" customHeight="1">
      <x:c r="A49" s="12"/>
      <x:c r="B49" s="12"/>
      <x:c r="C49" s="12"/>
      <x:c r="D49" s="14"/>
      <x:c r="E49" s="14"/>
      <x:c r="F49" s="122" t="str">
        <x:f>IF(C49="","",IF(COUNTIFS(Medicoes!$A$6:$A$205,C49,Medicoes!$C$6:$C$205,B49,Medicoes!$M$6:$M$205,"Aprovada")=1,SUMIFS(Medicoes!$L$6:$L$205,Medicoes!$A$6:$A$205,C49,Medicoes!$C$6:$C$205,B49,Medicoes!$M$6:$M$205,"Aprovada"),""))</x:f>
      </x:c>
      <x:c r="G49" s="124"/>
      <x:c r="H49" s="122" t="str">
        <x:f>IF(OR(A49="",F49=""),"",ROUND(F49-SUMIFS($G$6:$G$105,$C$6:$C$105,C49,$B$6:$B$105,B49),2))</x:f>
      </x:c>
      <x:c r="I49" s="20" t="str">
        <x:f>IF(A49="","",IF(OR(F49="",COUNTIF($A$6:$A$105,A49)&lt;&gt;1,AND(G49&lt;&gt;"",OR(NOT(ISNUMBER(G49)),G49&lt;0)),NOT(ISNUMBER(Listas!$J$8)),Listas!$J$8&lt;0),"REVISAR DADOS",IF(H49&lt;-Listas!$J$8,"PAGO A MAIOR",IF(H49&lt;=Listas!$J$8,"PAGO",IF(OR(D49="",NOT(ISNUMBER(D49))),"INFORME VENCIMENTO",IF(D49&lt;Listas!$J$9,IF(G49&gt;0,"PARCIAL ATRASADO","ATRASADO"),IF(G49&gt;0,"PARCIAL","PENDENTE")))))))</x:f>
      </x:c>
      <x:c r="J49" s="12"/>
      <x:c r="K49" s="12"/>
      <x:c r="L49" s="1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22" customHeight="1">
      <x:c r="A50" s="12"/>
      <x:c r="B50" s="12"/>
      <x:c r="C50" s="12"/>
      <x:c r="D50" s="14"/>
      <x:c r="E50" s="14"/>
      <x:c r="F50" s="122" t="str">
        <x:f>IF(C50="","",IF(COUNTIFS(Medicoes!$A$6:$A$205,C50,Medicoes!$C$6:$C$205,B50,Medicoes!$M$6:$M$205,"Aprovada")=1,SUMIFS(Medicoes!$L$6:$L$205,Medicoes!$A$6:$A$205,C50,Medicoes!$C$6:$C$205,B50,Medicoes!$M$6:$M$205,"Aprovada"),""))</x:f>
      </x:c>
      <x:c r="G50" s="124"/>
      <x:c r="H50" s="122" t="str">
        <x:f>IF(OR(A50="",F50=""),"",ROUND(F50-SUMIFS($G$6:$G$105,$C$6:$C$105,C50,$B$6:$B$105,B50),2))</x:f>
      </x:c>
      <x:c r="I50" s="20" t="str">
        <x:f>IF(A50="","",IF(OR(F50="",COUNTIF($A$6:$A$105,A50)&lt;&gt;1,AND(G50&lt;&gt;"",OR(NOT(ISNUMBER(G50)),G50&lt;0)),NOT(ISNUMBER(Listas!$J$8)),Listas!$J$8&lt;0),"REVISAR DADOS",IF(H50&lt;-Listas!$J$8,"PAGO A MAIOR",IF(H50&lt;=Listas!$J$8,"PAGO",IF(OR(D50="",NOT(ISNUMBER(D50))),"INFORME VENCIMENTO",IF(D50&lt;Listas!$J$9,IF(G50&gt;0,"PARCIAL ATRASADO","ATRASADO"),IF(G50&gt;0,"PARCIAL","PENDENTE")))))))</x:f>
      </x:c>
      <x:c r="J50" s="12"/>
      <x:c r="K50" s="12"/>
      <x:c r="L50" s="1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22" customHeight="1">
      <x:c r="A51" s="12"/>
      <x:c r="B51" s="12"/>
      <x:c r="C51" s="12"/>
      <x:c r="D51" s="14"/>
      <x:c r="E51" s="14"/>
      <x:c r="F51" s="122" t="str">
        <x:f>IF(C51="","",IF(COUNTIFS(Medicoes!$A$6:$A$205,C51,Medicoes!$C$6:$C$205,B51,Medicoes!$M$6:$M$205,"Aprovada")=1,SUMIFS(Medicoes!$L$6:$L$205,Medicoes!$A$6:$A$205,C51,Medicoes!$C$6:$C$205,B51,Medicoes!$M$6:$M$205,"Aprovada"),""))</x:f>
      </x:c>
      <x:c r="G51" s="124"/>
      <x:c r="H51" s="122" t="str">
        <x:f>IF(OR(A51="",F51=""),"",ROUND(F51-SUMIFS($G$6:$G$105,$C$6:$C$105,C51,$B$6:$B$105,B51),2))</x:f>
      </x:c>
      <x:c r="I51" s="20" t="str">
        <x:f>IF(A51="","",IF(OR(F51="",COUNTIF($A$6:$A$105,A51)&lt;&gt;1,AND(G51&lt;&gt;"",OR(NOT(ISNUMBER(G51)),G51&lt;0)),NOT(ISNUMBER(Listas!$J$8)),Listas!$J$8&lt;0),"REVISAR DADOS",IF(H51&lt;-Listas!$J$8,"PAGO A MAIOR",IF(H51&lt;=Listas!$J$8,"PAGO",IF(OR(D51="",NOT(ISNUMBER(D51))),"INFORME VENCIMENTO",IF(D51&lt;Listas!$J$9,IF(G51&gt;0,"PARCIAL ATRASADO","ATRASADO"),IF(G51&gt;0,"PARCIAL","PENDENTE")))))))</x:f>
      </x:c>
      <x:c r="J51" s="12"/>
      <x:c r="K51" s="12"/>
      <x:c r="L51" s="1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22" customHeight="1">
      <x:c r="A52" s="12"/>
      <x:c r="B52" s="12"/>
      <x:c r="C52" s="12"/>
      <x:c r="D52" s="14"/>
      <x:c r="E52" s="14"/>
      <x:c r="F52" s="122" t="str">
        <x:f>IF(C52="","",IF(COUNTIFS(Medicoes!$A$6:$A$205,C52,Medicoes!$C$6:$C$205,B52,Medicoes!$M$6:$M$205,"Aprovada")=1,SUMIFS(Medicoes!$L$6:$L$205,Medicoes!$A$6:$A$205,C52,Medicoes!$C$6:$C$205,B52,Medicoes!$M$6:$M$205,"Aprovada"),""))</x:f>
      </x:c>
      <x:c r="G52" s="124"/>
      <x:c r="H52" s="122" t="str">
        <x:f>IF(OR(A52="",F52=""),"",ROUND(F52-SUMIFS($G$6:$G$105,$C$6:$C$105,C52,$B$6:$B$105,B52),2))</x:f>
      </x:c>
      <x:c r="I52" s="20" t="str">
        <x:f>IF(A52="","",IF(OR(F52="",COUNTIF($A$6:$A$105,A52)&lt;&gt;1,AND(G52&lt;&gt;"",OR(NOT(ISNUMBER(G52)),G52&lt;0)),NOT(ISNUMBER(Listas!$J$8)),Listas!$J$8&lt;0),"REVISAR DADOS",IF(H52&lt;-Listas!$J$8,"PAGO A MAIOR",IF(H52&lt;=Listas!$J$8,"PAGO",IF(OR(D52="",NOT(ISNUMBER(D52))),"INFORME VENCIMENTO",IF(D52&lt;Listas!$J$9,IF(G52&gt;0,"PARCIAL ATRASADO","ATRASADO"),IF(G52&gt;0,"PARCIAL","PENDENTE")))))))</x:f>
      </x:c>
      <x:c r="J52" s="12"/>
      <x:c r="K52" s="12"/>
      <x:c r="L52" s="1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22" customHeight="1">
      <x:c r="A53" s="12"/>
      <x:c r="B53" s="12"/>
      <x:c r="C53" s="12"/>
      <x:c r="D53" s="14"/>
      <x:c r="E53" s="14"/>
      <x:c r="F53" s="122" t="str">
        <x:f>IF(C53="","",IF(COUNTIFS(Medicoes!$A$6:$A$205,C53,Medicoes!$C$6:$C$205,B53,Medicoes!$M$6:$M$205,"Aprovada")=1,SUMIFS(Medicoes!$L$6:$L$205,Medicoes!$A$6:$A$205,C53,Medicoes!$C$6:$C$205,B53,Medicoes!$M$6:$M$205,"Aprovada"),""))</x:f>
      </x:c>
      <x:c r="G53" s="124"/>
      <x:c r="H53" s="122" t="str">
        <x:f>IF(OR(A53="",F53=""),"",ROUND(F53-SUMIFS($G$6:$G$105,$C$6:$C$105,C53,$B$6:$B$105,B53),2))</x:f>
      </x:c>
      <x:c r="I53" s="20" t="str">
        <x:f>IF(A53="","",IF(OR(F53="",COUNTIF($A$6:$A$105,A53)&lt;&gt;1,AND(G53&lt;&gt;"",OR(NOT(ISNUMBER(G53)),G53&lt;0)),NOT(ISNUMBER(Listas!$J$8)),Listas!$J$8&lt;0),"REVISAR DADOS",IF(H53&lt;-Listas!$J$8,"PAGO A MAIOR",IF(H53&lt;=Listas!$J$8,"PAGO",IF(OR(D53="",NOT(ISNUMBER(D53))),"INFORME VENCIMENTO",IF(D53&lt;Listas!$J$9,IF(G53&gt;0,"PARCIAL ATRASADO","ATRASADO"),IF(G53&gt;0,"PARCIAL","PENDENTE")))))))</x:f>
      </x:c>
      <x:c r="J53" s="12"/>
      <x:c r="K53" s="12"/>
      <x:c r="L53" s="1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22" customHeight="1">
      <x:c r="A54" s="12"/>
      <x:c r="B54" s="12"/>
      <x:c r="C54" s="12"/>
      <x:c r="D54" s="14"/>
      <x:c r="E54" s="14"/>
      <x:c r="F54" s="122" t="str">
        <x:f>IF(C54="","",IF(COUNTIFS(Medicoes!$A$6:$A$205,C54,Medicoes!$C$6:$C$205,B54,Medicoes!$M$6:$M$205,"Aprovada")=1,SUMIFS(Medicoes!$L$6:$L$205,Medicoes!$A$6:$A$205,C54,Medicoes!$C$6:$C$205,B54,Medicoes!$M$6:$M$205,"Aprovada"),""))</x:f>
      </x:c>
      <x:c r="G54" s="124"/>
      <x:c r="H54" s="122" t="str">
        <x:f>IF(OR(A54="",F54=""),"",ROUND(F54-SUMIFS($G$6:$G$105,$C$6:$C$105,C54,$B$6:$B$105,B54),2))</x:f>
      </x:c>
      <x:c r="I54" s="20" t="str">
        <x:f>IF(A54="","",IF(OR(F54="",COUNTIF($A$6:$A$105,A54)&lt;&gt;1,AND(G54&lt;&gt;"",OR(NOT(ISNUMBER(G54)),G54&lt;0)),NOT(ISNUMBER(Listas!$J$8)),Listas!$J$8&lt;0),"REVISAR DADOS",IF(H54&lt;-Listas!$J$8,"PAGO A MAIOR",IF(H54&lt;=Listas!$J$8,"PAGO",IF(OR(D54="",NOT(ISNUMBER(D54))),"INFORME VENCIMENTO",IF(D54&lt;Listas!$J$9,IF(G54&gt;0,"PARCIAL ATRASADO","ATRASADO"),IF(G54&gt;0,"PARCIAL","PENDENTE")))))))</x:f>
      </x:c>
      <x:c r="J54" s="12"/>
      <x:c r="K54" s="12"/>
      <x:c r="L54" s="1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22" customHeight="1">
      <x:c r="A55" s="12"/>
      <x:c r="B55" s="12"/>
      <x:c r="C55" s="12"/>
      <x:c r="D55" s="14"/>
      <x:c r="E55" s="14"/>
      <x:c r="F55" s="122" t="str">
        <x:f>IF(C55="","",IF(COUNTIFS(Medicoes!$A$6:$A$205,C55,Medicoes!$C$6:$C$205,B55,Medicoes!$M$6:$M$205,"Aprovada")=1,SUMIFS(Medicoes!$L$6:$L$205,Medicoes!$A$6:$A$205,C55,Medicoes!$C$6:$C$205,B55,Medicoes!$M$6:$M$205,"Aprovada"),""))</x:f>
      </x:c>
      <x:c r="G55" s="124"/>
      <x:c r="H55" s="122" t="str">
        <x:f>IF(OR(A55="",F55=""),"",ROUND(F55-SUMIFS($G$6:$G$105,$C$6:$C$105,C55,$B$6:$B$105,B55),2))</x:f>
      </x:c>
      <x:c r="I55" s="20" t="str">
        <x:f>IF(A55="","",IF(OR(F55="",COUNTIF($A$6:$A$105,A55)&lt;&gt;1,AND(G55&lt;&gt;"",OR(NOT(ISNUMBER(G55)),G55&lt;0)),NOT(ISNUMBER(Listas!$J$8)),Listas!$J$8&lt;0),"REVISAR DADOS",IF(H55&lt;-Listas!$J$8,"PAGO A MAIOR",IF(H55&lt;=Listas!$J$8,"PAGO",IF(OR(D55="",NOT(ISNUMBER(D55))),"INFORME VENCIMENTO",IF(D55&lt;Listas!$J$9,IF(G55&gt;0,"PARCIAL ATRASADO","ATRASADO"),IF(G55&gt;0,"PARCIAL","PENDENTE")))))))</x:f>
      </x:c>
      <x:c r="J55" s="12"/>
      <x:c r="K55" s="12"/>
      <x:c r="L55" s="1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22" customHeight="1">
      <x:c r="A56" s="12"/>
      <x:c r="B56" s="12"/>
      <x:c r="C56" s="12"/>
      <x:c r="D56" s="14"/>
      <x:c r="E56" s="14"/>
      <x:c r="F56" s="122" t="str">
        <x:f>IF(C56="","",IF(COUNTIFS(Medicoes!$A$6:$A$205,C56,Medicoes!$C$6:$C$205,B56,Medicoes!$M$6:$M$205,"Aprovada")=1,SUMIFS(Medicoes!$L$6:$L$205,Medicoes!$A$6:$A$205,C56,Medicoes!$C$6:$C$205,B56,Medicoes!$M$6:$M$205,"Aprovada"),""))</x:f>
      </x:c>
      <x:c r="G56" s="124"/>
      <x:c r="H56" s="122" t="str">
        <x:f>IF(OR(A56="",F56=""),"",ROUND(F56-SUMIFS($G$6:$G$105,$C$6:$C$105,C56,$B$6:$B$105,B56),2))</x:f>
      </x:c>
      <x:c r="I56" s="20" t="str">
        <x:f>IF(A56="","",IF(OR(F56="",COUNTIF($A$6:$A$105,A56)&lt;&gt;1,AND(G56&lt;&gt;"",OR(NOT(ISNUMBER(G56)),G56&lt;0)),NOT(ISNUMBER(Listas!$J$8)),Listas!$J$8&lt;0),"REVISAR DADOS",IF(H56&lt;-Listas!$J$8,"PAGO A MAIOR",IF(H56&lt;=Listas!$J$8,"PAGO",IF(OR(D56="",NOT(ISNUMBER(D56))),"INFORME VENCIMENTO",IF(D56&lt;Listas!$J$9,IF(G56&gt;0,"PARCIAL ATRASADO","ATRASADO"),IF(G56&gt;0,"PARCIAL","PENDENTE")))))))</x:f>
      </x:c>
      <x:c r="J56" s="12"/>
      <x:c r="K56" s="12"/>
      <x:c r="L56" s="1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22" customHeight="1">
      <x:c r="A57" s="12"/>
      <x:c r="B57" s="12"/>
      <x:c r="C57" s="12"/>
      <x:c r="D57" s="14"/>
      <x:c r="E57" s="14"/>
      <x:c r="F57" s="122" t="str">
        <x:f>IF(C57="","",IF(COUNTIFS(Medicoes!$A$6:$A$205,C57,Medicoes!$C$6:$C$205,B57,Medicoes!$M$6:$M$205,"Aprovada")=1,SUMIFS(Medicoes!$L$6:$L$205,Medicoes!$A$6:$A$205,C57,Medicoes!$C$6:$C$205,B57,Medicoes!$M$6:$M$205,"Aprovada"),""))</x:f>
      </x:c>
      <x:c r="G57" s="124"/>
      <x:c r="H57" s="122" t="str">
        <x:f>IF(OR(A57="",F57=""),"",ROUND(F57-SUMIFS($G$6:$G$105,$C$6:$C$105,C57,$B$6:$B$105,B57),2))</x:f>
      </x:c>
      <x:c r="I57" s="20" t="str">
        <x:f>IF(A57="","",IF(OR(F57="",COUNTIF($A$6:$A$105,A57)&lt;&gt;1,AND(G57&lt;&gt;"",OR(NOT(ISNUMBER(G57)),G57&lt;0)),NOT(ISNUMBER(Listas!$J$8)),Listas!$J$8&lt;0),"REVISAR DADOS",IF(H57&lt;-Listas!$J$8,"PAGO A MAIOR",IF(H57&lt;=Listas!$J$8,"PAGO",IF(OR(D57="",NOT(ISNUMBER(D57))),"INFORME VENCIMENTO",IF(D57&lt;Listas!$J$9,IF(G57&gt;0,"PARCIAL ATRASADO","ATRASADO"),IF(G57&gt;0,"PARCIAL","PENDENTE")))))))</x:f>
      </x:c>
      <x:c r="J57" s="12"/>
      <x:c r="K57" s="12"/>
      <x:c r="L57" s="1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22" customHeight="1">
      <x:c r="A58" s="12"/>
      <x:c r="B58" s="12"/>
      <x:c r="C58" s="12"/>
      <x:c r="D58" s="14"/>
      <x:c r="E58" s="14"/>
      <x:c r="F58" s="122" t="str">
        <x:f>IF(C58="","",IF(COUNTIFS(Medicoes!$A$6:$A$205,C58,Medicoes!$C$6:$C$205,B58,Medicoes!$M$6:$M$205,"Aprovada")=1,SUMIFS(Medicoes!$L$6:$L$205,Medicoes!$A$6:$A$205,C58,Medicoes!$C$6:$C$205,B58,Medicoes!$M$6:$M$205,"Aprovada"),""))</x:f>
      </x:c>
      <x:c r="G58" s="124"/>
      <x:c r="H58" s="122" t="str">
        <x:f>IF(OR(A58="",F58=""),"",ROUND(F58-SUMIFS($G$6:$G$105,$C$6:$C$105,C58,$B$6:$B$105,B58),2))</x:f>
      </x:c>
      <x:c r="I58" s="20" t="str">
        <x:f>IF(A58="","",IF(OR(F58="",COUNTIF($A$6:$A$105,A58)&lt;&gt;1,AND(G58&lt;&gt;"",OR(NOT(ISNUMBER(G58)),G58&lt;0)),NOT(ISNUMBER(Listas!$J$8)),Listas!$J$8&lt;0),"REVISAR DADOS",IF(H58&lt;-Listas!$J$8,"PAGO A MAIOR",IF(H58&lt;=Listas!$J$8,"PAGO",IF(OR(D58="",NOT(ISNUMBER(D58))),"INFORME VENCIMENTO",IF(D58&lt;Listas!$J$9,IF(G58&gt;0,"PARCIAL ATRASADO","ATRASADO"),IF(G58&gt;0,"PARCIAL","PENDENTE")))))))</x:f>
      </x:c>
      <x:c r="J58" s="12"/>
      <x:c r="K58" s="12"/>
      <x:c r="L58" s="1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22" customHeight="1">
      <x:c r="A59" s="12"/>
      <x:c r="B59" s="12"/>
      <x:c r="C59" s="12"/>
      <x:c r="D59" s="14"/>
      <x:c r="E59" s="14"/>
      <x:c r="F59" s="122" t="str">
        <x:f>IF(C59="","",IF(COUNTIFS(Medicoes!$A$6:$A$205,C59,Medicoes!$C$6:$C$205,B59,Medicoes!$M$6:$M$205,"Aprovada")=1,SUMIFS(Medicoes!$L$6:$L$205,Medicoes!$A$6:$A$205,C59,Medicoes!$C$6:$C$205,B59,Medicoes!$M$6:$M$205,"Aprovada"),""))</x:f>
      </x:c>
      <x:c r="G59" s="124"/>
      <x:c r="H59" s="122" t="str">
        <x:f>IF(OR(A59="",F59=""),"",ROUND(F59-SUMIFS($G$6:$G$105,$C$6:$C$105,C59,$B$6:$B$105,B59),2))</x:f>
      </x:c>
      <x:c r="I59" s="20" t="str">
        <x:f>IF(A59="","",IF(OR(F59="",COUNTIF($A$6:$A$105,A59)&lt;&gt;1,AND(G59&lt;&gt;"",OR(NOT(ISNUMBER(G59)),G59&lt;0)),NOT(ISNUMBER(Listas!$J$8)),Listas!$J$8&lt;0),"REVISAR DADOS",IF(H59&lt;-Listas!$J$8,"PAGO A MAIOR",IF(H59&lt;=Listas!$J$8,"PAGO",IF(OR(D59="",NOT(ISNUMBER(D59))),"INFORME VENCIMENTO",IF(D59&lt;Listas!$J$9,IF(G59&gt;0,"PARCIAL ATRASADO","ATRASADO"),IF(G59&gt;0,"PARCIAL","PENDENTE")))))))</x:f>
      </x:c>
      <x:c r="J59" s="12"/>
      <x:c r="K59" s="12"/>
      <x:c r="L59" s="1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22" customHeight="1">
      <x:c r="A60" s="12"/>
      <x:c r="B60" s="12"/>
      <x:c r="C60" s="12"/>
      <x:c r="D60" s="14"/>
      <x:c r="E60" s="14"/>
      <x:c r="F60" s="122" t="str">
        <x:f>IF(C60="","",IF(COUNTIFS(Medicoes!$A$6:$A$205,C60,Medicoes!$C$6:$C$205,B60,Medicoes!$M$6:$M$205,"Aprovada")=1,SUMIFS(Medicoes!$L$6:$L$205,Medicoes!$A$6:$A$205,C60,Medicoes!$C$6:$C$205,B60,Medicoes!$M$6:$M$205,"Aprovada"),""))</x:f>
      </x:c>
      <x:c r="G60" s="124"/>
      <x:c r="H60" s="122" t="str">
        <x:f>IF(OR(A60="",F60=""),"",ROUND(F60-SUMIFS($G$6:$G$105,$C$6:$C$105,C60,$B$6:$B$105,B60),2))</x:f>
      </x:c>
      <x:c r="I60" s="20" t="str">
        <x:f>IF(A60="","",IF(OR(F60="",COUNTIF($A$6:$A$105,A60)&lt;&gt;1,AND(G60&lt;&gt;"",OR(NOT(ISNUMBER(G60)),G60&lt;0)),NOT(ISNUMBER(Listas!$J$8)),Listas!$J$8&lt;0),"REVISAR DADOS",IF(H60&lt;-Listas!$J$8,"PAGO A MAIOR",IF(H60&lt;=Listas!$J$8,"PAGO",IF(OR(D60="",NOT(ISNUMBER(D60))),"INFORME VENCIMENTO",IF(D60&lt;Listas!$J$9,IF(G60&gt;0,"PARCIAL ATRASADO","ATRASADO"),IF(G60&gt;0,"PARCIAL","PENDENTE")))))))</x:f>
      </x:c>
      <x:c r="J60" s="12"/>
      <x:c r="K60" s="12"/>
      <x:c r="L60" s="1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22" customHeight="1">
      <x:c r="A61" s="12"/>
      <x:c r="B61" s="12"/>
      <x:c r="C61" s="12"/>
      <x:c r="D61" s="14"/>
      <x:c r="E61" s="14"/>
      <x:c r="F61" s="122" t="str">
        <x:f>IF(C61="","",IF(COUNTIFS(Medicoes!$A$6:$A$205,C61,Medicoes!$C$6:$C$205,B61,Medicoes!$M$6:$M$205,"Aprovada")=1,SUMIFS(Medicoes!$L$6:$L$205,Medicoes!$A$6:$A$205,C61,Medicoes!$C$6:$C$205,B61,Medicoes!$M$6:$M$205,"Aprovada"),""))</x:f>
      </x:c>
      <x:c r="G61" s="124"/>
      <x:c r="H61" s="122" t="str">
        <x:f>IF(OR(A61="",F61=""),"",ROUND(F61-SUMIFS($G$6:$G$105,$C$6:$C$105,C61,$B$6:$B$105,B61),2))</x:f>
      </x:c>
      <x:c r="I61" s="20" t="str">
        <x:f>IF(A61="","",IF(OR(F61="",COUNTIF($A$6:$A$105,A61)&lt;&gt;1,AND(G61&lt;&gt;"",OR(NOT(ISNUMBER(G61)),G61&lt;0)),NOT(ISNUMBER(Listas!$J$8)),Listas!$J$8&lt;0),"REVISAR DADOS",IF(H61&lt;-Listas!$J$8,"PAGO A MAIOR",IF(H61&lt;=Listas!$J$8,"PAGO",IF(OR(D61="",NOT(ISNUMBER(D61))),"INFORME VENCIMENTO",IF(D61&lt;Listas!$J$9,IF(G61&gt;0,"PARCIAL ATRASADO","ATRASADO"),IF(G61&gt;0,"PARCIAL","PENDENTE")))))))</x:f>
      </x:c>
      <x:c r="J61" s="12"/>
      <x:c r="K61" s="12"/>
      <x:c r="L61" s="1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22" customHeight="1">
      <x:c r="A62" s="12"/>
      <x:c r="B62" s="12"/>
      <x:c r="C62" s="12"/>
      <x:c r="D62" s="14"/>
      <x:c r="E62" s="14"/>
      <x:c r="F62" s="122" t="str">
        <x:f>IF(C62="","",IF(COUNTIFS(Medicoes!$A$6:$A$205,C62,Medicoes!$C$6:$C$205,B62,Medicoes!$M$6:$M$205,"Aprovada")=1,SUMIFS(Medicoes!$L$6:$L$205,Medicoes!$A$6:$A$205,C62,Medicoes!$C$6:$C$205,B62,Medicoes!$M$6:$M$205,"Aprovada"),""))</x:f>
      </x:c>
      <x:c r="G62" s="124"/>
      <x:c r="H62" s="122" t="str">
        <x:f>IF(OR(A62="",F62=""),"",ROUND(F62-SUMIFS($G$6:$G$105,$C$6:$C$105,C62,$B$6:$B$105,B62),2))</x:f>
      </x:c>
      <x:c r="I62" s="20" t="str">
        <x:f>IF(A62="","",IF(OR(F62="",COUNTIF($A$6:$A$105,A62)&lt;&gt;1,AND(G62&lt;&gt;"",OR(NOT(ISNUMBER(G62)),G62&lt;0)),NOT(ISNUMBER(Listas!$J$8)),Listas!$J$8&lt;0),"REVISAR DADOS",IF(H62&lt;-Listas!$J$8,"PAGO A MAIOR",IF(H62&lt;=Listas!$J$8,"PAGO",IF(OR(D62="",NOT(ISNUMBER(D62))),"INFORME VENCIMENTO",IF(D62&lt;Listas!$J$9,IF(G62&gt;0,"PARCIAL ATRASADO","ATRASADO"),IF(G62&gt;0,"PARCIAL","PENDENTE")))))))</x:f>
      </x:c>
      <x:c r="J62" s="12"/>
      <x:c r="K62" s="12"/>
      <x:c r="L62" s="1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22" customHeight="1">
      <x:c r="A63" s="12"/>
      <x:c r="B63" s="12"/>
      <x:c r="C63" s="12"/>
      <x:c r="D63" s="14"/>
      <x:c r="E63" s="14"/>
      <x:c r="F63" s="122" t="str">
        <x:f>IF(C63="","",IF(COUNTIFS(Medicoes!$A$6:$A$205,C63,Medicoes!$C$6:$C$205,B63,Medicoes!$M$6:$M$205,"Aprovada")=1,SUMIFS(Medicoes!$L$6:$L$205,Medicoes!$A$6:$A$205,C63,Medicoes!$C$6:$C$205,B63,Medicoes!$M$6:$M$205,"Aprovada"),""))</x:f>
      </x:c>
      <x:c r="G63" s="124"/>
      <x:c r="H63" s="122" t="str">
        <x:f>IF(OR(A63="",F63=""),"",ROUND(F63-SUMIFS($G$6:$G$105,$C$6:$C$105,C63,$B$6:$B$105,B63),2))</x:f>
      </x:c>
      <x:c r="I63" s="20" t="str">
        <x:f>IF(A63="","",IF(OR(F63="",COUNTIF($A$6:$A$105,A63)&lt;&gt;1,AND(G63&lt;&gt;"",OR(NOT(ISNUMBER(G63)),G63&lt;0)),NOT(ISNUMBER(Listas!$J$8)),Listas!$J$8&lt;0),"REVISAR DADOS",IF(H63&lt;-Listas!$J$8,"PAGO A MAIOR",IF(H63&lt;=Listas!$J$8,"PAGO",IF(OR(D63="",NOT(ISNUMBER(D63))),"INFORME VENCIMENTO",IF(D63&lt;Listas!$J$9,IF(G63&gt;0,"PARCIAL ATRASADO","ATRASADO"),IF(G63&gt;0,"PARCIAL","PENDENTE")))))))</x:f>
      </x:c>
      <x:c r="J63" s="12"/>
      <x:c r="K63" s="12"/>
      <x:c r="L63" s="1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22" customHeight="1">
      <x:c r="A64" s="12"/>
      <x:c r="B64" s="12"/>
      <x:c r="C64" s="12"/>
      <x:c r="D64" s="14"/>
      <x:c r="E64" s="14"/>
      <x:c r="F64" s="122" t="str">
        <x:f>IF(C64="","",IF(COUNTIFS(Medicoes!$A$6:$A$205,C64,Medicoes!$C$6:$C$205,B64,Medicoes!$M$6:$M$205,"Aprovada")=1,SUMIFS(Medicoes!$L$6:$L$205,Medicoes!$A$6:$A$205,C64,Medicoes!$C$6:$C$205,B64,Medicoes!$M$6:$M$205,"Aprovada"),""))</x:f>
      </x:c>
      <x:c r="G64" s="124"/>
      <x:c r="H64" s="122" t="str">
        <x:f>IF(OR(A64="",F64=""),"",ROUND(F64-SUMIFS($G$6:$G$105,$C$6:$C$105,C64,$B$6:$B$105,B64),2))</x:f>
      </x:c>
      <x:c r="I64" s="20" t="str">
        <x:f>IF(A64="","",IF(OR(F64="",COUNTIF($A$6:$A$105,A64)&lt;&gt;1,AND(G64&lt;&gt;"",OR(NOT(ISNUMBER(G64)),G64&lt;0)),NOT(ISNUMBER(Listas!$J$8)),Listas!$J$8&lt;0),"REVISAR DADOS",IF(H64&lt;-Listas!$J$8,"PAGO A MAIOR",IF(H64&lt;=Listas!$J$8,"PAGO",IF(OR(D64="",NOT(ISNUMBER(D64))),"INFORME VENCIMENTO",IF(D64&lt;Listas!$J$9,IF(G64&gt;0,"PARCIAL ATRASADO","ATRASADO"),IF(G64&gt;0,"PARCIAL","PENDENTE")))))))</x:f>
      </x:c>
      <x:c r="J64" s="12"/>
      <x:c r="K64" s="12"/>
      <x:c r="L64" s="1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22" customHeight="1">
      <x:c r="A65" s="12"/>
      <x:c r="B65" s="12"/>
      <x:c r="C65" s="12"/>
      <x:c r="D65" s="14"/>
      <x:c r="E65" s="14"/>
      <x:c r="F65" s="122" t="str">
        <x:f>IF(C65="","",IF(COUNTIFS(Medicoes!$A$6:$A$205,C65,Medicoes!$C$6:$C$205,B65,Medicoes!$M$6:$M$205,"Aprovada")=1,SUMIFS(Medicoes!$L$6:$L$205,Medicoes!$A$6:$A$205,C65,Medicoes!$C$6:$C$205,B65,Medicoes!$M$6:$M$205,"Aprovada"),""))</x:f>
      </x:c>
      <x:c r="G65" s="124"/>
      <x:c r="H65" s="122" t="str">
        <x:f>IF(OR(A65="",F65=""),"",ROUND(F65-SUMIFS($G$6:$G$105,$C$6:$C$105,C65,$B$6:$B$105,B65),2))</x:f>
      </x:c>
      <x:c r="I65" s="20" t="str">
        <x:f>IF(A65="","",IF(OR(F65="",COUNTIF($A$6:$A$105,A65)&lt;&gt;1,AND(G65&lt;&gt;"",OR(NOT(ISNUMBER(G65)),G65&lt;0)),NOT(ISNUMBER(Listas!$J$8)),Listas!$J$8&lt;0),"REVISAR DADOS",IF(H65&lt;-Listas!$J$8,"PAGO A MAIOR",IF(H65&lt;=Listas!$J$8,"PAGO",IF(OR(D65="",NOT(ISNUMBER(D65))),"INFORME VENCIMENTO",IF(D65&lt;Listas!$J$9,IF(G65&gt;0,"PARCIAL ATRASADO","ATRASADO"),IF(G65&gt;0,"PARCIAL","PENDENTE")))))))</x:f>
      </x:c>
      <x:c r="J65" s="12"/>
      <x:c r="K65" s="12"/>
      <x:c r="L65" s="1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22" customHeight="1">
      <x:c r="A66" s="12"/>
      <x:c r="B66" s="12"/>
      <x:c r="C66" s="12"/>
      <x:c r="D66" s="14"/>
      <x:c r="E66" s="14"/>
      <x:c r="F66" s="122" t="str">
        <x:f>IF(C66="","",IF(COUNTIFS(Medicoes!$A$6:$A$205,C66,Medicoes!$C$6:$C$205,B66,Medicoes!$M$6:$M$205,"Aprovada")=1,SUMIFS(Medicoes!$L$6:$L$205,Medicoes!$A$6:$A$205,C66,Medicoes!$C$6:$C$205,B66,Medicoes!$M$6:$M$205,"Aprovada"),""))</x:f>
      </x:c>
      <x:c r="G66" s="124"/>
      <x:c r="H66" s="122" t="str">
        <x:f>IF(OR(A66="",F66=""),"",ROUND(F66-SUMIFS($G$6:$G$105,$C$6:$C$105,C66,$B$6:$B$105,B66),2))</x:f>
      </x:c>
      <x:c r="I66" s="20" t="str">
        <x:f>IF(A66="","",IF(OR(F66="",COUNTIF($A$6:$A$105,A66)&lt;&gt;1,AND(G66&lt;&gt;"",OR(NOT(ISNUMBER(G66)),G66&lt;0)),NOT(ISNUMBER(Listas!$J$8)),Listas!$J$8&lt;0),"REVISAR DADOS",IF(H66&lt;-Listas!$J$8,"PAGO A MAIOR",IF(H66&lt;=Listas!$J$8,"PAGO",IF(OR(D66="",NOT(ISNUMBER(D66))),"INFORME VENCIMENTO",IF(D66&lt;Listas!$J$9,IF(G66&gt;0,"PARCIAL ATRASADO","ATRASADO"),IF(G66&gt;0,"PARCIAL","PENDENTE")))))))</x:f>
      </x:c>
      <x:c r="J66" s="12"/>
      <x:c r="K66" s="12"/>
      <x:c r="L66" s="1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22" customHeight="1">
      <x:c r="A67" s="12"/>
      <x:c r="B67" s="12"/>
      <x:c r="C67" s="12"/>
      <x:c r="D67" s="14"/>
      <x:c r="E67" s="14"/>
      <x:c r="F67" s="122" t="str">
        <x:f>IF(C67="","",IF(COUNTIFS(Medicoes!$A$6:$A$205,C67,Medicoes!$C$6:$C$205,B67,Medicoes!$M$6:$M$205,"Aprovada")=1,SUMIFS(Medicoes!$L$6:$L$205,Medicoes!$A$6:$A$205,C67,Medicoes!$C$6:$C$205,B67,Medicoes!$M$6:$M$205,"Aprovada"),""))</x:f>
      </x:c>
      <x:c r="G67" s="124"/>
      <x:c r="H67" s="122" t="str">
        <x:f>IF(OR(A67="",F67=""),"",ROUND(F67-SUMIFS($G$6:$G$105,$C$6:$C$105,C67,$B$6:$B$105,B67),2))</x:f>
      </x:c>
      <x:c r="I67" s="20" t="str">
        <x:f>IF(A67="","",IF(OR(F67="",COUNTIF($A$6:$A$105,A67)&lt;&gt;1,AND(G67&lt;&gt;"",OR(NOT(ISNUMBER(G67)),G67&lt;0)),NOT(ISNUMBER(Listas!$J$8)),Listas!$J$8&lt;0),"REVISAR DADOS",IF(H67&lt;-Listas!$J$8,"PAGO A MAIOR",IF(H67&lt;=Listas!$J$8,"PAGO",IF(OR(D67="",NOT(ISNUMBER(D67))),"INFORME VENCIMENTO",IF(D67&lt;Listas!$J$9,IF(G67&gt;0,"PARCIAL ATRASADO","ATRASADO"),IF(G67&gt;0,"PARCIAL","PENDENTE")))))))</x:f>
      </x:c>
      <x:c r="J67" s="12"/>
      <x:c r="K67" s="12"/>
      <x:c r="L67" s="1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22" customHeight="1">
      <x:c r="A68" s="12"/>
      <x:c r="B68" s="12"/>
      <x:c r="C68" s="12"/>
      <x:c r="D68" s="14"/>
      <x:c r="E68" s="14"/>
      <x:c r="F68" s="122" t="str">
        <x:f>IF(C68="","",IF(COUNTIFS(Medicoes!$A$6:$A$205,C68,Medicoes!$C$6:$C$205,B68,Medicoes!$M$6:$M$205,"Aprovada")=1,SUMIFS(Medicoes!$L$6:$L$205,Medicoes!$A$6:$A$205,C68,Medicoes!$C$6:$C$205,B68,Medicoes!$M$6:$M$205,"Aprovada"),""))</x:f>
      </x:c>
      <x:c r="G68" s="124"/>
      <x:c r="H68" s="122" t="str">
        <x:f>IF(OR(A68="",F68=""),"",ROUND(F68-SUMIFS($G$6:$G$105,$C$6:$C$105,C68,$B$6:$B$105,B68),2))</x:f>
      </x:c>
      <x:c r="I68" s="20" t="str">
        <x:f>IF(A68="","",IF(OR(F68="",COUNTIF($A$6:$A$105,A68)&lt;&gt;1,AND(G68&lt;&gt;"",OR(NOT(ISNUMBER(G68)),G68&lt;0)),NOT(ISNUMBER(Listas!$J$8)),Listas!$J$8&lt;0),"REVISAR DADOS",IF(H68&lt;-Listas!$J$8,"PAGO A MAIOR",IF(H68&lt;=Listas!$J$8,"PAGO",IF(OR(D68="",NOT(ISNUMBER(D68))),"INFORME VENCIMENTO",IF(D68&lt;Listas!$J$9,IF(G68&gt;0,"PARCIAL ATRASADO","ATRASADO"),IF(G68&gt;0,"PARCIAL","PENDENTE")))))))</x:f>
      </x:c>
      <x:c r="J68" s="12"/>
      <x:c r="K68" s="12"/>
      <x:c r="L68" s="1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22" customHeight="1">
      <x:c r="A69" s="12"/>
      <x:c r="B69" s="12"/>
      <x:c r="C69" s="12"/>
      <x:c r="D69" s="14"/>
      <x:c r="E69" s="14"/>
      <x:c r="F69" s="122" t="str">
        <x:f>IF(C69="","",IF(COUNTIFS(Medicoes!$A$6:$A$205,C69,Medicoes!$C$6:$C$205,B69,Medicoes!$M$6:$M$205,"Aprovada")=1,SUMIFS(Medicoes!$L$6:$L$205,Medicoes!$A$6:$A$205,C69,Medicoes!$C$6:$C$205,B69,Medicoes!$M$6:$M$205,"Aprovada"),""))</x:f>
      </x:c>
      <x:c r="G69" s="124"/>
      <x:c r="H69" s="122" t="str">
        <x:f>IF(OR(A69="",F69=""),"",ROUND(F69-SUMIFS($G$6:$G$105,$C$6:$C$105,C69,$B$6:$B$105,B69),2))</x:f>
      </x:c>
      <x:c r="I69" s="20" t="str">
        <x:f>IF(A69="","",IF(OR(F69="",COUNTIF($A$6:$A$105,A69)&lt;&gt;1,AND(G69&lt;&gt;"",OR(NOT(ISNUMBER(G69)),G69&lt;0)),NOT(ISNUMBER(Listas!$J$8)),Listas!$J$8&lt;0),"REVISAR DADOS",IF(H69&lt;-Listas!$J$8,"PAGO A MAIOR",IF(H69&lt;=Listas!$J$8,"PAGO",IF(OR(D69="",NOT(ISNUMBER(D69))),"INFORME VENCIMENTO",IF(D69&lt;Listas!$J$9,IF(G69&gt;0,"PARCIAL ATRASADO","ATRASADO"),IF(G69&gt;0,"PARCIAL","PENDENTE")))))))</x:f>
      </x:c>
      <x:c r="J69" s="12"/>
      <x:c r="K69" s="12"/>
      <x:c r="L69" s="1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22" customHeight="1">
      <x:c r="A70" s="12"/>
      <x:c r="B70" s="12"/>
      <x:c r="C70" s="12"/>
      <x:c r="D70" s="14"/>
      <x:c r="E70" s="14"/>
      <x:c r="F70" s="122" t="str">
        <x:f>IF(C70="","",IF(COUNTIFS(Medicoes!$A$6:$A$205,C70,Medicoes!$C$6:$C$205,B70,Medicoes!$M$6:$M$205,"Aprovada")=1,SUMIFS(Medicoes!$L$6:$L$205,Medicoes!$A$6:$A$205,C70,Medicoes!$C$6:$C$205,B70,Medicoes!$M$6:$M$205,"Aprovada"),""))</x:f>
      </x:c>
      <x:c r="G70" s="124"/>
      <x:c r="H70" s="122" t="str">
        <x:f>IF(OR(A70="",F70=""),"",ROUND(F70-SUMIFS($G$6:$G$105,$C$6:$C$105,C70,$B$6:$B$105,B70),2))</x:f>
      </x:c>
      <x:c r="I70" s="20" t="str">
        <x:f>IF(A70="","",IF(OR(F70="",COUNTIF($A$6:$A$105,A70)&lt;&gt;1,AND(G70&lt;&gt;"",OR(NOT(ISNUMBER(G70)),G70&lt;0)),NOT(ISNUMBER(Listas!$J$8)),Listas!$J$8&lt;0),"REVISAR DADOS",IF(H70&lt;-Listas!$J$8,"PAGO A MAIOR",IF(H70&lt;=Listas!$J$8,"PAGO",IF(OR(D70="",NOT(ISNUMBER(D70))),"INFORME VENCIMENTO",IF(D70&lt;Listas!$J$9,IF(G70&gt;0,"PARCIAL ATRASADO","ATRASADO"),IF(G70&gt;0,"PARCIAL","PENDENTE")))))))</x:f>
      </x:c>
      <x:c r="J70" s="12"/>
      <x:c r="K70" s="12"/>
      <x:c r="L70" s="1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22" customHeight="1">
      <x:c r="A71" s="12"/>
      <x:c r="B71" s="12"/>
      <x:c r="C71" s="12"/>
      <x:c r="D71" s="14"/>
      <x:c r="E71" s="14"/>
      <x:c r="F71" s="122" t="str">
        <x:f>IF(C71="","",IF(COUNTIFS(Medicoes!$A$6:$A$205,C71,Medicoes!$C$6:$C$205,B71,Medicoes!$M$6:$M$205,"Aprovada")=1,SUMIFS(Medicoes!$L$6:$L$205,Medicoes!$A$6:$A$205,C71,Medicoes!$C$6:$C$205,B71,Medicoes!$M$6:$M$205,"Aprovada"),""))</x:f>
      </x:c>
      <x:c r="G71" s="124"/>
      <x:c r="H71" s="122" t="str">
        <x:f>IF(OR(A71="",F71=""),"",ROUND(F71-SUMIFS($G$6:$G$105,$C$6:$C$105,C71,$B$6:$B$105,B71),2))</x:f>
      </x:c>
      <x:c r="I71" s="20" t="str">
        <x:f>IF(A71="","",IF(OR(F71="",COUNTIF($A$6:$A$105,A71)&lt;&gt;1,AND(G71&lt;&gt;"",OR(NOT(ISNUMBER(G71)),G71&lt;0)),NOT(ISNUMBER(Listas!$J$8)),Listas!$J$8&lt;0),"REVISAR DADOS",IF(H71&lt;-Listas!$J$8,"PAGO A MAIOR",IF(H71&lt;=Listas!$J$8,"PAGO",IF(OR(D71="",NOT(ISNUMBER(D71))),"INFORME VENCIMENTO",IF(D71&lt;Listas!$J$9,IF(G71&gt;0,"PARCIAL ATRASADO","ATRASADO"),IF(G71&gt;0,"PARCIAL","PENDENTE")))))))</x:f>
      </x:c>
      <x:c r="J71" s="12"/>
      <x:c r="K71" s="12"/>
      <x:c r="L71" s="1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22" customHeight="1">
      <x:c r="A72" s="12"/>
      <x:c r="B72" s="12"/>
      <x:c r="C72" s="12"/>
      <x:c r="D72" s="14"/>
      <x:c r="E72" s="14"/>
      <x:c r="F72" s="122" t="str">
        <x:f>IF(C72="","",IF(COUNTIFS(Medicoes!$A$6:$A$205,C72,Medicoes!$C$6:$C$205,B72,Medicoes!$M$6:$M$205,"Aprovada")=1,SUMIFS(Medicoes!$L$6:$L$205,Medicoes!$A$6:$A$205,C72,Medicoes!$C$6:$C$205,B72,Medicoes!$M$6:$M$205,"Aprovada"),""))</x:f>
      </x:c>
      <x:c r="G72" s="124"/>
      <x:c r="H72" s="122" t="str">
        <x:f>IF(OR(A72="",F72=""),"",ROUND(F72-SUMIFS($G$6:$G$105,$C$6:$C$105,C72,$B$6:$B$105,B72),2))</x:f>
      </x:c>
      <x:c r="I72" s="20" t="str">
        <x:f>IF(A72="","",IF(OR(F72="",COUNTIF($A$6:$A$105,A72)&lt;&gt;1,AND(G72&lt;&gt;"",OR(NOT(ISNUMBER(G72)),G72&lt;0)),NOT(ISNUMBER(Listas!$J$8)),Listas!$J$8&lt;0),"REVISAR DADOS",IF(H72&lt;-Listas!$J$8,"PAGO A MAIOR",IF(H72&lt;=Listas!$J$8,"PAGO",IF(OR(D72="",NOT(ISNUMBER(D72))),"INFORME VENCIMENTO",IF(D72&lt;Listas!$J$9,IF(G72&gt;0,"PARCIAL ATRASADO","ATRASADO"),IF(G72&gt;0,"PARCIAL","PENDENTE")))))))</x:f>
      </x:c>
      <x:c r="J72" s="12"/>
      <x:c r="K72" s="12"/>
      <x:c r="L72" s="1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22" customHeight="1">
      <x:c r="A73" s="12"/>
      <x:c r="B73" s="12"/>
      <x:c r="C73" s="12"/>
      <x:c r="D73" s="14"/>
      <x:c r="E73" s="14"/>
      <x:c r="F73" s="122" t="str">
        <x:f>IF(C73="","",IF(COUNTIFS(Medicoes!$A$6:$A$205,C73,Medicoes!$C$6:$C$205,B73,Medicoes!$M$6:$M$205,"Aprovada")=1,SUMIFS(Medicoes!$L$6:$L$205,Medicoes!$A$6:$A$205,C73,Medicoes!$C$6:$C$205,B73,Medicoes!$M$6:$M$205,"Aprovada"),""))</x:f>
      </x:c>
      <x:c r="G73" s="124"/>
      <x:c r="H73" s="122" t="str">
        <x:f>IF(OR(A73="",F73=""),"",ROUND(F73-SUMIFS($G$6:$G$105,$C$6:$C$105,C73,$B$6:$B$105,B73),2))</x:f>
      </x:c>
      <x:c r="I73" s="20" t="str">
        <x:f>IF(A73="","",IF(OR(F73="",COUNTIF($A$6:$A$105,A73)&lt;&gt;1,AND(G73&lt;&gt;"",OR(NOT(ISNUMBER(G73)),G73&lt;0)),NOT(ISNUMBER(Listas!$J$8)),Listas!$J$8&lt;0),"REVISAR DADOS",IF(H73&lt;-Listas!$J$8,"PAGO A MAIOR",IF(H73&lt;=Listas!$J$8,"PAGO",IF(OR(D73="",NOT(ISNUMBER(D73))),"INFORME VENCIMENTO",IF(D73&lt;Listas!$J$9,IF(G73&gt;0,"PARCIAL ATRASADO","ATRASADO"),IF(G73&gt;0,"PARCIAL","PENDENTE")))))))</x:f>
      </x:c>
      <x:c r="J73" s="12"/>
      <x:c r="K73" s="12"/>
      <x:c r="L73" s="1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22" customHeight="1">
      <x:c r="A74" s="12"/>
      <x:c r="B74" s="12"/>
      <x:c r="C74" s="12"/>
      <x:c r="D74" s="14"/>
      <x:c r="E74" s="14"/>
      <x:c r="F74" s="122" t="str">
        <x:f>IF(C74="","",IF(COUNTIFS(Medicoes!$A$6:$A$205,C74,Medicoes!$C$6:$C$205,B74,Medicoes!$M$6:$M$205,"Aprovada")=1,SUMIFS(Medicoes!$L$6:$L$205,Medicoes!$A$6:$A$205,C74,Medicoes!$C$6:$C$205,B74,Medicoes!$M$6:$M$205,"Aprovada"),""))</x:f>
      </x:c>
      <x:c r="G74" s="124"/>
      <x:c r="H74" s="122" t="str">
        <x:f>IF(OR(A74="",F74=""),"",ROUND(F74-SUMIFS($G$6:$G$105,$C$6:$C$105,C74,$B$6:$B$105,B74),2))</x:f>
      </x:c>
      <x:c r="I74" s="20" t="str">
        <x:f>IF(A74="","",IF(OR(F74="",COUNTIF($A$6:$A$105,A74)&lt;&gt;1,AND(G74&lt;&gt;"",OR(NOT(ISNUMBER(G74)),G74&lt;0)),NOT(ISNUMBER(Listas!$J$8)),Listas!$J$8&lt;0),"REVISAR DADOS",IF(H74&lt;-Listas!$J$8,"PAGO A MAIOR",IF(H74&lt;=Listas!$J$8,"PAGO",IF(OR(D74="",NOT(ISNUMBER(D74))),"INFORME VENCIMENTO",IF(D74&lt;Listas!$J$9,IF(G74&gt;0,"PARCIAL ATRASADO","ATRASADO"),IF(G74&gt;0,"PARCIAL","PENDENTE")))))))</x:f>
      </x:c>
      <x:c r="J74" s="12"/>
      <x:c r="K74" s="12"/>
      <x:c r="L74" s="1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22" customHeight="1">
      <x:c r="A75" s="12"/>
      <x:c r="B75" s="12"/>
      <x:c r="C75" s="12"/>
      <x:c r="D75" s="14"/>
      <x:c r="E75" s="14"/>
      <x:c r="F75" s="122" t="str">
        <x:f>IF(C75="","",IF(COUNTIFS(Medicoes!$A$6:$A$205,C75,Medicoes!$C$6:$C$205,B75,Medicoes!$M$6:$M$205,"Aprovada")=1,SUMIFS(Medicoes!$L$6:$L$205,Medicoes!$A$6:$A$205,C75,Medicoes!$C$6:$C$205,B75,Medicoes!$M$6:$M$205,"Aprovada"),""))</x:f>
      </x:c>
      <x:c r="G75" s="124"/>
      <x:c r="H75" s="122" t="str">
        <x:f>IF(OR(A75="",F75=""),"",ROUND(F75-SUMIFS($G$6:$G$105,$C$6:$C$105,C75,$B$6:$B$105,B75),2))</x:f>
      </x:c>
      <x:c r="I75" s="20" t="str">
        <x:f>IF(A75="","",IF(OR(F75="",COUNTIF($A$6:$A$105,A75)&lt;&gt;1,AND(G75&lt;&gt;"",OR(NOT(ISNUMBER(G75)),G75&lt;0)),NOT(ISNUMBER(Listas!$J$8)),Listas!$J$8&lt;0),"REVISAR DADOS",IF(H75&lt;-Listas!$J$8,"PAGO A MAIOR",IF(H75&lt;=Listas!$J$8,"PAGO",IF(OR(D75="",NOT(ISNUMBER(D75))),"INFORME VENCIMENTO",IF(D75&lt;Listas!$J$9,IF(G75&gt;0,"PARCIAL ATRASADO","ATRASADO"),IF(G75&gt;0,"PARCIAL","PENDENTE")))))))</x:f>
      </x:c>
      <x:c r="J75" s="12"/>
      <x:c r="K75" s="12"/>
      <x:c r="L75" s="1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22" customHeight="1">
      <x:c r="A76" s="12"/>
      <x:c r="B76" s="12"/>
      <x:c r="C76" s="12"/>
      <x:c r="D76" s="14"/>
      <x:c r="E76" s="14"/>
      <x:c r="F76" s="122" t="str">
        <x:f>IF(C76="","",IF(COUNTIFS(Medicoes!$A$6:$A$205,C76,Medicoes!$C$6:$C$205,B76,Medicoes!$M$6:$M$205,"Aprovada")=1,SUMIFS(Medicoes!$L$6:$L$205,Medicoes!$A$6:$A$205,C76,Medicoes!$C$6:$C$205,B76,Medicoes!$M$6:$M$205,"Aprovada"),""))</x:f>
      </x:c>
      <x:c r="G76" s="124"/>
      <x:c r="H76" s="122" t="str">
        <x:f>IF(OR(A76="",F76=""),"",ROUND(F76-SUMIFS($G$6:$G$105,$C$6:$C$105,C76,$B$6:$B$105,B76),2))</x:f>
      </x:c>
      <x:c r="I76" s="20" t="str">
        <x:f>IF(A76="","",IF(OR(F76="",COUNTIF($A$6:$A$105,A76)&lt;&gt;1,AND(G76&lt;&gt;"",OR(NOT(ISNUMBER(G76)),G76&lt;0)),NOT(ISNUMBER(Listas!$J$8)),Listas!$J$8&lt;0),"REVISAR DADOS",IF(H76&lt;-Listas!$J$8,"PAGO A MAIOR",IF(H76&lt;=Listas!$J$8,"PAGO",IF(OR(D76="",NOT(ISNUMBER(D76))),"INFORME VENCIMENTO",IF(D76&lt;Listas!$J$9,IF(G76&gt;0,"PARCIAL ATRASADO","ATRASADO"),IF(G76&gt;0,"PARCIAL","PENDENTE")))))))</x:f>
      </x:c>
      <x:c r="J76" s="12"/>
      <x:c r="K76" s="12"/>
      <x:c r="L76" s="1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22" customHeight="1">
      <x:c r="A77" s="12"/>
      <x:c r="B77" s="12"/>
      <x:c r="C77" s="12"/>
      <x:c r="D77" s="14"/>
      <x:c r="E77" s="14"/>
      <x:c r="F77" s="122" t="str">
        <x:f>IF(C77="","",IF(COUNTIFS(Medicoes!$A$6:$A$205,C77,Medicoes!$C$6:$C$205,B77,Medicoes!$M$6:$M$205,"Aprovada")=1,SUMIFS(Medicoes!$L$6:$L$205,Medicoes!$A$6:$A$205,C77,Medicoes!$C$6:$C$205,B77,Medicoes!$M$6:$M$205,"Aprovada"),""))</x:f>
      </x:c>
      <x:c r="G77" s="124"/>
      <x:c r="H77" s="122" t="str">
        <x:f>IF(OR(A77="",F77=""),"",ROUND(F77-SUMIFS($G$6:$G$105,$C$6:$C$105,C77,$B$6:$B$105,B77),2))</x:f>
      </x:c>
      <x:c r="I77" s="20" t="str">
        <x:f>IF(A77="","",IF(OR(F77="",COUNTIF($A$6:$A$105,A77)&lt;&gt;1,AND(G77&lt;&gt;"",OR(NOT(ISNUMBER(G77)),G77&lt;0)),NOT(ISNUMBER(Listas!$J$8)),Listas!$J$8&lt;0),"REVISAR DADOS",IF(H77&lt;-Listas!$J$8,"PAGO A MAIOR",IF(H77&lt;=Listas!$J$8,"PAGO",IF(OR(D77="",NOT(ISNUMBER(D77))),"INFORME VENCIMENTO",IF(D77&lt;Listas!$J$9,IF(G77&gt;0,"PARCIAL ATRASADO","ATRASADO"),IF(G77&gt;0,"PARCIAL","PENDENTE")))))))</x:f>
      </x:c>
      <x:c r="J77" s="12"/>
      <x:c r="K77" s="12"/>
      <x:c r="L77" s="1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22" customHeight="1">
      <x:c r="A78" s="12"/>
      <x:c r="B78" s="12"/>
      <x:c r="C78" s="12"/>
      <x:c r="D78" s="14"/>
      <x:c r="E78" s="14"/>
      <x:c r="F78" s="122" t="str">
        <x:f>IF(C78="","",IF(COUNTIFS(Medicoes!$A$6:$A$205,C78,Medicoes!$C$6:$C$205,B78,Medicoes!$M$6:$M$205,"Aprovada")=1,SUMIFS(Medicoes!$L$6:$L$205,Medicoes!$A$6:$A$205,C78,Medicoes!$C$6:$C$205,B78,Medicoes!$M$6:$M$205,"Aprovada"),""))</x:f>
      </x:c>
      <x:c r="G78" s="124"/>
      <x:c r="H78" s="122" t="str">
        <x:f>IF(OR(A78="",F78=""),"",ROUND(F78-SUMIFS($G$6:$G$105,$C$6:$C$105,C78,$B$6:$B$105,B78),2))</x:f>
      </x:c>
      <x:c r="I78" s="20" t="str">
        <x:f>IF(A78="","",IF(OR(F78="",COUNTIF($A$6:$A$105,A78)&lt;&gt;1,AND(G78&lt;&gt;"",OR(NOT(ISNUMBER(G78)),G78&lt;0)),NOT(ISNUMBER(Listas!$J$8)),Listas!$J$8&lt;0),"REVISAR DADOS",IF(H78&lt;-Listas!$J$8,"PAGO A MAIOR",IF(H78&lt;=Listas!$J$8,"PAGO",IF(OR(D78="",NOT(ISNUMBER(D78))),"INFORME VENCIMENTO",IF(D78&lt;Listas!$J$9,IF(G78&gt;0,"PARCIAL ATRASADO","ATRASADO"),IF(G78&gt;0,"PARCIAL","PENDENTE")))))))</x:f>
      </x:c>
      <x:c r="J78" s="12"/>
      <x:c r="K78" s="12"/>
      <x:c r="L78" s="1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22" customHeight="1">
      <x:c r="A79" s="12"/>
      <x:c r="B79" s="12"/>
      <x:c r="C79" s="12"/>
      <x:c r="D79" s="14"/>
      <x:c r="E79" s="14"/>
      <x:c r="F79" s="122" t="str">
        <x:f>IF(C79="","",IF(COUNTIFS(Medicoes!$A$6:$A$205,C79,Medicoes!$C$6:$C$205,B79,Medicoes!$M$6:$M$205,"Aprovada")=1,SUMIFS(Medicoes!$L$6:$L$205,Medicoes!$A$6:$A$205,C79,Medicoes!$C$6:$C$205,B79,Medicoes!$M$6:$M$205,"Aprovada"),""))</x:f>
      </x:c>
      <x:c r="G79" s="124"/>
      <x:c r="H79" s="122" t="str">
        <x:f>IF(OR(A79="",F79=""),"",ROUND(F79-SUMIFS($G$6:$G$105,$C$6:$C$105,C79,$B$6:$B$105,B79),2))</x:f>
      </x:c>
      <x:c r="I79" s="20" t="str">
        <x:f>IF(A79="","",IF(OR(F79="",COUNTIF($A$6:$A$105,A79)&lt;&gt;1,AND(G79&lt;&gt;"",OR(NOT(ISNUMBER(G79)),G79&lt;0)),NOT(ISNUMBER(Listas!$J$8)),Listas!$J$8&lt;0),"REVISAR DADOS",IF(H79&lt;-Listas!$J$8,"PAGO A MAIOR",IF(H79&lt;=Listas!$J$8,"PAGO",IF(OR(D79="",NOT(ISNUMBER(D79))),"INFORME VENCIMENTO",IF(D79&lt;Listas!$J$9,IF(G79&gt;0,"PARCIAL ATRASADO","ATRASADO"),IF(G79&gt;0,"PARCIAL","PENDENTE")))))))</x:f>
      </x:c>
      <x:c r="J79" s="12"/>
      <x:c r="K79" s="12"/>
      <x:c r="L79" s="1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22" customHeight="1">
      <x:c r="A80" s="12"/>
      <x:c r="B80" s="12"/>
      <x:c r="C80" s="12"/>
      <x:c r="D80" s="14"/>
      <x:c r="E80" s="14"/>
      <x:c r="F80" s="122" t="str">
        <x:f>IF(C80="","",IF(COUNTIFS(Medicoes!$A$6:$A$205,C80,Medicoes!$C$6:$C$205,B80,Medicoes!$M$6:$M$205,"Aprovada")=1,SUMIFS(Medicoes!$L$6:$L$205,Medicoes!$A$6:$A$205,C80,Medicoes!$C$6:$C$205,B80,Medicoes!$M$6:$M$205,"Aprovada"),""))</x:f>
      </x:c>
      <x:c r="G80" s="124"/>
      <x:c r="H80" s="122" t="str">
        <x:f>IF(OR(A80="",F80=""),"",ROUND(F80-SUMIFS($G$6:$G$105,$C$6:$C$105,C80,$B$6:$B$105,B80),2))</x:f>
      </x:c>
      <x:c r="I80" s="20" t="str">
        <x:f>IF(A80="","",IF(OR(F80="",COUNTIF($A$6:$A$105,A80)&lt;&gt;1,AND(G80&lt;&gt;"",OR(NOT(ISNUMBER(G80)),G80&lt;0)),NOT(ISNUMBER(Listas!$J$8)),Listas!$J$8&lt;0),"REVISAR DADOS",IF(H80&lt;-Listas!$J$8,"PAGO A MAIOR",IF(H80&lt;=Listas!$J$8,"PAGO",IF(OR(D80="",NOT(ISNUMBER(D80))),"INFORME VENCIMENTO",IF(D80&lt;Listas!$J$9,IF(G80&gt;0,"PARCIAL ATRASADO","ATRASADO"),IF(G80&gt;0,"PARCIAL","PENDENTE")))))))</x:f>
      </x:c>
      <x:c r="J80" s="12"/>
      <x:c r="K80" s="12"/>
      <x:c r="L80" s="1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22" customHeight="1">
      <x:c r="A81" s="12"/>
      <x:c r="B81" s="12"/>
      <x:c r="C81" s="12"/>
      <x:c r="D81" s="14"/>
      <x:c r="E81" s="14"/>
      <x:c r="F81" s="122" t="str">
        <x:f>IF(C81="","",IF(COUNTIFS(Medicoes!$A$6:$A$205,C81,Medicoes!$C$6:$C$205,B81,Medicoes!$M$6:$M$205,"Aprovada")=1,SUMIFS(Medicoes!$L$6:$L$205,Medicoes!$A$6:$A$205,C81,Medicoes!$C$6:$C$205,B81,Medicoes!$M$6:$M$205,"Aprovada"),""))</x:f>
      </x:c>
      <x:c r="G81" s="124"/>
      <x:c r="H81" s="122" t="str">
        <x:f>IF(OR(A81="",F81=""),"",ROUND(F81-SUMIFS($G$6:$G$105,$C$6:$C$105,C81,$B$6:$B$105,B81),2))</x:f>
      </x:c>
      <x:c r="I81" s="20" t="str">
        <x:f>IF(A81="","",IF(OR(F81="",COUNTIF($A$6:$A$105,A81)&lt;&gt;1,AND(G81&lt;&gt;"",OR(NOT(ISNUMBER(G81)),G81&lt;0)),NOT(ISNUMBER(Listas!$J$8)),Listas!$J$8&lt;0),"REVISAR DADOS",IF(H81&lt;-Listas!$J$8,"PAGO A MAIOR",IF(H81&lt;=Listas!$J$8,"PAGO",IF(OR(D81="",NOT(ISNUMBER(D81))),"INFORME VENCIMENTO",IF(D81&lt;Listas!$J$9,IF(G81&gt;0,"PARCIAL ATRASADO","ATRASADO"),IF(G81&gt;0,"PARCIAL","PENDENTE")))))))</x:f>
      </x:c>
      <x:c r="J81" s="12"/>
      <x:c r="K81" s="12"/>
      <x:c r="L81" s="1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22" customHeight="1">
      <x:c r="A82" s="12"/>
      <x:c r="B82" s="12"/>
      <x:c r="C82" s="12"/>
      <x:c r="D82" s="14"/>
      <x:c r="E82" s="14"/>
      <x:c r="F82" s="122" t="str">
        <x:f>IF(C82="","",IF(COUNTIFS(Medicoes!$A$6:$A$205,C82,Medicoes!$C$6:$C$205,B82,Medicoes!$M$6:$M$205,"Aprovada")=1,SUMIFS(Medicoes!$L$6:$L$205,Medicoes!$A$6:$A$205,C82,Medicoes!$C$6:$C$205,B82,Medicoes!$M$6:$M$205,"Aprovada"),""))</x:f>
      </x:c>
      <x:c r="G82" s="124"/>
      <x:c r="H82" s="122" t="str">
        <x:f>IF(OR(A82="",F82=""),"",ROUND(F82-SUMIFS($G$6:$G$105,$C$6:$C$105,C82,$B$6:$B$105,B82),2))</x:f>
      </x:c>
      <x:c r="I82" s="20" t="str">
        <x:f>IF(A82="","",IF(OR(F82="",COUNTIF($A$6:$A$105,A82)&lt;&gt;1,AND(G82&lt;&gt;"",OR(NOT(ISNUMBER(G82)),G82&lt;0)),NOT(ISNUMBER(Listas!$J$8)),Listas!$J$8&lt;0),"REVISAR DADOS",IF(H82&lt;-Listas!$J$8,"PAGO A MAIOR",IF(H82&lt;=Listas!$J$8,"PAGO",IF(OR(D82="",NOT(ISNUMBER(D82))),"INFORME VENCIMENTO",IF(D82&lt;Listas!$J$9,IF(G82&gt;0,"PARCIAL ATRASADO","ATRASADO"),IF(G82&gt;0,"PARCIAL","PENDENTE")))))))</x:f>
      </x:c>
      <x:c r="J82" s="12"/>
      <x:c r="K82" s="12"/>
      <x:c r="L82" s="1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22" customHeight="1">
      <x:c r="A83" s="12"/>
      <x:c r="B83" s="12"/>
      <x:c r="C83" s="12"/>
      <x:c r="D83" s="14"/>
      <x:c r="E83" s="14"/>
      <x:c r="F83" s="122" t="str">
        <x:f>IF(C83="","",IF(COUNTIFS(Medicoes!$A$6:$A$205,C83,Medicoes!$C$6:$C$205,B83,Medicoes!$M$6:$M$205,"Aprovada")=1,SUMIFS(Medicoes!$L$6:$L$205,Medicoes!$A$6:$A$205,C83,Medicoes!$C$6:$C$205,B83,Medicoes!$M$6:$M$205,"Aprovada"),""))</x:f>
      </x:c>
      <x:c r="G83" s="124"/>
      <x:c r="H83" s="122" t="str">
        <x:f>IF(OR(A83="",F83=""),"",ROUND(F83-SUMIFS($G$6:$G$105,$C$6:$C$105,C83,$B$6:$B$105,B83),2))</x:f>
      </x:c>
      <x:c r="I83" s="20" t="str">
        <x:f>IF(A83="","",IF(OR(F83="",COUNTIF($A$6:$A$105,A83)&lt;&gt;1,AND(G83&lt;&gt;"",OR(NOT(ISNUMBER(G83)),G83&lt;0)),NOT(ISNUMBER(Listas!$J$8)),Listas!$J$8&lt;0),"REVISAR DADOS",IF(H83&lt;-Listas!$J$8,"PAGO A MAIOR",IF(H83&lt;=Listas!$J$8,"PAGO",IF(OR(D83="",NOT(ISNUMBER(D83))),"INFORME VENCIMENTO",IF(D83&lt;Listas!$J$9,IF(G83&gt;0,"PARCIAL ATRASADO","ATRASADO"),IF(G83&gt;0,"PARCIAL","PENDENTE")))))))</x:f>
      </x:c>
      <x:c r="J83" s="12"/>
      <x:c r="K83" s="12"/>
      <x:c r="L83" s="1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22" customHeight="1">
      <x:c r="A84" s="12"/>
      <x:c r="B84" s="12"/>
      <x:c r="C84" s="12"/>
      <x:c r="D84" s="14"/>
      <x:c r="E84" s="14"/>
      <x:c r="F84" s="122" t="str">
        <x:f>IF(C84="","",IF(COUNTIFS(Medicoes!$A$6:$A$205,C84,Medicoes!$C$6:$C$205,B84,Medicoes!$M$6:$M$205,"Aprovada")=1,SUMIFS(Medicoes!$L$6:$L$205,Medicoes!$A$6:$A$205,C84,Medicoes!$C$6:$C$205,B84,Medicoes!$M$6:$M$205,"Aprovada"),""))</x:f>
      </x:c>
      <x:c r="G84" s="124"/>
      <x:c r="H84" s="122" t="str">
        <x:f>IF(OR(A84="",F84=""),"",ROUND(F84-SUMIFS($G$6:$G$105,$C$6:$C$105,C84,$B$6:$B$105,B84),2))</x:f>
      </x:c>
      <x:c r="I84" s="20" t="str">
        <x:f>IF(A84="","",IF(OR(F84="",COUNTIF($A$6:$A$105,A84)&lt;&gt;1,AND(G84&lt;&gt;"",OR(NOT(ISNUMBER(G84)),G84&lt;0)),NOT(ISNUMBER(Listas!$J$8)),Listas!$J$8&lt;0),"REVISAR DADOS",IF(H84&lt;-Listas!$J$8,"PAGO A MAIOR",IF(H84&lt;=Listas!$J$8,"PAGO",IF(OR(D84="",NOT(ISNUMBER(D84))),"INFORME VENCIMENTO",IF(D84&lt;Listas!$J$9,IF(G84&gt;0,"PARCIAL ATRASADO","ATRASADO"),IF(G84&gt;0,"PARCIAL","PENDENTE")))))))</x:f>
      </x:c>
      <x:c r="J84" s="12"/>
      <x:c r="K84" s="12"/>
      <x:c r="L84" s="1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22" customHeight="1">
      <x:c r="A85" s="12"/>
      <x:c r="B85" s="12"/>
      <x:c r="C85" s="12"/>
      <x:c r="D85" s="14"/>
      <x:c r="E85" s="14"/>
      <x:c r="F85" s="122" t="str">
        <x:f>IF(C85="","",IF(COUNTIFS(Medicoes!$A$6:$A$205,C85,Medicoes!$C$6:$C$205,B85,Medicoes!$M$6:$M$205,"Aprovada")=1,SUMIFS(Medicoes!$L$6:$L$205,Medicoes!$A$6:$A$205,C85,Medicoes!$C$6:$C$205,B85,Medicoes!$M$6:$M$205,"Aprovada"),""))</x:f>
      </x:c>
      <x:c r="G85" s="124"/>
      <x:c r="H85" s="122" t="str">
        <x:f>IF(OR(A85="",F85=""),"",ROUND(F85-SUMIFS($G$6:$G$105,$C$6:$C$105,C85,$B$6:$B$105,B85),2))</x:f>
      </x:c>
      <x:c r="I85" s="20" t="str">
        <x:f>IF(A85="","",IF(OR(F85="",COUNTIF($A$6:$A$105,A85)&lt;&gt;1,AND(G85&lt;&gt;"",OR(NOT(ISNUMBER(G85)),G85&lt;0)),NOT(ISNUMBER(Listas!$J$8)),Listas!$J$8&lt;0),"REVISAR DADOS",IF(H85&lt;-Listas!$J$8,"PAGO A MAIOR",IF(H85&lt;=Listas!$J$8,"PAGO",IF(OR(D85="",NOT(ISNUMBER(D85))),"INFORME VENCIMENTO",IF(D85&lt;Listas!$J$9,IF(G85&gt;0,"PARCIAL ATRASADO","ATRASADO"),IF(G85&gt;0,"PARCIAL","PENDENTE")))))))</x:f>
      </x:c>
      <x:c r="J85" s="12"/>
      <x:c r="K85" s="12"/>
      <x:c r="L85" s="1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22" customHeight="1">
      <x:c r="A86" s="12"/>
      <x:c r="B86" s="12"/>
      <x:c r="C86" s="12"/>
      <x:c r="D86" s="14"/>
      <x:c r="E86" s="14"/>
      <x:c r="F86" s="122" t="str">
        <x:f>IF(C86="","",IF(COUNTIFS(Medicoes!$A$6:$A$205,C86,Medicoes!$C$6:$C$205,B86,Medicoes!$M$6:$M$205,"Aprovada")=1,SUMIFS(Medicoes!$L$6:$L$205,Medicoes!$A$6:$A$205,C86,Medicoes!$C$6:$C$205,B86,Medicoes!$M$6:$M$205,"Aprovada"),""))</x:f>
      </x:c>
      <x:c r="G86" s="124"/>
      <x:c r="H86" s="122" t="str">
        <x:f>IF(OR(A86="",F86=""),"",ROUND(F86-SUMIFS($G$6:$G$105,$C$6:$C$105,C86,$B$6:$B$105,B86),2))</x:f>
      </x:c>
      <x:c r="I86" s="20" t="str">
        <x:f>IF(A86="","",IF(OR(F86="",COUNTIF($A$6:$A$105,A86)&lt;&gt;1,AND(G86&lt;&gt;"",OR(NOT(ISNUMBER(G86)),G86&lt;0)),NOT(ISNUMBER(Listas!$J$8)),Listas!$J$8&lt;0),"REVISAR DADOS",IF(H86&lt;-Listas!$J$8,"PAGO A MAIOR",IF(H86&lt;=Listas!$J$8,"PAGO",IF(OR(D86="",NOT(ISNUMBER(D86))),"INFORME VENCIMENTO",IF(D86&lt;Listas!$J$9,IF(G86&gt;0,"PARCIAL ATRASADO","ATRASADO"),IF(G86&gt;0,"PARCIAL","PENDENTE")))))))</x:f>
      </x:c>
      <x:c r="J86" s="12"/>
      <x:c r="K86" s="12"/>
      <x:c r="L86" s="1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22" customHeight="1">
      <x:c r="A87" s="12"/>
      <x:c r="B87" s="12"/>
      <x:c r="C87" s="12"/>
      <x:c r="D87" s="14"/>
      <x:c r="E87" s="14"/>
      <x:c r="F87" s="122" t="str">
        <x:f>IF(C87="","",IF(COUNTIFS(Medicoes!$A$6:$A$205,C87,Medicoes!$C$6:$C$205,B87,Medicoes!$M$6:$M$205,"Aprovada")=1,SUMIFS(Medicoes!$L$6:$L$205,Medicoes!$A$6:$A$205,C87,Medicoes!$C$6:$C$205,B87,Medicoes!$M$6:$M$205,"Aprovada"),""))</x:f>
      </x:c>
      <x:c r="G87" s="124"/>
      <x:c r="H87" s="122" t="str">
        <x:f>IF(OR(A87="",F87=""),"",ROUND(F87-SUMIFS($G$6:$G$105,$C$6:$C$105,C87,$B$6:$B$105,B87),2))</x:f>
      </x:c>
      <x:c r="I87" s="20" t="str">
        <x:f>IF(A87="","",IF(OR(F87="",COUNTIF($A$6:$A$105,A87)&lt;&gt;1,AND(G87&lt;&gt;"",OR(NOT(ISNUMBER(G87)),G87&lt;0)),NOT(ISNUMBER(Listas!$J$8)),Listas!$J$8&lt;0),"REVISAR DADOS",IF(H87&lt;-Listas!$J$8,"PAGO A MAIOR",IF(H87&lt;=Listas!$J$8,"PAGO",IF(OR(D87="",NOT(ISNUMBER(D87))),"INFORME VENCIMENTO",IF(D87&lt;Listas!$J$9,IF(G87&gt;0,"PARCIAL ATRASADO","ATRASADO"),IF(G87&gt;0,"PARCIAL","PENDENTE")))))))</x:f>
      </x:c>
      <x:c r="J87" s="12"/>
      <x:c r="K87" s="12"/>
      <x:c r="L87" s="1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22" customHeight="1">
      <x:c r="A88" s="12"/>
      <x:c r="B88" s="12"/>
      <x:c r="C88" s="12"/>
      <x:c r="D88" s="14"/>
      <x:c r="E88" s="14"/>
      <x:c r="F88" s="122" t="str">
        <x:f>IF(C88="","",IF(COUNTIFS(Medicoes!$A$6:$A$205,C88,Medicoes!$C$6:$C$205,B88,Medicoes!$M$6:$M$205,"Aprovada")=1,SUMIFS(Medicoes!$L$6:$L$205,Medicoes!$A$6:$A$205,C88,Medicoes!$C$6:$C$205,B88,Medicoes!$M$6:$M$205,"Aprovada"),""))</x:f>
      </x:c>
      <x:c r="G88" s="124"/>
      <x:c r="H88" s="122" t="str">
        <x:f>IF(OR(A88="",F88=""),"",ROUND(F88-SUMIFS($G$6:$G$105,$C$6:$C$105,C88,$B$6:$B$105,B88),2))</x:f>
      </x:c>
      <x:c r="I88" s="20" t="str">
        <x:f>IF(A88="","",IF(OR(F88="",COUNTIF($A$6:$A$105,A88)&lt;&gt;1,AND(G88&lt;&gt;"",OR(NOT(ISNUMBER(G88)),G88&lt;0)),NOT(ISNUMBER(Listas!$J$8)),Listas!$J$8&lt;0),"REVISAR DADOS",IF(H88&lt;-Listas!$J$8,"PAGO A MAIOR",IF(H88&lt;=Listas!$J$8,"PAGO",IF(OR(D88="",NOT(ISNUMBER(D88))),"INFORME VENCIMENTO",IF(D88&lt;Listas!$J$9,IF(G88&gt;0,"PARCIAL ATRASADO","ATRASADO"),IF(G88&gt;0,"PARCIAL","PENDENTE")))))))</x:f>
      </x:c>
      <x:c r="J88" s="12"/>
      <x:c r="K88" s="12"/>
      <x:c r="L88" s="1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22" customHeight="1">
      <x:c r="A89" s="12"/>
      <x:c r="B89" s="12"/>
      <x:c r="C89" s="12"/>
      <x:c r="D89" s="14"/>
      <x:c r="E89" s="14"/>
      <x:c r="F89" s="122" t="str">
        <x:f>IF(C89="","",IF(COUNTIFS(Medicoes!$A$6:$A$205,C89,Medicoes!$C$6:$C$205,B89,Medicoes!$M$6:$M$205,"Aprovada")=1,SUMIFS(Medicoes!$L$6:$L$205,Medicoes!$A$6:$A$205,C89,Medicoes!$C$6:$C$205,B89,Medicoes!$M$6:$M$205,"Aprovada"),""))</x:f>
      </x:c>
      <x:c r="G89" s="124"/>
      <x:c r="H89" s="122" t="str">
        <x:f>IF(OR(A89="",F89=""),"",ROUND(F89-SUMIFS($G$6:$G$105,$C$6:$C$105,C89,$B$6:$B$105,B89),2))</x:f>
      </x:c>
      <x:c r="I89" s="20" t="str">
        <x:f>IF(A89="","",IF(OR(F89="",COUNTIF($A$6:$A$105,A89)&lt;&gt;1,AND(G89&lt;&gt;"",OR(NOT(ISNUMBER(G89)),G89&lt;0)),NOT(ISNUMBER(Listas!$J$8)),Listas!$J$8&lt;0),"REVISAR DADOS",IF(H89&lt;-Listas!$J$8,"PAGO A MAIOR",IF(H89&lt;=Listas!$J$8,"PAGO",IF(OR(D89="",NOT(ISNUMBER(D89))),"INFORME VENCIMENTO",IF(D89&lt;Listas!$J$9,IF(G89&gt;0,"PARCIAL ATRASADO","ATRASADO"),IF(G89&gt;0,"PARCIAL","PENDENTE")))))))</x:f>
      </x:c>
      <x:c r="J89" s="12"/>
      <x:c r="K89" s="12"/>
      <x:c r="L89" s="1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22" customHeight="1">
      <x:c r="A90" s="12"/>
      <x:c r="B90" s="12"/>
      <x:c r="C90" s="12"/>
      <x:c r="D90" s="14"/>
      <x:c r="E90" s="14"/>
      <x:c r="F90" s="122" t="str">
        <x:f>IF(C90="","",IF(COUNTIFS(Medicoes!$A$6:$A$205,C90,Medicoes!$C$6:$C$205,B90,Medicoes!$M$6:$M$205,"Aprovada")=1,SUMIFS(Medicoes!$L$6:$L$205,Medicoes!$A$6:$A$205,C90,Medicoes!$C$6:$C$205,B90,Medicoes!$M$6:$M$205,"Aprovada"),""))</x:f>
      </x:c>
      <x:c r="G90" s="124"/>
      <x:c r="H90" s="122" t="str">
        <x:f>IF(OR(A90="",F90=""),"",ROUND(F90-SUMIFS($G$6:$G$105,$C$6:$C$105,C90,$B$6:$B$105,B90),2))</x:f>
      </x:c>
      <x:c r="I90" s="20" t="str">
        <x:f>IF(A90="","",IF(OR(F90="",COUNTIF($A$6:$A$105,A90)&lt;&gt;1,AND(G90&lt;&gt;"",OR(NOT(ISNUMBER(G90)),G90&lt;0)),NOT(ISNUMBER(Listas!$J$8)),Listas!$J$8&lt;0),"REVISAR DADOS",IF(H90&lt;-Listas!$J$8,"PAGO A MAIOR",IF(H90&lt;=Listas!$J$8,"PAGO",IF(OR(D90="",NOT(ISNUMBER(D90))),"INFORME VENCIMENTO",IF(D90&lt;Listas!$J$9,IF(G90&gt;0,"PARCIAL ATRASADO","ATRASADO"),IF(G90&gt;0,"PARCIAL","PENDENTE")))))))</x:f>
      </x:c>
      <x:c r="J90" s="12"/>
      <x:c r="K90" s="12"/>
      <x:c r="L90" s="1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22" customHeight="1">
      <x:c r="A91" s="12"/>
      <x:c r="B91" s="12"/>
      <x:c r="C91" s="12"/>
      <x:c r="D91" s="14"/>
      <x:c r="E91" s="14"/>
      <x:c r="F91" s="122" t="str">
        <x:f>IF(C91="","",IF(COUNTIFS(Medicoes!$A$6:$A$205,C91,Medicoes!$C$6:$C$205,B91,Medicoes!$M$6:$M$205,"Aprovada")=1,SUMIFS(Medicoes!$L$6:$L$205,Medicoes!$A$6:$A$205,C91,Medicoes!$C$6:$C$205,B91,Medicoes!$M$6:$M$205,"Aprovada"),""))</x:f>
      </x:c>
      <x:c r="G91" s="124"/>
      <x:c r="H91" s="122" t="str">
        <x:f>IF(OR(A91="",F91=""),"",ROUND(F91-SUMIFS($G$6:$G$105,$C$6:$C$105,C91,$B$6:$B$105,B91),2))</x:f>
      </x:c>
      <x:c r="I91" s="20" t="str">
        <x:f>IF(A91="","",IF(OR(F91="",COUNTIF($A$6:$A$105,A91)&lt;&gt;1,AND(G91&lt;&gt;"",OR(NOT(ISNUMBER(G91)),G91&lt;0)),NOT(ISNUMBER(Listas!$J$8)),Listas!$J$8&lt;0),"REVISAR DADOS",IF(H91&lt;-Listas!$J$8,"PAGO A MAIOR",IF(H91&lt;=Listas!$J$8,"PAGO",IF(OR(D91="",NOT(ISNUMBER(D91))),"INFORME VENCIMENTO",IF(D91&lt;Listas!$J$9,IF(G91&gt;0,"PARCIAL ATRASADO","ATRASADO"),IF(G91&gt;0,"PARCIAL","PENDENTE")))))))</x:f>
      </x:c>
      <x:c r="J91" s="12"/>
      <x:c r="K91" s="12"/>
      <x:c r="L91" s="1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22" customHeight="1">
      <x:c r="A92" s="12"/>
      <x:c r="B92" s="12"/>
      <x:c r="C92" s="12"/>
      <x:c r="D92" s="14"/>
      <x:c r="E92" s="14"/>
      <x:c r="F92" s="122" t="str">
        <x:f>IF(C92="","",IF(COUNTIFS(Medicoes!$A$6:$A$205,C92,Medicoes!$C$6:$C$205,B92,Medicoes!$M$6:$M$205,"Aprovada")=1,SUMIFS(Medicoes!$L$6:$L$205,Medicoes!$A$6:$A$205,C92,Medicoes!$C$6:$C$205,B92,Medicoes!$M$6:$M$205,"Aprovada"),""))</x:f>
      </x:c>
      <x:c r="G92" s="124"/>
      <x:c r="H92" s="122" t="str">
        <x:f>IF(OR(A92="",F92=""),"",ROUND(F92-SUMIFS($G$6:$G$105,$C$6:$C$105,C92,$B$6:$B$105,B92),2))</x:f>
      </x:c>
      <x:c r="I92" s="20" t="str">
        <x:f>IF(A92="","",IF(OR(F92="",COUNTIF($A$6:$A$105,A92)&lt;&gt;1,AND(G92&lt;&gt;"",OR(NOT(ISNUMBER(G92)),G92&lt;0)),NOT(ISNUMBER(Listas!$J$8)),Listas!$J$8&lt;0),"REVISAR DADOS",IF(H92&lt;-Listas!$J$8,"PAGO A MAIOR",IF(H92&lt;=Listas!$J$8,"PAGO",IF(OR(D92="",NOT(ISNUMBER(D92))),"INFORME VENCIMENTO",IF(D92&lt;Listas!$J$9,IF(G92&gt;0,"PARCIAL ATRASADO","ATRASADO"),IF(G92&gt;0,"PARCIAL","PENDENTE")))))))</x:f>
      </x:c>
      <x:c r="J92" s="12"/>
      <x:c r="K92" s="12"/>
      <x:c r="L92" s="1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22" customHeight="1">
      <x:c r="A93" s="12"/>
      <x:c r="B93" s="12"/>
      <x:c r="C93" s="12"/>
      <x:c r="D93" s="14"/>
      <x:c r="E93" s="14"/>
      <x:c r="F93" s="122" t="str">
        <x:f>IF(C93="","",IF(COUNTIFS(Medicoes!$A$6:$A$205,C93,Medicoes!$C$6:$C$205,B93,Medicoes!$M$6:$M$205,"Aprovada")=1,SUMIFS(Medicoes!$L$6:$L$205,Medicoes!$A$6:$A$205,C93,Medicoes!$C$6:$C$205,B93,Medicoes!$M$6:$M$205,"Aprovada"),""))</x:f>
      </x:c>
      <x:c r="G93" s="124"/>
      <x:c r="H93" s="122" t="str">
        <x:f>IF(OR(A93="",F93=""),"",ROUND(F93-SUMIFS($G$6:$G$105,$C$6:$C$105,C93,$B$6:$B$105,B93),2))</x:f>
      </x:c>
      <x:c r="I93" s="20" t="str">
        <x:f>IF(A93="","",IF(OR(F93="",COUNTIF($A$6:$A$105,A93)&lt;&gt;1,AND(G93&lt;&gt;"",OR(NOT(ISNUMBER(G93)),G93&lt;0)),NOT(ISNUMBER(Listas!$J$8)),Listas!$J$8&lt;0),"REVISAR DADOS",IF(H93&lt;-Listas!$J$8,"PAGO A MAIOR",IF(H93&lt;=Listas!$J$8,"PAGO",IF(OR(D93="",NOT(ISNUMBER(D93))),"INFORME VENCIMENTO",IF(D93&lt;Listas!$J$9,IF(G93&gt;0,"PARCIAL ATRASADO","ATRASADO"),IF(G93&gt;0,"PARCIAL","PENDENTE")))))))</x:f>
      </x:c>
      <x:c r="J93" s="12"/>
      <x:c r="K93" s="12"/>
      <x:c r="L93" s="1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22" customHeight="1">
      <x:c r="A94" s="12"/>
      <x:c r="B94" s="12"/>
      <x:c r="C94" s="12"/>
      <x:c r="D94" s="14"/>
      <x:c r="E94" s="14"/>
      <x:c r="F94" s="122" t="str">
        <x:f>IF(C94="","",IF(COUNTIFS(Medicoes!$A$6:$A$205,C94,Medicoes!$C$6:$C$205,B94,Medicoes!$M$6:$M$205,"Aprovada")=1,SUMIFS(Medicoes!$L$6:$L$205,Medicoes!$A$6:$A$205,C94,Medicoes!$C$6:$C$205,B94,Medicoes!$M$6:$M$205,"Aprovada"),""))</x:f>
      </x:c>
      <x:c r="G94" s="124"/>
      <x:c r="H94" s="122" t="str">
        <x:f>IF(OR(A94="",F94=""),"",ROUND(F94-SUMIFS($G$6:$G$105,$C$6:$C$105,C94,$B$6:$B$105,B94),2))</x:f>
      </x:c>
      <x:c r="I94" s="20" t="str">
        <x:f>IF(A94="","",IF(OR(F94="",COUNTIF($A$6:$A$105,A94)&lt;&gt;1,AND(G94&lt;&gt;"",OR(NOT(ISNUMBER(G94)),G94&lt;0)),NOT(ISNUMBER(Listas!$J$8)),Listas!$J$8&lt;0),"REVISAR DADOS",IF(H94&lt;-Listas!$J$8,"PAGO A MAIOR",IF(H94&lt;=Listas!$J$8,"PAGO",IF(OR(D94="",NOT(ISNUMBER(D94))),"INFORME VENCIMENTO",IF(D94&lt;Listas!$J$9,IF(G94&gt;0,"PARCIAL ATRASADO","ATRASADO"),IF(G94&gt;0,"PARCIAL","PENDENTE")))))))</x:f>
      </x:c>
      <x:c r="J94" s="12"/>
      <x:c r="K94" s="12"/>
      <x:c r="L94" s="1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22" customHeight="1">
      <x:c r="A95" s="12"/>
      <x:c r="B95" s="12"/>
      <x:c r="C95" s="12"/>
      <x:c r="D95" s="14"/>
      <x:c r="E95" s="14"/>
      <x:c r="F95" s="122" t="str">
        <x:f>IF(C95="","",IF(COUNTIFS(Medicoes!$A$6:$A$205,C95,Medicoes!$C$6:$C$205,B95,Medicoes!$M$6:$M$205,"Aprovada")=1,SUMIFS(Medicoes!$L$6:$L$205,Medicoes!$A$6:$A$205,C95,Medicoes!$C$6:$C$205,B95,Medicoes!$M$6:$M$205,"Aprovada"),""))</x:f>
      </x:c>
      <x:c r="G95" s="124"/>
      <x:c r="H95" s="122" t="str">
        <x:f>IF(OR(A95="",F95=""),"",ROUND(F95-SUMIFS($G$6:$G$105,$C$6:$C$105,C95,$B$6:$B$105,B95),2))</x:f>
      </x:c>
      <x:c r="I95" s="20" t="str">
        <x:f>IF(A95="","",IF(OR(F95="",COUNTIF($A$6:$A$105,A95)&lt;&gt;1,AND(G95&lt;&gt;"",OR(NOT(ISNUMBER(G95)),G95&lt;0)),NOT(ISNUMBER(Listas!$J$8)),Listas!$J$8&lt;0),"REVISAR DADOS",IF(H95&lt;-Listas!$J$8,"PAGO A MAIOR",IF(H95&lt;=Listas!$J$8,"PAGO",IF(OR(D95="",NOT(ISNUMBER(D95))),"INFORME VENCIMENTO",IF(D95&lt;Listas!$J$9,IF(G95&gt;0,"PARCIAL ATRASADO","ATRASADO"),IF(G95&gt;0,"PARCIAL","PENDENTE")))))))</x:f>
      </x:c>
      <x:c r="J95" s="12"/>
      <x:c r="K95" s="12"/>
      <x:c r="L95" s="1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22" customHeight="1">
      <x:c r="A96" s="12"/>
      <x:c r="B96" s="12"/>
      <x:c r="C96" s="12"/>
      <x:c r="D96" s="14"/>
      <x:c r="E96" s="14"/>
      <x:c r="F96" s="122" t="str">
        <x:f>IF(C96="","",IF(COUNTIFS(Medicoes!$A$6:$A$205,C96,Medicoes!$C$6:$C$205,B96,Medicoes!$M$6:$M$205,"Aprovada")=1,SUMIFS(Medicoes!$L$6:$L$205,Medicoes!$A$6:$A$205,C96,Medicoes!$C$6:$C$205,B96,Medicoes!$M$6:$M$205,"Aprovada"),""))</x:f>
      </x:c>
      <x:c r="G96" s="124"/>
      <x:c r="H96" s="122" t="str">
        <x:f>IF(OR(A96="",F96=""),"",ROUND(F96-SUMIFS($G$6:$G$105,$C$6:$C$105,C96,$B$6:$B$105,B96),2))</x:f>
      </x:c>
      <x:c r="I96" s="20" t="str">
        <x:f>IF(A96="","",IF(OR(F96="",COUNTIF($A$6:$A$105,A96)&lt;&gt;1,AND(G96&lt;&gt;"",OR(NOT(ISNUMBER(G96)),G96&lt;0)),NOT(ISNUMBER(Listas!$J$8)),Listas!$J$8&lt;0),"REVISAR DADOS",IF(H96&lt;-Listas!$J$8,"PAGO A MAIOR",IF(H96&lt;=Listas!$J$8,"PAGO",IF(OR(D96="",NOT(ISNUMBER(D96))),"INFORME VENCIMENTO",IF(D96&lt;Listas!$J$9,IF(G96&gt;0,"PARCIAL ATRASADO","ATRASADO"),IF(G96&gt;0,"PARCIAL","PENDENTE")))))))</x:f>
      </x:c>
      <x:c r="J96" s="12"/>
      <x:c r="K96" s="12"/>
      <x:c r="L96" s="1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22" customHeight="1">
      <x:c r="A97" s="12"/>
      <x:c r="B97" s="12"/>
      <x:c r="C97" s="12"/>
      <x:c r="D97" s="14"/>
      <x:c r="E97" s="14"/>
      <x:c r="F97" s="122" t="str">
        <x:f>IF(C97="","",IF(COUNTIFS(Medicoes!$A$6:$A$205,C97,Medicoes!$C$6:$C$205,B97,Medicoes!$M$6:$M$205,"Aprovada")=1,SUMIFS(Medicoes!$L$6:$L$205,Medicoes!$A$6:$A$205,C97,Medicoes!$C$6:$C$205,B97,Medicoes!$M$6:$M$205,"Aprovada"),""))</x:f>
      </x:c>
      <x:c r="G97" s="124"/>
      <x:c r="H97" s="122" t="str">
        <x:f>IF(OR(A97="",F97=""),"",ROUND(F97-SUMIFS($G$6:$G$105,$C$6:$C$105,C97,$B$6:$B$105,B97),2))</x:f>
      </x:c>
      <x:c r="I97" s="20" t="str">
        <x:f>IF(A97="","",IF(OR(F97="",COUNTIF($A$6:$A$105,A97)&lt;&gt;1,AND(G97&lt;&gt;"",OR(NOT(ISNUMBER(G97)),G97&lt;0)),NOT(ISNUMBER(Listas!$J$8)),Listas!$J$8&lt;0),"REVISAR DADOS",IF(H97&lt;-Listas!$J$8,"PAGO A MAIOR",IF(H97&lt;=Listas!$J$8,"PAGO",IF(OR(D97="",NOT(ISNUMBER(D97))),"INFORME VENCIMENTO",IF(D97&lt;Listas!$J$9,IF(G97&gt;0,"PARCIAL ATRASADO","ATRASADO"),IF(G97&gt;0,"PARCIAL","PENDENTE")))))))</x:f>
      </x:c>
      <x:c r="J97" s="12"/>
      <x:c r="K97" s="12"/>
      <x:c r="L97" s="1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22" customHeight="1">
      <x:c r="A98" s="12"/>
      <x:c r="B98" s="12"/>
      <x:c r="C98" s="12"/>
      <x:c r="D98" s="14"/>
      <x:c r="E98" s="14"/>
      <x:c r="F98" s="122" t="str">
        <x:f>IF(C98="","",IF(COUNTIFS(Medicoes!$A$6:$A$205,C98,Medicoes!$C$6:$C$205,B98,Medicoes!$M$6:$M$205,"Aprovada")=1,SUMIFS(Medicoes!$L$6:$L$205,Medicoes!$A$6:$A$205,C98,Medicoes!$C$6:$C$205,B98,Medicoes!$M$6:$M$205,"Aprovada"),""))</x:f>
      </x:c>
      <x:c r="G98" s="124"/>
      <x:c r="H98" s="122" t="str">
        <x:f>IF(OR(A98="",F98=""),"",ROUND(F98-SUMIFS($G$6:$G$105,$C$6:$C$105,C98,$B$6:$B$105,B98),2))</x:f>
      </x:c>
      <x:c r="I98" s="20" t="str">
        <x:f>IF(A98="","",IF(OR(F98="",COUNTIF($A$6:$A$105,A98)&lt;&gt;1,AND(G98&lt;&gt;"",OR(NOT(ISNUMBER(G98)),G98&lt;0)),NOT(ISNUMBER(Listas!$J$8)),Listas!$J$8&lt;0),"REVISAR DADOS",IF(H98&lt;-Listas!$J$8,"PAGO A MAIOR",IF(H98&lt;=Listas!$J$8,"PAGO",IF(OR(D98="",NOT(ISNUMBER(D98))),"INFORME VENCIMENTO",IF(D98&lt;Listas!$J$9,IF(G98&gt;0,"PARCIAL ATRASADO","ATRASADO"),IF(G98&gt;0,"PARCIAL","PENDENTE")))))))</x:f>
      </x:c>
      <x:c r="J98" s="12"/>
      <x:c r="K98" s="12"/>
      <x:c r="L98" s="1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22" customHeight="1">
      <x:c r="A99" s="12"/>
      <x:c r="B99" s="12"/>
      <x:c r="C99" s="12"/>
      <x:c r="D99" s="14"/>
      <x:c r="E99" s="14"/>
      <x:c r="F99" s="122" t="str">
        <x:f>IF(C99="","",IF(COUNTIFS(Medicoes!$A$6:$A$205,C99,Medicoes!$C$6:$C$205,B99,Medicoes!$M$6:$M$205,"Aprovada")=1,SUMIFS(Medicoes!$L$6:$L$205,Medicoes!$A$6:$A$205,C99,Medicoes!$C$6:$C$205,B99,Medicoes!$M$6:$M$205,"Aprovada"),""))</x:f>
      </x:c>
      <x:c r="G99" s="124"/>
      <x:c r="H99" s="122" t="str">
        <x:f>IF(OR(A99="",F99=""),"",ROUND(F99-SUMIFS($G$6:$G$105,$C$6:$C$105,C99,$B$6:$B$105,B99),2))</x:f>
      </x:c>
      <x:c r="I99" s="20" t="str">
        <x:f>IF(A99="","",IF(OR(F99="",COUNTIF($A$6:$A$105,A99)&lt;&gt;1,AND(G99&lt;&gt;"",OR(NOT(ISNUMBER(G99)),G99&lt;0)),NOT(ISNUMBER(Listas!$J$8)),Listas!$J$8&lt;0),"REVISAR DADOS",IF(H99&lt;-Listas!$J$8,"PAGO A MAIOR",IF(H99&lt;=Listas!$J$8,"PAGO",IF(OR(D99="",NOT(ISNUMBER(D99))),"INFORME VENCIMENTO",IF(D99&lt;Listas!$J$9,IF(G99&gt;0,"PARCIAL ATRASADO","ATRASADO"),IF(G99&gt;0,"PARCIAL","PENDENTE")))))))</x:f>
      </x:c>
      <x:c r="J99" s="12"/>
      <x:c r="K99" s="12"/>
      <x:c r="L99" s="1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22" customHeight="1">
      <x:c r="A100" s="12"/>
      <x:c r="B100" s="12"/>
      <x:c r="C100" s="12"/>
      <x:c r="D100" s="14"/>
      <x:c r="E100" s="14"/>
      <x:c r="F100" s="122" t="str">
        <x:f>IF(C100="","",IF(COUNTIFS(Medicoes!$A$6:$A$205,C100,Medicoes!$C$6:$C$205,B100,Medicoes!$M$6:$M$205,"Aprovada")=1,SUMIFS(Medicoes!$L$6:$L$205,Medicoes!$A$6:$A$205,C100,Medicoes!$C$6:$C$205,B100,Medicoes!$M$6:$M$205,"Aprovada"),""))</x:f>
      </x:c>
      <x:c r="G100" s="124"/>
      <x:c r="H100" s="122" t="str">
        <x:f>IF(OR(A100="",F100=""),"",ROUND(F100-SUMIFS($G$6:$G$105,$C$6:$C$105,C100,$B$6:$B$105,B100),2))</x:f>
      </x:c>
      <x:c r="I100" s="20" t="str">
        <x:f>IF(A100="","",IF(OR(F100="",COUNTIF($A$6:$A$105,A100)&lt;&gt;1,AND(G100&lt;&gt;"",OR(NOT(ISNUMBER(G100)),G100&lt;0)),NOT(ISNUMBER(Listas!$J$8)),Listas!$J$8&lt;0),"REVISAR DADOS",IF(H100&lt;-Listas!$J$8,"PAGO A MAIOR",IF(H100&lt;=Listas!$J$8,"PAGO",IF(OR(D100="",NOT(ISNUMBER(D100))),"INFORME VENCIMENTO",IF(D100&lt;Listas!$J$9,IF(G100&gt;0,"PARCIAL ATRASADO","ATRASADO"),IF(G100&gt;0,"PARCIAL","PENDENTE")))))))</x:f>
      </x:c>
      <x:c r="J100" s="12"/>
      <x:c r="K100" s="12"/>
      <x:c r="L100" s="1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22" customHeight="1">
      <x:c r="A101" s="12"/>
      <x:c r="B101" s="12"/>
      <x:c r="C101" s="12"/>
      <x:c r="D101" s="14"/>
      <x:c r="E101" s="14"/>
      <x:c r="F101" s="122" t="str">
        <x:f>IF(C101="","",IF(COUNTIFS(Medicoes!$A$6:$A$205,C101,Medicoes!$C$6:$C$205,B101,Medicoes!$M$6:$M$205,"Aprovada")=1,SUMIFS(Medicoes!$L$6:$L$205,Medicoes!$A$6:$A$205,C101,Medicoes!$C$6:$C$205,B101,Medicoes!$M$6:$M$205,"Aprovada"),""))</x:f>
      </x:c>
      <x:c r="G101" s="124"/>
      <x:c r="H101" s="122" t="str">
        <x:f>IF(OR(A101="",F101=""),"",ROUND(F101-SUMIFS($G$6:$G$105,$C$6:$C$105,C101,$B$6:$B$105,B101),2))</x:f>
      </x:c>
      <x:c r="I101" s="20" t="str">
        <x:f>IF(A101="","",IF(OR(F101="",COUNTIF($A$6:$A$105,A101)&lt;&gt;1,AND(G101&lt;&gt;"",OR(NOT(ISNUMBER(G101)),G101&lt;0)),NOT(ISNUMBER(Listas!$J$8)),Listas!$J$8&lt;0),"REVISAR DADOS",IF(H101&lt;-Listas!$J$8,"PAGO A MAIOR",IF(H101&lt;=Listas!$J$8,"PAGO",IF(OR(D101="",NOT(ISNUMBER(D101))),"INFORME VENCIMENTO",IF(D101&lt;Listas!$J$9,IF(G101&gt;0,"PARCIAL ATRASADO","ATRASADO"),IF(G101&gt;0,"PARCIAL","PENDENTE")))))))</x:f>
      </x:c>
      <x:c r="J101" s="12"/>
      <x:c r="K101" s="12"/>
      <x:c r="L101" s="1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22" customHeight="1">
      <x:c r="A102" s="12"/>
      <x:c r="B102" s="12"/>
      <x:c r="C102" s="12"/>
      <x:c r="D102" s="14"/>
      <x:c r="E102" s="14"/>
      <x:c r="F102" s="122" t="str">
        <x:f>IF(C102="","",IF(COUNTIFS(Medicoes!$A$6:$A$205,C102,Medicoes!$C$6:$C$205,B102,Medicoes!$M$6:$M$205,"Aprovada")=1,SUMIFS(Medicoes!$L$6:$L$205,Medicoes!$A$6:$A$205,C102,Medicoes!$C$6:$C$205,B102,Medicoes!$M$6:$M$205,"Aprovada"),""))</x:f>
      </x:c>
      <x:c r="G102" s="124"/>
      <x:c r="H102" s="122" t="str">
        <x:f>IF(OR(A102="",F102=""),"",ROUND(F102-SUMIFS($G$6:$G$105,$C$6:$C$105,C102,$B$6:$B$105,B102),2))</x:f>
      </x:c>
      <x:c r="I102" s="20" t="str">
        <x:f>IF(A102="","",IF(OR(F102="",COUNTIF($A$6:$A$105,A102)&lt;&gt;1,AND(G102&lt;&gt;"",OR(NOT(ISNUMBER(G102)),G102&lt;0)),NOT(ISNUMBER(Listas!$J$8)),Listas!$J$8&lt;0),"REVISAR DADOS",IF(H102&lt;-Listas!$J$8,"PAGO A MAIOR",IF(H102&lt;=Listas!$J$8,"PAGO",IF(OR(D102="",NOT(ISNUMBER(D102))),"INFORME VENCIMENTO",IF(D102&lt;Listas!$J$9,IF(G102&gt;0,"PARCIAL ATRASADO","ATRASADO"),IF(G102&gt;0,"PARCIAL","PENDENTE")))))))</x:f>
      </x:c>
      <x:c r="J102" s="12"/>
      <x:c r="K102" s="12"/>
      <x:c r="L102" s="1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22" customHeight="1">
      <x:c r="A103" s="12"/>
      <x:c r="B103" s="12"/>
      <x:c r="C103" s="12"/>
      <x:c r="D103" s="14"/>
      <x:c r="E103" s="14"/>
      <x:c r="F103" s="122" t="str">
        <x:f>IF(C103="","",IF(COUNTIFS(Medicoes!$A$6:$A$205,C103,Medicoes!$C$6:$C$205,B103,Medicoes!$M$6:$M$205,"Aprovada")=1,SUMIFS(Medicoes!$L$6:$L$205,Medicoes!$A$6:$A$205,C103,Medicoes!$C$6:$C$205,B103,Medicoes!$M$6:$M$205,"Aprovada"),""))</x:f>
      </x:c>
      <x:c r="G103" s="124"/>
      <x:c r="H103" s="122" t="str">
        <x:f>IF(OR(A103="",F103=""),"",ROUND(F103-SUMIFS($G$6:$G$105,$C$6:$C$105,C103,$B$6:$B$105,B103),2))</x:f>
      </x:c>
      <x:c r="I103" s="20" t="str">
        <x:f>IF(A103="","",IF(OR(F103="",COUNTIF($A$6:$A$105,A103)&lt;&gt;1,AND(G103&lt;&gt;"",OR(NOT(ISNUMBER(G103)),G103&lt;0)),NOT(ISNUMBER(Listas!$J$8)),Listas!$J$8&lt;0),"REVISAR DADOS",IF(H103&lt;-Listas!$J$8,"PAGO A MAIOR",IF(H103&lt;=Listas!$J$8,"PAGO",IF(OR(D103="",NOT(ISNUMBER(D103))),"INFORME VENCIMENTO",IF(D103&lt;Listas!$J$9,IF(G103&gt;0,"PARCIAL ATRASADO","ATRASADO"),IF(G103&gt;0,"PARCIAL","PENDENTE")))))))</x:f>
      </x:c>
      <x:c r="J103" s="12"/>
      <x:c r="K103" s="12"/>
      <x:c r="L103" s="1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22" customHeight="1">
      <x:c r="A104" s="12"/>
      <x:c r="B104" s="12"/>
      <x:c r="C104" s="12"/>
      <x:c r="D104" s="14"/>
      <x:c r="E104" s="14"/>
      <x:c r="F104" s="122" t="str">
        <x:f>IF(C104="","",IF(COUNTIFS(Medicoes!$A$6:$A$205,C104,Medicoes!$C$6:$C$205,B104,Medicoes!$M$6:$M$205,"Aprovada")=1,SUMIFS(Medicoes!$L$6:$L$205,Medicoes!$A$6:$A$205,C104,Medicoes!$C$6:$C$205,B104,Medicoes!$M$6:$M$205,"Aprovada"),""))</x:f>
      </x:c>
      <x:c r="G104" s="124"/>
      <x:c r="H104" s="122" t="str">
        <x:f>IF(OR(A104="",F104=""),"",ROUND(F104-SUMIFS($G$6:$G$105,$C$6:$C$105,C104,$B$6:$B$105,B104),2))</x:f>
      </x:c>
      <x:c r="I104" s="20" t="str">
        <x:f>IF(A104="","",IF(OR(F104="",COUNTIF($A$6:$A$105,A104)&lt;&gt;1,AND(G104&lt;&gt;"",OR(NOT(ISNUMBER(G104)),G104&lt;0)),NOT(ISNUMBER(Listas!$J$8)),Listas!$J$8&lt;0),"REVISAR DADOS",IF(H104&lt;-Listas!$J$8,"PAGO A MAIOR",IF(H104&lt;=Listas!$J$8,"PAGO",IF(OR(D104="",NOT(ISNUMBER(D104))),"INFORME VENCIMENTO",IF(D104&lt;Listas!$J$9,IF(G104&gt;0,"PARCIAL ATRASADO","ATRASADO"),IF(G104&gt;0,"PARCIAL","PENDENTE")))))))</x:f>
      </x:c>
      <x:c r="J104" s="12"/>
      <x:c r="K104" s="12"/>
      <x:c r="L104" s="1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22" customHeight="1">
      <x:c r="A105" s="12"/>
      <x:c r="B105" s="12"/>
      <x:c r="C105" s="12"/>
      <x:c r="D105" s="14"/>
      <x:c r="E105" s="14"/>
      <x:c r="F105" s="122" t="str">
        <x:f>IF(C105="","",IF(COUNTIFS(Medicoes!$A$6:$A$205,C105,Medicoes!$C$6:$C$205,B105,Medicoes!$M$6:$M$205,"Aprovada")=1,SUMIFS(Medicoes!$L$6:$L$205,Medicoes!$A$6:$A$205,C105,Medicoes!$C$6:$C$205,B105,Medicoes!$M$6:$M$205,"Aprovada"),""))</x:f>
      </x:c>
      <x:c r="G105" s="124"/>
      <x:c r="H105" s="122" t="str">
        <x:f>IF(OR(A105="",F105=""),"",ROUND(F105-SUMIFS($G$6:$G$105,$C$6:$C$105,C105,$B$6:$B$105,B105),2))</x:f>
      </x:c>
      <x:c r="I105" s="20" t="str">
        <x:f>IF(A105="","",IF(OR(F105="",COUNTIF($A$6:$A$105,A105)&lt;&gt;1,AND(G105&lt;&gt;"",OR(NOT(ISNUMBER(G105)),G105&lt;0)),NOT(ISNUMBER(Listas!$J$8)),Listas!$J$8&lt;0),"REVISAR DADOS",IF(H105&lt;-Listas!$J$8,"PAGO A MAIOR",IF(H105&lt;=Listas!$J$8,"PAGO",IF(OR(D105="",NOT(ISNUMBER(D105))),"INFORME VENCIMENTO",IF(D105&lt;Listas!$J$9,IF(G105&gt;0,"PARCIAL ATRASADO","ATRASADO"),IF(G105&gt;0,"PARCIAL","PENDENTE")))))))</x:f>
      </x:c>
      <x:c r="J105" s="12"/>
      <x:c r="K105" s="12"/>
      <x:c r="L105" s="1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L2"/>
    <x:mergeCell ref="A4:L4"/>
  </x:mergeCells>
  <x:conditionalFormatting sqref="I6:I105">
    <x:cfRule type="containsText" dxfId="10" priority="1" operator="containsText" text="ATRASADO"/>
    <x:cfRule type="containsText" dxfId="11" priority="2" operator="containsText" text="PENDENTE"/>
    <x:cfRule type="containsText" dxfId="12" priority="3" operator="containsText" text="CONCLUÍDO"/>
    <x:cfRule type="containsText" dxfId="13" priority="4" operator="containsText" text="APROVADA"/>
    <x:cfRule type="containsText" dxfId="14" priority="5" operator="containsText" text="EM ANDAMENTO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AEB8B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7" hidden="0" customWidth="1"/>
    <x:col min="6" max="6" width="18" hidden="0" customWidth="1"/>
    <x:col min="7" max="7" width="18" hidden="0" customWidth="1"/>
    <x:col min="9" max="9" width="25" hidden="0" customWidth="1"/>
    <x:col min="10" max="10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0" customHeight="1">
      <x:c r="A2" s="3" t="str">
        <x:v>Listas e parâmetros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8" t="str">
        <x:v>Status contrato</x:v>
      </x:c>
      <x:c r="B5" s="8" t="str">
        <x:v>Aprovação</x:v>
      </x:c>
      <x:c r="C5" s="8" t="str">
        <x:v>Unidade</x:v>
      </x:c>
      <x:c r="D5" s="8" t="str">
        <x:v>Tipo de contrato</x:v>
      </x:c>
      <x:c r="E5" s="8" t="str">
        <x:v>Categoria</x:v>
      </x:c>
      <x:c r="F5" s="8" t="str">
        <x:v>Status pagamento</x:v>
      </x:c>
      <x:c r="G5" s="8" t="str">
        <x:v>Responsável</x:v>
      </x:c>
      <x:c r="H5" s="2"/>
      <x:c r="I5" s="8" t="str">
        <x:v>Parâmetro</x:v>
      </x:c>
      <x:c r="J5" s="8" t="str">
        <x:v>Valor</x:v>
      </x:c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2" customHeight="1">
      <x:c r="A6" s="9" t="str">
        <x:v>PLANEJADO</x:v>
      </x:c>
      <x:c r="B6" s="9" t="str">
        <x:v>Pendente</x:v>
      </x:c>
      <x:c r="C6" s="9" t="str">
        <x:v>m²</x:v>
      </x:c>
      <x:c r="D6" s="9" t="str">
        <x:v>Preço unitário</x:v>
      </x:c>
      <x:c r="E6" s="9" t="str">
        <x:v>Civil</x:v>
      </x:c>
      <x:c r="F6" s="9" t="str">
        <x:v>Pendente</x:v>
      </x:c>
      <x:c r="G6" s="9" t="str">
        <x:v>Engenharia</x:v>
      </x:c>
      <x:c r="H6" s="2"/>
      <x:c r="I6" s="9" t="str">
        <x:v>Retenção padrão</x:v>
      </x:c>
      <x:c r="J6" s="13" t="n">
        <x:v>0.05</x:v>
      </x:c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2" customHeight="1">
      <x:c r="A7" s="10" t="str">
        <x:v>EM ANDAMENTO</x:v>
      </x:c>
      <x:c r="B7" s="10" t="str">
        <x:v>Aprovada</x:v>
      </x:c>
      <x:c r="C7" s="10" t="str">
        <x:v>m³</x:v>
      </x:c>
      <x:c r="D7" s="10" t="str">
        <x:v>Preço global</x:v>
      </x:c>
      <x:c r="E7" s="10" t="str">
        <x:v>Elétrica</x:v>
      </x:c>
      <x:c r="F7" s="10" t="str">
        <x:v>Pago</x:v>
      </x:c>
      <x:c r="G7" s="10" t="str">
        <x:v>Obras</x:v>
      </x:c>
      <x:c r="H7" s="2"/>
      <x:c r="I7" s="10" t="str">
        <x:v>Dias para vencimento</x:v>
      </x:c>
      <x:c r="J7" s="12" t="n">
        <x:v>15</x:v>
      </x:c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2" customHeight="1">
      <x:c r="A8" s="10" t="str">
        <x:v>SUSPENSO</x:v>
      </x:c>
      <x:c r="B8" s="10" t="str">
        <x:v>Reprovada</x:v>
      </x:c>
      <x:c r="C8" s="10" t="str">
        <x:v>m</x:v>
      </x:c>
      <x:c r="D8" s="10" t="str">
        <x:v>Administração</x:v>
      </x:c>
      <x:c r="E8" s="10" t="str">
        <x:v>Hidráulica</x:v>
      </x:c>
      <x:c r="F8" s="10" t="str">
        <x:v>Parcial</x:v>
      </x:c>
      <x:c r="G8" s="10" t="str">
        <x:v>Financeiro</x:v>
      </x:c>
      <x:c r="H8" s="2"/>
      <x:c r="I8" s="10" t="str">
        <x:v>Tolerância financeira</x:v>
      </x:c>
      <x:c r="J8" s="12" t="n">
        <x:v>1</x:v>
      </x:c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2" customHeight="1">
      <x:c r="A9" s="10" t="str">
        <x:v>CONCLUÍDO</x:v>
      </x:c>
      <x:c r="B9" s="10" t="str">
        <x:v>Em revisão</x:v>
      </x:c>
      <x:c r="C9" s="10" t="str">
        <x:v>un</x:v>
      </x:c>
      <x:c r="D9" s="10" t="str"/>
      <x:c r="E9" s="10" t="str">
        <x:v>Acabamento</x:v>
      </x:c>
      <x:c r="F9" s="10" t="str">
        <x:v>Atrasado</x:v>
      </x:c>
      <x:c r="G9" s="10" t="str">
        <x:v>Fiscalização</x:v>
      </x:c>
      <x:c r="H9" s="2"/>
      <x:c r="I9" s="10" t="str">
        <x:v>Data-base</x:v>
      </x:c>
      <x:c r="J9" s="14" t="n">
        <x:v>46290</x:v>
      </x:c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2" customHeight="1">
      <x:c r="A10" s="10" t="str">
        <x:v>CANCELADO</x:v>
      </x:c>
      <x:c r="B10" s="10" t="str">
        <x:v>Cancelada</x:v>
      </x:c>
      <x:c r="C10" s="10" t="str">
        <x:v>kg</x:v>
      </x:c>
      <x:c r="D10" s="10" t="str"/>
      <x:c r="E10" s="10" t="str">
        <x:v>Estrutura</x:v>
      </x:c>
      <x:c r="F10" s="10" t="str"/>
      <x:c r="G10" s="10" t="str">
        <x:v>Compras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2" customHeight="1">
      <x:c r="A11" s="10" t="str"/>
      <x:c r="B11" s="10" t="str"/>
      <x:c r="C11" s="10" t="str">
        <x:v>h</x:v>
      </x:c>
      <x:c r="D11" s="10" t="str"/>
      <x:c r="E11" s="10" t="str">
        <x:v>Instalações</x:v>
      </x:c>
      <x:c r="F11" s="10" t="str"/>
      <x:c r="G11" s="10" t="str">
        <x:v>Diretoria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2" customHeight="1">
      <x:c r="A12" s="10" t="str"/>
      <x:c r="B12" s="10" t="str"/>
      <x:c r="C12" s="10" t="str">
        <x:v>serviço</x:v>
      </x:c>
      <x:c r="D12" s="10" t="str"/>
      <x:c r="E12" s="10" t="str">
        <x:v>Paisagismo</x:v>
      </x:c>
      <x:c r="F12" s="10" t="str"/>
      <x:c r="G12" s="10" t="str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J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C7CECA"/>
  </x:sheetPr>
  <x:sheetViews>
    <x:sheetView showGridLines="0" workbookViewId="0"/>
  </x:sheetViews>
  <x:sheetFormatPr defaultRowHeight="15"/>
  <x:cols>
    <x:col min="1" max="1" width="18" hidden="0" customWidth="1"/>
    <x:col min="2" max="2" width="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0" customHeight="1">
      <x:c r="A2" s="3" t="str">
        <x:v>Como usar a planilha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02" t="str">
        <x:v>Fluxo: cadastrar contrato → cadastrar itens → registrar medição → aprovar → liberar e pagar.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62" customHeight="1">
      <x:c r="A7" s="113" t="str">
        <x:v>1. Defina os parâmetros</x:v>
      </x:c>
      <x:c r="B7" s="113"/>
      <x:c r="C7" s="112" t="str">
        <x:v>Listas J8 define tolerância financeira em R$ e J9 a data manual de referência. J6 (retenção) e J7 (prazo) são referências para preenchimento manual, não atualizam lançamentos.</x:v>
      </x:c>
      <x:c r="D7" s="112"/>
      <x:c r="E7" s="112"/>
      <x:c r="F7" s="112"/>
      <x:c r="G7" s="112"/>
      <x:c r="H7" s="112"/>
      <x:c r="I7" s="112"/>
      <x:c r="J7" s="11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62" customHeight="1">
      <x:c r="A8" s="113" t="str">
        <x:v>2. Cadastre contratos</x:v>
      </x:c>
      <x:c r="B8" s="113"/>
      <x:c r="C8" s="112" t="str">
        <x:v>Contratos A:H e P:Q são entradas; I:O automáticas. Use IDs únicos. Totais incluem as medições aprovadas e pagamentos associados ao contrato.</x:v>
      </x:c>
      <x:c r="D8" s="112"/>
      <x:c r="E8" s="112"/>
      <x:c r="F8" s="112"/>
      <x:c r="G8" s="112"/>
      <x:c r="H8" s="112"/>
      <x:c r="I8" s="112"/>
      <x:c r="J8" s="11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62" customHeight="1">
      <x:c r="A9" s="113" t="str">
        <x:v>3. Cadastre itens</x:v>
      </x:c>
      <x:c r="B9" s="113"/>
      <x:c r="C9" s="112" t="str">
        <x:v>Itens_Contrato A:H são entradas; I:N automáticas. Chave única, contrato correto, quantidade positiva e preço não negativo. EXCEDE CONTRATO indica quantidade aprovada acima da contratada.</x:v>
      </x:c>
      <x:c r="D9" s="112"/>
      <x:c r="E9" s="112"/>
      <x:c r="F9" s="112"/>
      <x:c r="G9" s="112"/>
      <x:c r="H9" s="112"/>
      <x:c r="I9" s="112"/>
      <x:c r="J9" s="11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62" customHeight="1">
      <x:c r="A10" s="113" t="str">
        <x:v>4. Registre medições</x:v>
      </x:c>
      <x:c r="B10" s="113"/>
      <x:c r="C10" s="112" t="str">
        <x:v>Medicoes A:F, I, K, M:N e P são entradas. G:H, J, L e O automáticas. Use chave e contrato correspondentes; retenção I entre 0% e 100%. Ajuste K aceita desconto negativo.</x:v>
      </x:c>
      <x:c r="D10" s="112"/>
      <x:c r="E10" s="112"/>
      <x:c r="F10" s="112"/>
      <x:c r="G10" s="112"/>
      <x:c r="H10" s="112"/>
      <x:c r="I10" s="112"/>
      <x:c r="J10" s="11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62" customHeight="1">
      <x:c r="A11" s="113" t="str">
        <x:v>5. Aprove e confira</x:v>
      </x:c>
      <x:c r="B11" s="113"/>
      <x:c r="C11" s="112" t="str">
        <x:v>Somente Aprovada compõe o total financeiro. REVISAR DADOS pede correção de ID, chave, contrato ou quantidade. O indica prazo da medição; não comprova quitação.</x:v>
      </x:c>
      <x:c r="D11" s="112"/>
      <x:c r="E11" s="112"/>
      <x:c r="F11" s="112"/>
      <x:c r="G11" s="112"/>
      <x:c r="H11" s="112"/>
      <x:c r="I11" s="112"/>
      <x:c r="J11" s="11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62" customHeight="1">
      <x:c r="A12" s="113" t="str">
        <x:v>6. Lance pagamentos</x:v>
      </x:c>
      <x:c r="B12" s="113"/>
      <x:c r="C12" s="112" t="str">
        <x:v>Pagamentos A:E, G e J:L são entradas; F, H e I automáticas. Cada parcela precisa de ID próprio; C vincula medição aprovada e B seu contrato. Informe data real do pagamento em E.</x:v>
      </x:c>
      <x:c r="D12" s="112"/>
      <x:c r="E12" s="112"/>
      <x:c r="F12" s="112"/>
      <x:c r="G12" s="112"/>
      <x:c r="H12" s="112"/>
      <x:c r="I12" s="112"/>
      <x:c r="J12" s="11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62" customHeight="1">
      <x:c r="A13" s="113" t="str">
        <x:v>7. Interprete os saldos</x:v>
      </x:c>
      <x:c r="B13" s="113"/>
      <x:c r="C13" s="112" t="str">
        <x:v>H = liberado menos a soma dos pagamentos da mesma medição e contrato. Repete o saldo em cada parcela: não some H. Excesso além de J8 = PAGO A MAIOR; saldo vencido pode ser PARCIAL ATRASADO.</x:v>
      </x:c>
      <x:c r="D13" s="112"/>
      <x:c r="E13" s="112"/>
      <x:c r="F13" s="112"/>
      <x:c r="G13" s="112"/>
      <x:c r="H13" s="112"/>
      <x:c r="I13" s="112"/>
      <x:c r="J13" s="11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62" customHeight="1">
      <x:c r="A14" s="113" t="str">
        <x:v>8. Respeite os limites</x:v>
      </x:c>
      <x:c r="B14" s="113"/>
      <x:c r="C14" s="112" t="str">
        <x:v>Contratos: 50 linhas (6:55); itens e pagamentos: 100 (6:105); medições: 200 (6:205). Cards usam todos esses registros; tabela e gráfico mostram somente os primeiros 3 contratos.</x:v>
      </x:c>
      <x:c r="D14" s="112"/>
      <x:c r="E14" s="112"/>
      <x:c r="F14" s="112"/>
      <x:c r="G14" s="112"/>
      <x:c r="H14" s="112"/>
      <x:c r="I14" s="112"/>
      <x:c r="J14" s="11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62" customHeight="1">
      <x:c r="A15" s="113" t="str">
        <x:v>9. Amplie e confira</x:v>
      </x:c>
      <x:c r="B15" s="113"/>
      <x:c r="C15" s="112" t="str">
        <x:v>Copie fórmulas, formatos e validações e amplie todos os intervalos dependentes. Valores de exemplo fictícios. Saldo aberto usa máximo zero por contrato: confira pagamentos a maior separadamente.</x:v>
      </x:c>
      <x:c r="D15" s="112"/>
      <x:c r="E15" s="112"/>
      <x:c r="F15" s="112"/>
      <x:c r="G15" s="112"/>
      <x:c r="H15" s="112"/>
      <x:c r="I15" s="112"/>
      <x:c r="J15" s="11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J2"/>
    <x:mergeCell ref="A5:J5"/>
    <x:mergeCell ref="A7:B7"/>
    <x:mergeCell ref="C7:J7"/>
    <x:mergeCell ref="A8:B8"/>
    <x:mergeCell ref="C8:J8"/>
    <x:mergeCell ref="A9:B9"/>
    <x:mergeCell ref="C9:J9"/>
    <x:mergeCell ref="A10:B10"/>
    <x:mergeCell ref="C10:J10"/>
    <x:mergeCell ref="A11:B11"/>
    <x:mergeCell ref="C11:J11"/>
    <x:mergeCell ref="A12:B12"/>
    <x:mergeCell ref="C12:J12"/>
    <x:mergeCell ref="A13:B13"/>
    <x:mergeCell ref="C13:J13"/>
    <x:mergeCell ref="A14:B14"/>
    <x:mergeCell ref="C14:J14"/>
    <x:mergeCell ref="A15:B15"/>
    <x:mergeCell ref="C15:J15"/>
  </x:mergeCells>
  <x:pageMargins left="0.7" right="0.7" top="0.75" bottom="0.75" header="0.3" footer="0.3"/>
</x:worksheet>
</file>