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ec0282beb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e7e868a8c4d54a12"/>
    <x:sheet xmlns:r="http://schemas.openxmlformats.org/officeDocument/2006/relationships" name="Solicitacoes" sheetId="2" r:id="Rb1690266638046e6"/>
    <x:sheet xmlns:r="http://schemas.openxmlformats.org/officeDocument/2006/relationships" name="Pedidos" sheetId="3" r:id="Rd693ef2bc2984122"/>
    <x:sheet xmlns:r="http://schemas.openxmlformats.org/officeDocument/2006/relationships" name="Recebimentos" sheetId="4" r:id="R343c51220c154b80"/>
    <x:sheet xmlns:r="http://schemas.openxmlformats.org/officeDocument/2006/relationships" name="Fornecedores" sheetId="5" r:id="R18631a63949b4ff7"/>
    <x:sheet xmlns:r="http://schemas.openxmlformats.org/officeDocument/2006/relationships" name="Listas" sheetId="6" r:id="R45e6bdedbc56486c"/>
    <x:sheet xmlns:r="http://schemas.openxmlformats.org/officeDocument/2006/relationships" name="Instrucoes" sheetId="7" r:id="R8dbcbd882d604f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dd/mm/yyyy"/>
    <x:numFmt numFmtId="201" formatCode="R$ #,##0.00"/>
    <x:numFmt numFmtId="202" formatCode="0.0%"/>
    <x:numFmt numFmtId="203" formatCode="0"/>
    <x:numFmt numFmtId="204" formatCode="0.0"/>
    <x:numFmt numFmtId="205" formatCode="R$ #,##0"/>
    <x:numFmt numFmtId="206" formatCode="&quot;R$&quot; #,##0.00"/>
  </x:numFmts>
  <x:fonts count="16">
    <x:font>
      <x:sz val="11"/>
      <x:name val="Carlito"/>
    </x:font>
    <x:font>
      <x:sz val="10"/>
      <x:color rgb="FF24332E"/>
      <x:name val="Arial"/>
    </x:font>
    <x:font>
      <x:b/>
      <x:sz val="16"/>
      <x:color rgb="FF173F35"/>
      <x:name val="Arial"/>
    </x:font>
    <x:font>
      <x:b/>
      <x:sz val="10"/>
      <x:color rgb="FFFFFFFF"/>
      <x:name val="Arial"/>
    </x:font>
    <x:font>
      <x:i/>
      <x:sz val="10"/>
      <x:color rgb="FF66746F"/>
      <x:name val="Arial"/>
    </x:font>
    <x:font>
      <x:sz val="10"/>
      <x:color rgb="FF66746F"/>
      <x:name val="Arial"/>
    </x:font>
    <x:font>
      <x:b/>
      <x:sz val="10"/>
      <x:color rgb="FF173F35"/>
      <x:name val="Arial"/>
    </x:font>
    <x:font>
      <x:b/>
      <x:sz val="9"/>
      <x:color rgb="FF275D83"/>
      <x:name val="Arial"/>
    </x:font>
    <x:font>
      <x:b/>
      <x:sz val="16"/>
      <x:color rgb="FF275D83"/>
      <x:name val="Arial"/>
    </x:font>
    <x:font>
      <x:b/>
      <x:sz val="9"/>
      <x:color rgb="FF173F35"/>
      <x:name val="Arial"/>
    </x:font>
    <x:font>
      <x:b/>
      <x:sz val="9"/>
      <x:color rgb="FFA12A26"/>
      <x:name val="Arial"/>
    </x:font>
    <x:font>
      <x:b/>
      <x:sz val="16"/>
      <x:color rgb="FFA12A26"/>
      <x:name val="Arial"/>
    </x:font>
    <x:font>
      <x:b/>
      <x:sz val="9"/>
      <x:color rgb="FF7A5A00"/>
      <x:name val="Arial"/>
    </x:font>
    <x:font>
      <x:b/>
      <x:sz val="16"/>
      <x:color rgb="FF7A5A00"/>
      <x:name val="Arial"/>
    </x:font>
    <x:font>
      <x:b/>
      <x:sz val="11"/>
      <x:color rgb="FF173F35"/>
      <x:name val="Arial"/>
    </x:font>
    <x:font>
      <x:sz val="10"/>
      <x:color rgb="FF173D2E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73F35"/>
      </x:patternFill>
    </x:fill>
    <x:fill>
      <x:patternFill patternType="solid">
        <x:fgColor rgb="FFFFF8DF"/>
      </x:patternFill>
    </x:fill>
    <x:fill>
      <x:patternFill patternType="solid">
        <x:fgColor rgb="FFF5F8F7"/>
      </x:patternFill>
    </x:fill>
    <x:fill>
      <x:patternFill patternType="solid">
        <x:fgColor rgb="FFE8F1FA"/>
      </x:patternFill>
    </x:fill>
    <x:fill>
      <x:patternFill patternType="solid">
        <x:fgColor rgb="FFE9F4EF"/>
      </x:patternFill>
    </x:fill>
    <x:fill>
      <x:patternFill patternType="solid">
        <x:fgColor rgb="FFFDE8E7"/>
      </x:patternFill>
    </x:fill>
    <x:fill>
      <x:patternFill patternType="solid">
        <x:fgColor rgb="FFFFF3CD"/>
      </x:patternFill>
    </x:fill>
  </x:fills>
  <x:borders count="12">
    <x:border/>
    <x:border>
      <x:bottom style="medium">
        <x:color rgb="FF247A5A"/>
      </x:bottom>
    </x:border>
    <x:border>
      <x:bottom style="thin">
        <x:color rgb="FFD5E0DB"/>
      </x:bottom>
    </x:border>
    <x:border>
      <x:top style="thin">
        <x:color rgb="FFD5E0DB"/>
      </x:top>
      <x:bottom style="thin">
        <x:color rgb="FFD5E0DB"/>
      </x:bottom>
    </x:border>
    <x:border>
      <x:left style="thin">
        <x:color rgb="FFD5E0DB"/>
      </x:left>
      <x:top style="thin">
        <x:color rgb="FFD5E0DB"/>
      </x:top>
    </x:border>
    <x:border>
      <x:top style="thin">
        <x:color rgb="FFD5E0DB"/>
      </x:top>
    </x:border>
    <x:border>
      <x:right style="thin">
        <x:color rgb="FFD5E0DB"/>
      </x:right>
      <x:top style="thin">
        <x:color rgb="FFD5E0DB"/>
      </x:top>
    </x:border>
    <x:border>
      <x:left style="thin">
        <x:color rgb="FFD5E0DB"/>
      </x:left>
    </x:border>
    <x:border>
      <x:right style="thin">
        <x:color rgb="FFD5E0DB"/>
      </x:right>
    </x:border>
    <x:border>
      <x:left style="thin">
        <x:color rgb="FFD5E0DB"/>
      </x:left>
      <x:bottom style="thin">
        <x:color rgb="FFD5E0DB"/>
      </x:bottom>
    </x:border>
    <x:border>
      <x:right style="thin">
        <x:color rgb="FFD5E0DB"/>
      </x:right>
      <x:bottom style="thin">
        <x:color rgb="FFD5E0DB"/>
      </x:bottom>
    </x:border>
    <x:border>
      <x:bottom style="medium">
        <x:color rgb="FF5FAF89"/>
      </x:bottom>
    </x:border>
  </x:borders>
  <x:cellStyleXfs count="1">
    <x:xf numFmtId="0" fontId="0" fillId="0" borderId="0"/>
  </x:cellStyleXfs>
  <x:cellXfs count="1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200" fontId="1" fillId="3" borderId="2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1" fontId="5" fillId="4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5" fillId="4" borderId="3" xfId="0" applyNumberFormat="1" applyFont="1" applyFill="1" applyBorder="1" applyAlignment="1">
      <x:alignment vertical="center"/>
    </x:xf>
    <x:xf numFmtId="202" fontId="5" fillId="4" borderId="2" xfId="0" applyNumberFormat="1" applyFont="1" applyFill="1" applyBorder="1" applyAlignment="1">
      <x:alignment vertical="center"/>
    </x:xf>
    <x:xf numFmtId="202" fontId="5" fillId="4" borderId="3" xfId="0" applyNumberFormat="1" applyFont="1" applyFill="1" applyBorder="1" applyAlignment="1">
      <x:alignment vertical="center"/>
    </x:xf>
    <x:xf numFmtId="203" fontId="5" fillId="4" borderId="2" xfId="0" applyNumberFormat="1" applyFont="1" applyFill="1" applyBorder="1" applyAlignment="1">
      <x:alignment vertical="center"/>
    </x:xf>
    <x:xf numFmtId="203" fontId="5" fillId="4" borderId="3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5" fillId="4" borderId="2" xfId="0" applyNumberFormat="1" applyFont="1" applyFill="1" applyBorder="1" applyAlignment="1">
      <x:alignment vertical="center" wrapText="1"/>
    </x:xf>
    <x:xf numFmtId="202" fontId="5" fillId="4" borderId="2" xfId="0" applyNumberFormat="1" applyFont="1" applyFill="1" applyBorder="1" applyAlignment="1">
      <x:alignment vertical="center" wrapText="1"/>
    </x:xf>
    <x:xf numFmtId="0" fontId="5" fillId="4" borderId="2" xfId="0" applyNumberFormat="1" applyFont="1" applyFill="1" applyBorder="1" applyAlignment="1">
      <x:alignment vertical="center" wrapText="1"/>
    </x:xf>
    <x:xf numFmtId="203" fontId="5" fillId="4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  <x:xf numFmtId="201" fontId="5" fillId="4" borderId="3" xfId="0" applyNumberFormat="1" applyFont="1" applyFill="1" applyBorder="1" applyAlignment="1">
      <x:alignment vertical="center" wrapText="1"/>
    </x:xf>
    <x:xf numFmtId="202" fontId="5" fillId="4" borderId="3" xfId="0" applyNumberFormat="1" applyFont="1" applyFill="1" applyBorder="1" applyAlignment="1">
      <x:alignment vertical="center" wrapText="1"/>
    </x:xf>
    <x:xf numFmtId="0" fontId="5" fillId="4" borderId="3" xfId="0" applyNumberFormat="1" applyFont="1" applyFill="1" applyBorder="1" applyAlignment="1">
      <x:alignment vertical="center" wrapText="1"/>
    </x:xf>
    <x:xf numFmtId="203" fontId="5" fillId="4" borderId="3" xfId="0" applyNumberFormat="1" applyFont="1" applyFill="1" applyBorder="1" applyAlignment="1">
      <x:alignment vertical="center" wrapText="1"/>
    </x:xf>
    <x:xf numFmtId="204" fontId="1" fillId="3" borderId="2" xfId="0" applyNumberFormat="1" applyFont="1" applyFill="1" applyBorder="1" applyAlignment="1">
      <x:alignment vertical="center"/>
    </x:xf>
    <x:xf numFmtId="204" fontId="1" fillId="3" borderId="3" xfId="0" applyNumberFormat="1" applyFont="1" applyFill="1" applyBorder="1" applyAlignment="1">
      <x:alignment vertical="center"/>
    </x:xf>
    <x:xf numFmtId="204" fontId="5" fillId="4" borderId="2" xfId="0" applyNumberFormat="1" applyFont="1" applyFill="1" applyBorder="1" applyAlignment="1">
      <x:alignment vertical="center"/>
    </x:xf>
    <x:xf numFmtId="204" fontId="5" fillId="4" borderId="3" xfId="0" applyNumberFormat="1" applyFont="1" applyFill="1" applyBorder="1" applyAlignment="1">
      <x:alignment vertical="center"/>
    </x:xf>
    <x:xf numFmtId="204" fontId="1" fillId="3" borderId="2" xfId="0" applyNumberFormat="1" applyFont="1" applyFill="1" applyBorder="1" applyAlignment="1">
      <x:alignment vertical="center" wrapText="1"/>
    </x:xf>
    <x:xf numFmtId="204" fontId="5" fillId="4" borderId="2" xfId="0" applyNumberFormat="1" applyFont="1" applyFill="1" applyBorder="1" applyAlignment="1">
      <x:alignment vertical="center" wrapText="1"/>
    </x:xf>
    <x:xf numFmtId="204" fontId="1" fillId="3" borderId="3" xfId="0" applyNumberFormat="1" applyFont="1" applyFill="1" applyBorder="1" applyAlignment="1">
      <x:alignment vertical="center" wrapText="1"/>
    </x:xf>
    <x:xf numFmtId="204" fontId="5" fillId="4" borderId="3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 applyAlignment="1">
      <x:alignment horizontal="center" vertical="center"/>
    </x:xf>
    <x:xf numFmtId="0" fontId="7" fillId="5" borderId="4" xfId="0" applyNumberFormat="1" applyFont="1" applyFill="1" applyBorder="1" applyAlignment="1">
      <x:alignment horizontal="center" vertical="center"/>
    </x:xf>
    <x:xf numFmtId="0" fontId="7" fillId="5" borderId="5" xfId="0" applyNumberFormat="1" applyFont="1" applyFill="1" applyBorder="1" applyAlignment="1">
      <x:alignment horizontal="center" vertical="center"/>
    </x:xf>
    <x:xf numFmtId="0" fontId="7" fillId="5" borderId="6" xfId="0" applyNumberFormat="1" applyFont="1" applyFill="1" applyBorder="1" applyAlignment="1">
      <x:alignment horizontal="center" vertical="center"/>
    </x:xf>
    <x:xf numFmtId="0" fontId="8" fillId="5" borderId="7" xfId="0" applyNumberFormat="1" applyFont="1" applyFill="1" applyBorder="1" applyAlignment="1">
      <x:alignment horizontal="center" vertical="center"/>
    </x:xf>
    <x:xf numFmtId="0" fontId="8" fillId="5" borderId="8" xfId="0" applyNumberFormat="1" applyFont="1" applyFill="1" applyBorder="1" applyAlignment="1">
      <x:alignment horizontal="center" vertical="center"/>
    </x:xf>
    <x:xf numFmtId="0" fontId="8" fillId="5" borderId="9" xfId="0" applyNumberFormat="1" applyFont="1" applyFill="1" applyBorder="1" applyAlignment="1">
      <x:alignment horizontal="center" vertical="center"/>
    </x:xf>
    <x:xf numFmtId="0" fontId="8" fillId="5" borderId="2" xfId="0" applyNumberFormat="1" applyFont="1" applyFill="1" applyBorder="1" applyAlignment="1">
      <x:alignment horizontal="center" vertical="center"/>
    </x:xf>
    <x:xf numFmtId="0" fontId="8" fillId="5" borderId="10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horizontal="center" vertical="center"/>
    </x:xf>
    <x:xf numFmtId="0" fontId="2" fillId="6" borderId="0" xfId="0" applyNumberFormat="1" applyFont="1" applyFill="1" applyBorder="1" applyAlignment="1">
      <x:alignment horizontal="center" vertical="center"/>
    </x:xf>
    <x:xf numFmtId="0" fontId="9" fillId="6" borderId="4" xfId="0" applyNumberFormat="1" applyFont="1" applyFill="1" applyBorder="1" applyAlignment="1">
      <x:alignment horizontal="center" vertical="center"/>
    </x:xf>
    <x:xf numFmtId="0" fontId="9" fillId="6" borderId="5" xfId="0" applyNumberFormat="1" applyFont="1" applyFill="1" applyBorder="1" applyAlignment="1">
      <x:alignment horizontal="center" vertical="center"/>
    </x:xf>
    <x:xf numFmtId="0" fontId="9" fillId="6" borderId="6" xfId="0" applyNumberFormat="1" applyFont="1" applyFill="1" applyBorder="1" applyAlignment="1">
      <x:alignment horizontal="center" vertical="center"/>
    </x:xf>
    <x:xf numFmtId="0" fontId="2" fillId="6" borderId="7" xfId="0" applyNumberFormat="1" applyFont="1" applyFill="1" applyBorder="1" applyAlignment="1">
      <x:alignment horizontal="center" vertical="center"/>
    </x:xf>
    <x:xf numFmtId="0" fontId="2" fillId="6" borderId="8" xfId="0" applyNumberFormat="1" applyFont="1" applyFill="1" applyBorder="1" applyAlignment="1">
      <x:alignment horizontal="center" vertical="center"/>
    </x:xf>
    <x:xf numFmtId="0" fontId="2" fillId="6" borderId="9" xfId="0" applyNumberFormat="1" applyFont="1" applyFill="1" applyBorder="1" applyAlignment="1">
      <x:alignment horizontal="center" vertical="center"/>
    </x:xf>
    <x:xf numFmtId="0" fontId="2" fillId="6" borderId="2" xfId="0" applyNumberFormat="1" applyFont="1" applyFill="1" applyBorder="1" applyAlignment="1">
      <x:alignment horizontal="center" vertical="center"/>
    </x:xf>
    <x:xf numFmtId="0" fontId="2" fillId="6" borderId="10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 applyAlignment="1">
      <x:alignment vertical="center"/>
    </x:xf>
    <x:xf numFmtId="0" fontId="10" fillId="7" borderId="0" xfId="0" applyNumberFormat="1" applyFont="1" applyFill="1" applyBorder="1" applyAlignment="1">
      <x:alignment vertical="center"/>
    </x:xf>
    <x:xf numFmtId="0" fontId="11" fillId="7" borderId="0" xfId="0" applyNumberFormat="1" applyFont="1" applyFill="1" applyBorder="1" applyAlignment="1">
      <x:alignment vertical="center"/>
    </x:xf>
    <x:xf numFmtId="0" fontId="10" fillId="7" borderId="0" xfId="0" applyNumberFormat="1" applyFont="1" applyFill="1" applyBorder="1" applyAlignment="1">
      <x:alignment horizontal="center" vertical="center"/>
    </x:xf>
    <x:xf numFmtId="0" fontId="11" fillId="7" borderId="0" xfId="0" applyNumberFormat="1" applyFont="1" applyFill="1" applyBorder="1" applyAlignment="1">
      <x:alignment horizontal="center" vertical="center"/>
    </x:xf>
    <x:xf numFmtId="0" fontId="10" fillId="7" borderId="4" xfId="0" applyNumberFormat="1" applyFont="1" applyFill="1" applyBorder="1" applyAlignment="1">
      <x:alignment horizontal="center" vertical="center"/>
    </x:xf>
    <x:xf numFmtId="0" fontId="10" fillId="7" borderId="5" xfId="0" applyNumberFormat="1" applyFont="1" applyFill="1" applyBorder="1" applyAlignment="1">
      <x:alignment horizontal="center" vertical="center"/>
    </x:xf>
    <x:xf numFmtId="0" fontId="10" fillId="7" borderId="6" xfId="0" applyNumberFormat="1" applyFont="1" applyFill="1" applyBorder="1" applyAlignment="1">
      <x:alignment horizontal="center" vertical="center"/>
    </x:xf>
    <x:xf numFmtId="0" fontId="11" fillId="7" borderId="7" xfId="0" applyNumberFormat="1" applyFont="1" applyFill="1" applyBorder="1" applyAlignment="1">
      <x:alignment horizontal="center" vertical="center"/>
    </x:xf>
    <x:xf numFmtId="0" fontId="11" fillId="7" borderId="8" xfId="0" applyNumberFormat="1" applyFont="1" applyFill="1" applyBorder="1" applyAlignment="1">
      <x:alignment horizontal="center" vertical="center"/>
    </x:xf>
    <x:xf numFmtId="0" fontId="11" fillId="7" borderId="9" xfId="0" applyNumberFormat="1" applyFont="1" applyFill="1" applyBorder="1" applyAlignment="1">
      <x:alignment horizontal="center" vertical="center"/>
    </x:xf>
    <x:xf numFmtId="0" fontId="11" fillId="7" borderId="2" xfId="0" applyNumberFormat="1" applyFont="1" applyFill="1" applyBorder="1" applyAlignment="1">
      <x:alignment horizontal="center" vertical="center"/>
    </x:xf>
    <x:xf numFmtId="0" fontId="11" fillId="7" borderId="10" xfId="0" applyNumberFormat="1" applyFont="1" applyFill="1" applyBorder="1" applyAlignment="1">
      <x:alignment horizontal="center" vertical="center"/>
    </x:xf>
    <x:xf numFmtId="0" fontId="1" fillId="8" borderId="0" xfId="0" applyNumberFormat="1" applyFont="1" applyFill="1" applyBorder="1" applyAlignment="1">
      <x:alignment vertical="center"/>
    </x:xf>
    <x:xf numFmtId="0" fontId="12" fillId="8" borderId="0" xfId="0" applyNumberFormat="1" applyFont="1" applyFill="1" applyBorder="1" applyAlignment="1">
      <x:alignment vertical="center"/>
    </x:xf>
    <x:xf numFmtId="0" fontId="13" fillId="8" borderId="0" xfId="0" applyNumberFormat="1" applyFont="1" applyFill="1" applyBorder="1" applyAlignment="1">
      <x:alignment vertical="center"/>
    </x:xf>
    <x:xf numFmtId="0" fontId="12" fillId="8" borderId="0" xfId="0" applyNumberFormat="1" applyFont="1" applyFill="1" applyBorder="1" applyAlignment="1">
      <x:alignment horizontal="center" vertical="center"/>
    </x:xf>
    <x:xf numFmtId="0" fontId="13" fillId="8" borderId="0" xfId="0" applyNumberFormat="1" applyFont="1" applyFill="1" applyBorder="1" applyAlignment="1">
      <x:alignment horizontal="center" vertical="center"/>
    </x:xf>
    <x:xf numFmtId="0" fontId="12" fillId="8" borderId="4" xfId="0" applyNumberFormat="1" applyFont="1" applyFill="1" applyBorder="1" applyAlignment="1">
      <x:alignment horizontal="center" vertical="center"/>
    </x:xf>
    <x:xf numFmtId="0" fontId="12" fillId="8" borderId="6" xfId="0" applyNumberFormat="1" applyFont="1" applyFill="1" applyBorder="1" applyAlignment="1">
      <x:alignment horizontal="center" vertical="center"/>
    </x:xf>
    <x:xf numFmtId="0" fontId="13" fillId="8" borderId="7" xfId="0" applyNumberFormat="1" applyFont="1" applyFill="1" applyBorder="1" applyAlignment="1">
      <x:alignment horizontal="center" vertical="center"/>
    </x:xf>
    <x:xf numFmtId="0" fontId="13" fillId="8" borderId="8" xfId="0" applyNumberFormat="1" applyFont="1" applyFill="1" applyBorder="1" applyAlignment="1">
      <x:alignment horizontal="center" vertical="center"/>
    </x:xf>
    <x:xf numFmtId="0" fontId="13" fillId="8" borderId="9" xfId="0" applyNumberFormat="1" applyFont="1" applyFill="1" applyBorder="1" applyAlignment="1">
      <x:alignment horizontal="center" vertical="center"/>
    </x:xf>
    <x:xf numFmtId="0" fontId="13" fillId="8" borderId="10" xfId="0" applyNumberFormat="1" applyFont="1" applyFill="1" applyBorder="1" applyAlignment="1">
      <x:alignment horizontal="center" vertical="center"/>
    </x:xf>
    <x:xf numFmtId="205" fontId="2" fillId="6" borderId="7" xfId="0" applyNumberFormat="1" applyFont="1" applyFill="1" applyBorder="1" applyAlignment="1">
      <x:alignment horizontal="center" vertical="center"/>
    </x:xf>
    <x:xf numFmtId="205" fontId="2" fillId="6" borderId="0" xfId="0" applyNumberFormat="1" applyFont="1" applyFill="1" applyBorder="1" applyAlignment="1">
      <x:alignment horizontal="center" vertical="center"/>
    </x:xf>
    <x:xf numFmtId="205" fontId="2" fillId="6" borderId="8" xfId="0" applyNumberFormat="1" applyFont="1" applyFill="1" applyBorder="1" applyAlignment="1">
      <x:alignment horizontal="center" vertical="center"/>
    </x:xf>
    <x:xf numFmtId="205" fontId="2" fillId="6" borderId="9" xfId="0" applyNumberFormat="1" applyFont="1" applyFill="1" applyBorder="1" applyAlignment="1">
      <x:alignment horizontal="center" vertical="center"/>
    </x:xf>
    <x:xf numFmtId="205" fontId="2" fillId="6" borderId="2" xfId="0" applyNumberFormat="1" applyFont="1" applyFill="1" applyBorder="1" applyAlignment="1">
      <x:alignment horizontal="center" vertical="center"/>
    </x:xf>
    <x:xf numFmtId="205" fontId="2" fillId="6" borderId="10" xfId="0" applyNumberFormat="1" applyFont="1" applyFill="1" applyBorder="1" applyAlignment="1">
      <x:alignment horizontal="center" vertical="center"/>
    </x:xf>
    <x:xf numFmtId="0" fontId="14" fillId="6" borderId="0" xfId="0" applyNumberFormat="1" applyFont="1" applyFill="1" applyBorder="1" applyAlignment="1">
      <x:alignment vertical="center"/>
    </x:xf>
    <x:xf numFmtId="0" fontId="14" fillId="6" borderId="11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201" fontId="1" fillId="0" borderId="3" xfId="0" applyNumberFormat="1" applyFont="1" applyFill="1" applyBorder="1" applyAlignment="1">
      <x:alignment vertical="center"/>
    </x:xf>
    <x:xf numFmtId="202" fontId="1" fillId="0" borderId="3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1" fillId="0" borderId="2" xfId="0" applyNumberFormat="1" applyFont="1" applyFill="1" applyBorder="1" applyAlignment="1">
      <x:alignment vertical="center"/>
    </x:xf>
    <x:xf numFmtId="205" fontId="1" fillId="0" borderId="3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201" fontId="2" fillId="6" borderId="7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/>
    </x:xf>
    <x:xf numFmtId="0" fontId="15" fillId="0" borderId="0" xfId="0" applyNumberFormat="1" applyFont="1" applyFill="1" applyBorder="1" applyAlignment="1">
      <x:alignment vertical="center" wrapText="1"/>
    </x:xf>
    <x:xf numFmtId="206" fontId="2" fillId="6" borderId="7" xfId="0" applyNumberFormat="1" applyFont="1" applyFill="1" applyBorder="1" applyAlignment="1">
      <x:alignment horizontal="center" vertical="center"/>
    </x:xf>
    <x:xf numFmtId="206" fontId="1" fillId="0" borderId="2" xfId="0" applyNumberFormat="1" applyFont="1" applyFill="1" applyBorder="1" applyAlignment="1">
      <x:alignment vertical="center"/>
    </x:xf>
    <x:xf numFmtId="206" fontId="1" fillId="0" borderId="3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5">
    <x:dxf>
      <x:font>
        <x:b/>
        <x:color rgb="FFA12A26"/>
      </x:font>
      <x:fill>
        <x:patternFill>
          <x:bgColor rgb="FFFDE8E7"/>
        </x:patternFill>
      </x:fill>
    </x:dxf>
    <x:dxf>
      <x:font>
        <x:b/>
        <x:color rgb="FF7A5A00"/>
      </x:font>
      <x:fill>
        <x:patternFill>
          <x:bgColor rgb="FFFFF3CD"/>
        </x:patternFill>
      </x:fill>
    </x:dxf>
    <x:dxf>
      <x:font>
        <x:b/>
        <x:color rgb="FF247A5A"/>
      </x:font>
      <x:fill>
        <x:patternFill>
          <x:bgColor rgb="FFE9F4EF"/>
        </x:patternFill>
      </x:fill>
    </x:dxf>
    <x:dxf>
      <x:font>
        <x:b/>
        <x:color rgb="FF275D83"/>
      </x:font>
      <x:fill>
        <x:patternFill>
          <x:bgColor rgb="FFE8F1FA"/>
        </x:patternFill>
      </x:fill>
    </x:dxf>
    <x:dxf>
      <x:font>
        <x:b/>
        <x:color rgb="FFA12A26"/>
      </x:font>
      <x:fill>
        <x:patternFill>
          <x:bgColor rgb="FFFDE8E7"/>
        </x:patternFill>
      </x:fill>
    </x:dxf>
    <x:dxf>
      <x:font>
        <x:b/>
        <x:color rgb="FF7A5A00"/>
      </x:font>
      <x:fill>
        <x:patternFill>
          <x:bgColor rgb="FFFFF3CD"/>
        </x:patternFill>
      </x:fill>
    </x:dxf>
    <x:dxf>
      <x:font>
        <x:b/>
        <x:color rgb="FF247A5A"/>
      </x:font>
      <x:fill>
        <x:patternFill>
          <x:bgColor rgb="FFE9F4EF"/>
        </x:patternFill>
      </x:fill>
    </x:dxf>
    <x:dxf>
      <x:font>
        <x:b/>
        <x:color rgb="FF275D83"/>
      </x:font>
      <x:fill>
        <x:patternFill>
          <x:bgColor rgb="FFE8F1FA"/>
        </x:patternFill>
      </x:fill>
    </x:dxf>
    <x:dxf>
      <x:font>
        <x:b/>
        <x:color rgb="FFA12A26"/>
      </x:font>
      <x:fill>
        <x:patternFill>
          <x:bgColor rgb="FFFDE8E7"/>
        </x:patternFill>
      </x:fill>
    </x:dxf>
    <x:dxf>
      <x:font>
        <x:b/>
        <x:color rgb="FFA12A26"/>
      </x:font>
      <x:fill>
        <x:patternFill>
          <x:bgColor rgb="FFFDE8E7"/>
        </x:patternFill>
      </x:fill>
    </x:dxf>
    <x:dxf>
      <x:font>
        <x:b/>
        <x:color rgb="FF7A5A00"/>
      </x:font>
      <x:fill>
        <x:patternFill>
          <x:bgColor rgb="FFFFF3CD"/>
        </x:patternFill>
      </x:fill>
    </x:dxf>
    <x:dxf>
      <x:font>
        <x:b/>
        <x:color rgb="FF247A5A"/>
      </x:font>
      <x:fill>
        <x:patternFill>
          <x:bgColor rgb="FFE9F4EF"/>
        </x:patternFill>
      </x:fill>
    </x:dxf>
    <x:dxf>
      <x:font>
        <x:b/>
        <x:color rgb="FF275D83"/>
      </x:font>
      <x:fill>
        <x:patternFill>
          <x:bgColor rgb="FFE8F1FA"/>
        </x:patternFill>
      </x:fill>
    </x:dxf>
    <x:dxf>
      <x:font>
        <x:b/>
        <x:color rgb="FF7A5A00"/>
      </x:font>
      <x:fill>
        <x:patternFill>
          <x:bgColor rgb="FFFFF3CD"/>
        </x:patternFill>
      </x:fill>
    </x:dxf>
    <x:dxf>
      <x:font>
        <x:b/>
        <x:color rgb="FFA12A26"/>
      </x:font>
      <x:fill>
        <x:patternFill>
          <x:bgColor rgb="FFFDE8E7"/>
        </x:patternFill>
      </x:fill>
    </x:dxf>
    <x:dxf>
      <x:font>
        <x:b/>
        <x:color rgb="FF247A5A"/>
      </x:font>
      <x:fill>
        <x:patternFill>
          <x:bgColor rgb="FFE9F4EF"/>
        </x:patternFill>
      </x:fill>
    </x:dxf>
    <x:dxf>
      <x:font>
        <x:b/>
        <x:color rgb="FFA12A26"/>
      </x:font>
      <x:fill>
        <x:patternFill>
          <x:bgColor rgb="FFFDE8E7"/>
        </x:patternFill>
      </x:fill>
    </x:dxf>
    <x:dxf>
      <x:font>
        <x:b/>
        <x:color rgb="FF7A5A00"/>
      </x:font>
      <x:fill>
        <x:patternFill>
          <x:bgColor rgb="FFFFF3CD"/>
        </x:patternFill>
      </x:fill>
    </x:dxf>
    <x:dxf>
      <x:font>
        <x:b/>
        <x:color rgb="FF247A5A"/>
      </x:font>
      <x:fill>
        <x:patternFill>
          <x:bgColor rgb="FFE9F4EF"/>
        </x:patternFill>
      </x:fill>
    </x:dxf>
    <x:dxf>
      <x:font>
        <x:b/>
        <x:color rgb="FF275D83"/>
      </x:font>
      <x:fill>
        <x:patternFill>
          <x:bgColor rgb="FFE8F1FA"/>
        </x:patternFill>
      </x:fill>
    </x:dxf>
    <x:dxf>
      <x:font>
        <x:b/>
        <x:color rgb="FF247A5A"/>
      </x:font>
      <x:fill>
        <x:patternFill>
          <x:bgColor rgb="FFE9F4EF"/>
        </x:patternFill>
      </x:fill>
    </x:dxf>
    <x:dxf>
      <x:font>
        <x:b/>
        <x:color rgb="FF7A5A00"/>
      </x:font>
      <x:fill>
        <x:patternFill>
          <x:bgColor rgb="FFFFF3CD"/>
        </x:patternFill>
      </x:fill>
    </x:dxf>
    <x:dxf>
      <x:font>
        <x:b/>
        <x:color rgb="FFA12A26"/>
      </x:font>
      <x:fill>
        <x:patternFill>
          <x:bgColor rgb="FFFDE8E7"/>
        </x:patternFill>
      </x:fill>
    </x:dxf>
    <x:dxf>
      <x:font>
        <x:b/>
        <x:color rgb="FFA12A26"/>
      </x:font>
      <x:fill>
        <x:patternFill>
          <x:bgColor rgb="FFFDE8E7"/>
        </x:patternFill>
      </x:fill>
    </x:dxf>
    <x:dxf>
      <x:font>
        <x:b/>
        <x:color rgb="FFB42318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50beb548f4cb9" /><Relationship Type="http://schemas.openxmlformats.org/officeDocument/2006/relationships/theme" Target="/xl/theme/theme1.xml" Id="R0cc2500e403a4f99" /><Relationship Type="http://schemas.openxmlformats.org/officeDocument/2006/relationships/sharedStrings" Target="/xl/sharedStrings.xml" Id="R6a01eadcd7114bd5" /><Relationship Type="http://schemas.openxmlformats.org/officeDocument/2006/relationships/worksheet" Target="/xl/worksheets/sheet1.xml" Id="Re7e868a8c4d54a12" /><Relationship Type="http://schemas.openxmlformats.org/officeDocument/2006/relationships/worksheet" Target="/xl/worksheets/sheet2.xml" Id="Rb1690266638046e6" /><Relationship Type="http://schemas.openxmlformats.org/officeDocument/2006/relationships/worksheet" Target="/xl/worksheets/sheet3.xml" Id="Rd693ef2bc2984122" /><Relationship Type="http://schemas.openxmlformats.org/officeDocument/2006/relationships/worksheet" Target="/xl/worksheets/sheet4.xml" Id="R343c51220c154b80" /><Relationship Type="http://schemas.openxmlformats.org/officeDocument/2006/relationships/worksheet" Target="/xl/worksheets/sheet5.xml" Id="R18631a63949b4ff7" /><Relationship Type="http://schemas.openxmlformats.org/officeDocument/2006/relationships/worksheet" Target="/xl/worksheets/sheet6.xml" Id="R45e6bdedbc56486c" /><Relationship Type="http://schemas.openxmlformats.org/officeDocument/2006/relationships/worksheet" Target="/xl/worksheets/sheet7.xml" Id="R8dbcbd882d604f4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d4fc7c2d6c8404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Valor comprado por fornecedor</a:t>
            </a:r>
          </a:p>
        </c:rich>
      </c:tx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Valor comprado</c:v>
          </c:tx>
          <c:spPr>
            <a:solidFill xmlns:a="http://schemas.openxmlformats.org/drawingml/2006/main">
              <a:srgbClr val="247A5A"/>
            </a:solidFill>
          </c:spPr>
          <c:cat>
            <c:strRef>
              <c:f>'Dashboard'!$A$26:$A$31</c:f>
              <c:strCache>
                <c:ptCount val="0"/>
              </c:strCache>
            </c:strRef>
          </c:cat>
          <c:val>
            <c:numRef>
              <c:f>'Dashboard'!$B$26:$B$31</c:f>
              <c:numCache>
                <c:formatCode>R$ 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R$ 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23</xdr:row>
      <xdr:rowOff>0</xdr:rowOff>
    </xdr:from>
    <xdr:to>
      <xdr:col>14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d4fc7c2d6c8404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9905479cd804f58" /></Relationships>
</file>

<file path=xl/worksheets/sheet1.xml><?xml version="1.0" encoding="utf-8"?>
<x:worksheet xmlns:x="http://schemas.openxmlformats.org/spreadsheetml/2006/main">
  <x:sheetPr>
    <x:tabColor rgb="FF173F35"/>
  </x:sheetPr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12" hidden="0" customWidth="1"/>
    <x:col min="4" max="4" width="12" hidden="0" customWidth="1"/>
    <x:col min="5" max="5" width="24" hidden="0" customWidth="1"/>
    <x:col min="6" max="6" width="15" hidden="0" customWidth="1"/>
    <x:col min="7" max="7" width="4" hidden="0" customWidth="1"/>
    <x:col min="8" max="8" width="30" hidden="0" customWidth="1"/>
    <x:col min="9" max="9" width="16" hidden="0" customWidth="1"/>
    <x:col min="10" max="10" width="14" hidden="0" customWidth="1"/>
    <x:col min="11" max="11" width="18" hidden="0" customWidth="1"/>
    <x:col min="12" max="12" width="4" hidden="0" customWidth="1"/>
    <x:col min="13" max="13" width="12" hidden="0" customWidth="1"/>
    <x:col min="14" max="14" width="12" hidden="0" customWidth="1"/>
  </x:cols>
  <x:sheetData>
    <x:row r="1" ht="2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30" customHeight="1">
      <x:c r="A2" s="3" t="str">
        <x:v>Controle de compras e fornecedores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2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20" customHeight="1">
      <x:c r="A4" s="53" t="str">
        <x:v>Data-base</x:v>
      </x:c>
      <x:c r="B4" s="52" t="n">
        <x:v>46289</x:v>
      </x:c>
      <x:c r="C4" s="2"/>
      <x:c r="D4" s="14" t="str">
        <x:v>Atualize a data-base para recalcular atrasos e alertas de entrega.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2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0" customHeight="1">
      <x:c r="A6" s="59" t="str">
        <x:v>PEDIDOS ABERTOS</x:v>
      </x:c>
      <x:c r="B6" s="60" t="str">
        <x:v>PEDIDOS ABERTOS</x:v>
      </x:c>
      <x:c r="C6" s="61" t="str">
        <x:v>PEDIDOS ABERTOS</x:v>
      </x:c>
      <x:c r="D6" s="2"/>
      <x:c r="E6" s="72" t="str">
        <x:v>VALOR COMPROMETIDO</x:v>
      </x:c>
      <x:c r="F6" s="73" t="str">
        <x:v>VALOR COMPROMETIDO</x:v>
      </x:c>
      <x:c r="G6" s="74" t="str">
        <x:v>VALOR COMPROMETIDO</x:v>
      </x:c>
      <x:c r="H6" s="2"/>
      <x:c r="I6" s="85" t="str">
        <x:v>PEDIDOS ATRASADOS</x:v>
      </x:c>
      <x:c r="J6" s="86" t="str">
        <x:v>PEDIDOS ATRASADOS</x:v>
      </x:c>
      <x:c r="K6" s="87" t="str">
        <x:v>PEDIDOS ATRASADOS</x:v>
      </x:c>
      <x:c r="L6" s="2"/>
      <x:c r="M6" s="98" t="str">
        <x:v>VENCEM EM BREVE</x:v>
      </x:c>
      <x:c r="N6" s="99" t="str">
        <x:v>VENCEM EM BREVE</x:v>
      </x:c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24" customHeight="1">
      <x:c r="A7" s="62" t="n">
        <x:f>COUNTIFS(Pedidos!$A$6:$A$105,"&lt;&gt;",Pedidos!$P$6:$P$105,"&gt;0")</x:f>
        <x:v>4</x:v>
      </x:c>
      <x:c r="B7" s="58"/>
      <x:c r="C7" s="63"/>
      <x:c r="D7" s="2"/>
      <x:c r="E7" s="128" t="n">
        <x:f>SUMIFS(Pedidos!$L$6:$L$105,Pedidos!$A$6:$A$105,"&lt;&gt;",Pedidos!$P$6:$P$105,"&gt;0")</x:f>
        <x:v>13575</x:v>
      </x:c>
      <x:c r="F7" s="105"/>
      <x:c r="G7" s="106"/>
      <x:c r="H7" s="2"/>
      <x:c r="I7" s="88" t="n">
        <x:f>COUNTIF(Pedidos!$Q$6:$Q$105,"ATRASADO")</x:f>
        <x:v>1</x:v>
      </x:c>
      <x:c r="J7" s="84"/>
      <x:c r="K7" s="89"/>
      <x:c r="L7" s="2"/>
      <x:c r="M7" s="100" t="n">
        <x:f>COUNTIF(Pedidos!$Q$6:$Q$105,"VENCE EM BREVE")</x:f>
        <x:v>2</x:v>
      </x:c>
      <x:c r="N7" s="101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24" customHeight="1">
      <x:c r="A8" s="62"/>
      <x:c r="B8" s="58"/>
      <x:c r="C8" s="63"/>
      <x:c r="D8" s="2"/>
      <x:c r="E8" s="104"/>
      <x:c r="F8" s="105"/>
      <x:c r="G8" s="106"/>
      <x:c r="H8" s="2"/>
      <x:c r="I8" s="88"/>
      <x:c r="J8" s="84"/>
      <x:c r="K8" s="89"/>
      <x:c r="L8" s="2"/>
      <x:c r="M8" s="100"/>
      <x:c r="N8" s="101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24" customHeight="1">
      <x:c r="A9" s="64"/>
      <x:c r="B9" s="65"/>
      <x:c r="C9" s="66"/>
      <x:c r="D9" s="2"/>
      <x:c r="E9" s="107"/>
      <x:c r="F9" s="108"/>
      <x:c r="G9" s="109"/>
      <x:c r="H9" s="2"/>
      <x:c r="I9" s="90"/>
      <x:c r="J9" s="91"/>
      <x:c r="K9" s="92"/>
      <x:c r="L9" s="2"/>
      <x:c r="M9" s="102"/>
      <x:c r="N9" s="103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2" customHeight="1">
      <x:c r="A10" s="127" t="str">
        <x:f>IF(COUNTIF(Pedidos!$Q$6:$Q$105,"REVISAR*")+COUNTIF(Recebimentos!$L$6:$L$205,"REVISAR DADOS")+COUNTIF(Fornecedores!$P$6:$P$55,"REVISAR DADOS")&gt;0,"REVISAR DADOS: confira os avisos antes de usar os totais.","Totais: todos os registros previstos. Tabela: primeiros 8 pedidos. Gráfico: primeiros 6 fornecedores.")</x:f>
        <x:v>Totais: todos os registros previstos. Tabela: primeiros 8 pedidos. Gráfico: primeiros 6 fornecedores.</x:v>
      </x:c>
      <x:c r="B10" s="127"/>
      <x:c r="C10" s="127"/>
      <x:c r="D10" s="127"/>
      <x:c r="E10" s="127"/>
      <x:c r="F10" s="127"/>
      <x:c r="G10" s="127"/>
      <x:c r="H10" s="127"/>
      <x:c r="I10" s="127"/>
      <x:c r="J10" s="127"/>
      <x:c r="K10" s="127"/>
      <x:c r="L10" s="127"/>
      <x:c r="M10" s="127"/>
      <x:c r="N10" s="127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2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20" customHeight="1">
      <x:c r="A12" s="111" t="str">
        <x:v>PRIMEIROS 8 PEDIDOS</x:v>
      </x:c>
      <x:c r="B12" s="111"/>
      <x:c r="C12" s="111"/>
      <x:c r="D12" s="111"/>
      <x:c r="E12" s="111"/>
      <x:c r="F12" s="111"/>
      <x:c r="G12" s="2"/>
      <x:c r="H12" s="111" t="str">
        <x:v>Indicadores de desempenho</x:v>
      </x:c>
      <x:c r="I12" s="111"/>
      <x:c r="J12" s="111"/>
      <x:c r="K12" s="111"/>
      <x:c r="L12" s="111"/>
      <x:c r="M12" s="111"/>
      <x:c r="N12" s="111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20" customHeight="1">
      <x:c r="A13" s="8" t="str">
        <x:v>Pedido</x:v>
      </x:c>
      <x:c r="B13" s="8" t="str">
        <x:v>Fornecedor</x:v>
      </x:c>
      <x:c r="C13" s="8" t="str">
        <x:v>Entrega</x:v>
      </x:c>
      <x:c r="D13" s="8" t="str">
        <x:v>Saldo</x:v>
      </x:c>
      <x:c r="E13" s="8" t="str">
        <x:v>Status</x:v>
      </x:c>
      <x:c r="F13" s="8" t="str">
        <x:v>Valor</x:v>
      </x:c>
      <x:c r="G13" s="2"/>
      <x:c r="H13" s="8" t="str">
        <x:v>Indicador</x:v>
      </x:c>
      <x:c r="I13" s="8" t="str">
        <x:v>Resultado</x:v>
      </x:c>
      <x:c r="J13" s="8" t="str">
        <x:v>Meta</x:v>
      </x:c>
      <x:c r="K13" s="8" t="str">
        <x:v>Situação</x:v>
      </x:c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20" customHeight="1">
      <x:c r="A14" s="9" t="str">
        <x:f>Pedidos!A6</x:f>
        <x:v>PC-001</x:v>
      </x:c>
      <x:c r="B14" s="9" t="str">
        <x:f>Pedidos!D6</x:f>
        <x:v>PackSul</x:v>
      </x:c>
      <x:c r="C14" s="112" t="n">
        <x:f>Pedidos!M6</x:f>
        <x:v>46283</x:v>
      </x:c>
      <x:c r="D14" s="9" t="n">
        <x:f>Pedidos!P6</x:f>
        <x:v>0</x:v>
      </x:c>
      <x:c r="E14" s="9" t="str">
        <x:f>Pedidos!Q6</x:f>
        <x:v>RECEBIDO</x:v>
      </x:c>
      <x:c r="F14" s="129" t="n">
        <x:f>Pedidos!L6</x:f>
        <x:v>4130</x:v>
      </x:c>
      <x:c r="G14" s="2"/>
      <x:c r="H14" s="121" t="str">
        <x:v>Solicitações aguardando aprovação</x:v>
      </x:c>
      <x:c r="I14" s="9" t="n">
        <x:f>COUNTIF(Solicitacoes!$R$6:$R$105,"AGUARDANDO APROVAÇÃO")</x:f>
        <x:v>2</x:v>
      </x:c>
      <x:c r="J14" s="9" t="n">
        <x:v>0</x:v>
      </x:c>
      <x:c r="K14" s="9" t="str">
        <x:f>IF(I14=0,"OK","AGIR")</x:f>
        <x:v>AGIR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20" customHeight="1">
      <x:c r="A15" s="10" t="str">
        <x:f>Pedidos!A7</x:f>
        <x:v>PC-002</x:v>
      </x:c>
      <x:c r="B15" s="10" t="str">
        <x:f>Pedidos!D7</x:f>
        <x:v>TechPrime</x:v>
      </x:c>
      <x:c r="C15" s="113" t="n">
        <x:f>Pedidos!M7</x:f>
        <x:v>46287</x:v>
      </x:c>
      <x:c r="D15" s="10" t="n">
        <x:f>Pedidos!P7</x:f>
        <x:v>0</x:v>
      </x:c>
      <x:c r="E15" s="10" t="str">
        <x:f>Pedidos!Q7</x:f>
        <x:v>RECEBIDO</x:v>
      </x:c>
      <x:c r="F15" s="130" t="n">
        <x:f>Pedidos!L7</x:f>
        <x:v>17620</x:v>
      </x:c>
      <x:c r="G15" s="2"/>
      <x:c r="H15" s="125" t="str">
        <x:v>Pedidos a fechar</x:v>
      </x:c>
      <x:c r="I15" s="10" t="n">
        <x:f>COUNTIF(Pedidos!$Q$6:$Q$105,"RECEBIDO — INFORME DATA")</x:f>
        <x:v>4</x:v>
      </x:c>
      <x:c r="J15" s="10" t="n">
        <x:v>0</x:v>
      </x:c>
      <x:c r="K15" s="10" t="str">
        <x:f>IF(I15=0,"OK","REGISTRAR DATA")</x:f>
        <x:v>REGISTRAR DATA</x:v>
      </x:c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20" customHeight="1">
      <x:c r="A16" s="10" t="str">
        <x:f>Pedidos!A8</x:f>
        <x:v>PC-003</x:v>
      </x:c>
      <x:c r="B16" s="10" t="str">
        <x:f>Pedidos!D8</x:f>
        <x:v>OfficeMais</x:v>
      </x:c>
      <x:c r="C16" s="113" t="n">
        <x:f>Pedidos!M8</x:f>
        <x:v>46292</x:v>
      </x:c>
      <x:c r="D16" s="10" t="n">
        <x:f>Pedidos!P8</x:f>
        <x:v>0</x:v>
      </x:c>
      <x:c r="E16" s="10" t="str">
        <x:f>Pedidos!Q8</x:f>
        <x:v>RECEBIDO — INFORME DATA</x:v>
      </x:c>
      <x:c r="F16" s="130" t="n">
        <x:f>Pedidos!L8</x:f>
        <x:v>1605</x:v>
      </x:c>
      <x:c r="G16" s="2"/>
      <x:c r="H16" s="125" t="str">
        <x:v>Pontualidade das entregas</x:v>
      </x:c>
      <x:c r="I16" s="116" t="n">
        <x:f>IFERROR(COUNTIF(Pedidos!$S$6:$S$105,"SIM")/(COUNTIF(Pedidos!$S$6:$S$105,"SIM")+COUNTIF(Pedidos!$S$6:$S$105,"NÃO")),0)</x:f>
        <x:v>0.5</x:v>
      </x:c>
      <x:c r="J16" s="116" t="n">
        <x:v>0.9</x:v>
      </x:c>
      <x:c r="K16" s="10" t="str">
        <x:f>IF(I16&gt;=J16,"OK","ATENÇÃO")</x:f>
        <x:v>ATENÇÃO</x:v>
      </x:c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20" customHeight="1">
      <x:c r="A17" s="10" t="str">
        <x:f>Pedidos!A9</x:f>
        <x:v>PC-004</x:v>
      </x:c>
      <x:c r="B17" s="10" t="str">
        <x:f>Pedidos!D9</x:f>
        <x:v>Mecânica Atlas</x:v>
      </x:c>
      <x:c r="C17" s="113" t="n">
        <x:f>Pedidos!M9</x:f>
        <x:v>46286</x:v>
      </x:c>
      <x:c r="D17" s="10" t="n">
        <x:f>Pedidos!P9</x:f>
        <x:v>0</x:v>
      </x:c>
      <x:c r="E17" s="10" t="str">
        <x:f>Pedidos!Q9</x:f>
        <x:v>RECEBIDO — INFORME DATA</x:v>
      </x:c>
      <x:c r="F17" s="130" t="n">
        <x:f>Pedidos!L9</x:f>
        <x:v>6700</x:v>
      </x:c>
      <x:c r="G17" s="2"/>
      <x:c r="H17" s="125" t="str">
        <x:v>Recebimentos reprovados</x:v>
      </x:c>
      <x:c r="I17" s="10" t="n">
        <x:f>COUNTIF(Recebimentos!$E$6:$E$205,"Reprovado")</x:f>
        <x:v>1</x:v>
      </x:c>
      <x:c r="J17" s="10" t="n">
        <x:v>0</x:v>
      </x:c>
      <x:c r="K17" s="10" t="str">
        <x:f>IF(I17=0,"OK","TRATAR")</x:f>
        <x:v>TRATAR</x:v>
      </x:c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20" customHeight="1">
      <x:c r="A18" s="10" t="str">
        <x:f>Pedidos!A10</x:f>
        <x:v>PC-005</x:v>
      </x:c>
      <x:c r="B18" s="10" t="str">
        <x:f>Pedidos!D10</x:f>
        <x:v>Higiclean</x:v>
      </x:c>
      <x:c r="C18" s="113" t="n">
        <x:f>Pedidos!M10</x:f>
        <x:v>46296</x:v>
      </x:c>
      <x:c r="D18" s="10" t="n">
        <x:f>Pedidos!P10</x:f>
        <x:v>20</x:v>
      </x:c>
      <x:c r="E18" s="10" t="str">
        <x:f>Pedidos!Q10</x:f>
        <x:v>VENCE EM BREVE</x:v>
      </x:c>
      <x:c r="F18" s="130" t="n">
        <x:f>Pedidos!L10</x:f>
        <x:v>2250</x:v>
      </x:c>
      <x:c r="G18" s="2"/>
      <x:c r="H18" s="125" t="str">
        <x:v>Fornecedores para reavaliar</x:v>
      </x:c>
      <x:c r="I18" s="10" t="n">
        <x:f>COUNTIF(Fornecedores!$P$6:$P$55,"REAVALIAR")+COUNTIF(Fornecedores!$P$6:$P$55,"ATENÇÃO")</x:f>
        <x:v>1</x:v>
      </x:c>
      <x:c r="J18" s="10" t="n">
        <x:v>0</x:v>
      </x:c>
      <x:c r="K18" s="10" t="str">
        <x:f>IF(I18=0,"OK","REVISAR")</x:f>
        <x:v>REVISAR</x:v>
      </x:c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20" customHeight="1">
      <x:c r="A19" s="10" t="str">
        <x:f>Pedidos!A11</x:f>
        <x:v>PC-006</x:v>
      </x:c>
      <x:c r="B19" s="10" t="str">
        <x:f>Pedidos!D11</x:f>
        <x:v>LogFast</x:v>
      </x:c>
      <x:c r="C19" s="113" t="n">
        <x:f>Pedidos!M11</x:f>
        <x:v>46291</x:v>
      </x:c>
      <x:c r="D19" s="10" t="n">
        <x:f>Pedidos!P11</x:f>
        <x:v>0</x:v>
      </x:c>
      <x:c r="E19" s="10" t="str">
        <x:f>Pedidos!Q11</x:f>
        <x:v>RECEBIDO — INFORME DATA</x:v>
      </x:c>
      <x:c r="F19" s="130" t="n">
        <x:f>Pedidos!L11</x:f>
        <x:v>4550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20" customHeight="1">
      <x:c r="A20" s="10" t="str">
        <x:f>Pedidos!A12</x:f>
        <x:v>PC-007</x:v>
      </x:c>
      <x:c r="B20" s="10" t="str">
        <x:f>Pedidos!D12</x:f>
        <x:v>PackSul</x:v>
      </x:c>
      <x:c r="C20" s="113" t="n">
        <x:f>Pedidos!M12</x:f>
        <x:v>46289</x:v>
      </x:c>
      <x:c r="D20" s="10" t="n">
        <x:f>Pedidos!P12</x:f>
        <x:v>0</x:v>
      </x:c>
      <x:c r="E20" s="10" t="str">
        <x:f>Pedidos!Q12</x:f>
        <x:v>RECEBIDO — INFORME DATA</x:v>
      </x:c>
      <x:c r="F20" s="130" t="n">
        <x:f>Pedidos!L12</x:f>
        <x:v>2330</x:v>
      </x:c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20" customHeight="1">
      <x:c r="A21" s="10" t="str">
        <x:f>Pedidos!A13</x:f>
        <x:v>PC-008</x:v>
      </x:c>
      <x:c r="B21" s="10" t="str">
        <x:f>Pedidos!D13</x:f>
        <x:v>OfficeMais</x:v>
      </x:c>
      <x:c r="C21" s="113" t="n">
        <x:f>Pedidos!M13</x:f>
        <x:v>46300</x:v>
      </x:c>
      <x:c r="D21" s="10" t="n">
        <x:f>Pedidos!P13</x:f>
        <x:v>6</x:v>
      </x:c>
      <x:c r="E21" s="10" t="str">
        <x:f>Pedidos!Q13</x:f>
        <x:v>NO PRAZO</x:v>
      </x:c>
      <x:c r="F21" s="130" t="n">
        <x:f>Pedidos!L13</x:f>
        <x:v>5380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2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2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20" customHeight="1">
      <x:c r="A24" s="111" t="str">
        <x:v>COMPRAS DOS PRIMEIROS 6 FORNECEDORES</x:v>
      </x:c>
      <x:c r="B24" s="111"/>
      <x:c r="C24" s="111"/>
      <x:c r="D24" s="111"/>
      <x:c r="E24" s="111"/>
      <x:c r="F24" s="111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20" customHeight="1">
      <x:c r="A25" s="8" t="str">
        <x:v>Fornecedor</x:v>
      </x:c>
      <x:c r="B25" s="8" t="str">
        <x:v>Valor comprado</x:v>
      </x:c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20" customHeight="1">
      <x:c r="A26" s="9" t="str">
        <x:f>Fornecedores!A6</x:f>
        <x:v>PackSul</x:v>
      </x:c>
      <x:c r="B26" s="129" t="n">
        <x:f>Fornecedores!K6</x:f>
        <x:v>6460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20" customHeight="1">
      <x:c r="A27" s="10" t="str">
        <x:f>Fornecedores!A7</x:f>
        <x:v>TechPrime</x:v>
      </x:c>
      <x:c r="B27" s="130" t="n">
        <x:f>Fornecedores!K7</x:f>
        <x:v>21795</x:v>
      </x:c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20" customHeight="1">
      <x:c r="A28" s="10" t="str">
        <x:f>Fornecedores!A8</x:f>
        <x:v>OfficeMais</x:v>
      </x:c>
      <x:c r="B28" s="130" t="n">
        <x:f>Fornecedores!K8</x:f>
        <x:v>6985</x:v>
      </x:c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20" customHeight="1">
      <x:c r="A29" s="10" t="str">
        <x:f>Fornecedores!A9</x:f>
        <x:v>Mecânica Atlas</x:v>
      </x:c>
      <x:c r="B29" s="130" t="n">
        <x:f>Fornecedores!K9</x:f>
        <x:v>6700</x:v>
      </x:c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20" customHeight="1">
      <x:c r="A30" s="10" t="str">
        <x:f>Fornecedores!A10</x:f>
        <x:v>Higiclean</x:v>
      </x:c>
      <x:c r="B30" s="130" t="n">
        <x:f>Fornecedores!K10</x:f>
        <x:v>4020</x:v>
      </x:c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20" customHeight="1">
      <x:c r="A31" s="10" t="str">
        <x:f>Fornecedores!A11</x:f>
        <x:v>LogFast</x:v>
      </x:c>
      <x:c r="B31" s="130" t="n">
        <x:f>Fornecedores!K11</x:f>
        <x:v>4550</x:v>
      </x:c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20" customHeight="1">
      <x:c r="A32" s="2"/>
      <x:c r="B32" s="124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20" customHeight="1">
      <x:c r="A33" s="2"/>
      <x:c r="B33" s="124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20" customHeight="1">
      <x:c r="A34" s="2"/>
      <x:c r="B34" s="124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20" customHeight="1">
      <x:c r="A35" s="2"/>
      <x:c r="B35" s="124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20" customHeight="1">
      <x:c r="A36" s="2"/>
      <x:c r="B36" s="124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20" customHeight="1">
      <x:c r="A37" s="2"/>
      <x:c r="B37" s="124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20" customHeight="1">
      <x:c r="A38" s="2"/>
      <x:c r="B38" s="124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20" customHeight="1">
      <x:c r="A39" s="2"/>
      <x:c r="B39" s="124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20" customHeight="1">
      <x:c r="A40" s="2"/>
      <x:c r="B40" s="124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</x:sheetData>
  <x:mergeCells>
    <x:mergeCell ref="A2:N2"/>
    <x:mergeCell ref="D4:N4"/>
    <x:mergeCell ref="A6:C6"/>
    <x:mergeCell ref="A7:C9"/>
    <x:mergeCell ref="E6:G6"/>
    <x:mergeCell ref="E7:G9"/>
    <x:mergeCell ref="I6:K6"/>
    <x:mergeCell ref="I7:K9"/>
    <x:mergeCell ref="M6:N6"/>
    <x:mergeCell ref="M7:N9"/>
    <x:mergeCell ref="A12:F12"/>
    <x:mergeCell ref="H12:N12"/>
    <x:mergeCell ref="A24:F24"/>
    <x:mergeCell ref="A10:N10"/>
  </x:mergeCells>
  <x:conditionalFormatting sqref="E14:E21">
    <x:cfRule type="containsText" dxfId="16" priority="1" operator="containsText" text="ATRASADO"/>
    <x:cfRule type="containsText" dxfId="17" priority="2" operator="containsText" text="VENCE"/>
    <x:cfRule type="containsText" dxfId="18" priority="3" operator="containsText" text="RECEBIDO"/>
    <x:cfRule type="containsText" dxfId="19" priority="4" operator="containsText" text="NO PRAZO"/>
  </x:conditionalFormatting>
  <x:conditionalFormatting sqref="K14:K18">
    <x:cfRule type="containsText" dxfId="20" priority="5" operator="containsText" text="OK"/>
    <x:cfRule type="containsText" dxfId="21" priority="6" operator="containsText" text="ATENÇÃO"/>
    <x:cfRule type="containsText" dxfId="22" priority="7" operator="containsText" text="AGIR"/>
    <x:cfRule type="containsText" dxfId="23" priority="8" operator="containsText" text="TRATAR"/>
  </x:conditionalFormatting>
  <x:pageMargins left="0.7" right="0.7" top="0.75" bottom="0.75" header="0.3" footer="0.3"/>
  <x:drawing xmlns:r="http://schemas.openxmlformats.org/officeDocument/2006/relationships" r:id="R09905479cd804f58"/>
</x:worksheet>
</file>

<file path=xl/worksheets/sheet2.xml><?xml version="1.0" encoding="utf-8"?>
<x:worksheet xmlns:x="http://schemas.openxmlformats.org/spreadsheetml/2006/main">
  <x:sheetPr>
    <x:tabColor rgb="FF5FAF89"/>
  </x:sheetPr>
  <x:sheetViews>
    <x:sheetView showGridLines="0" workbookViewId="0"/>
  </x:sheetViews>
  <x:sheetFormatPr defaultRowHeight="15"/>
  <x:cols>
    <x:col min="1" max="1" width="15" hidden="0" customWidth="1"/>
    <x:col min="2" max="2" width="12" hidden="0" customWidth="1"/>
    <x:col min="3" max="3" width="16" hidden="0" customWidth="1"/>
    <x:col min="4" max="4" width="16" hidden="0" customWidth="1"/>
    <x:col min="5" max="5" width="28" hidden="0" customWidth="1"/>
    <x:col min="6" max="6" width="16" hidden="0" customWidth="1"/>
    <x:col min="7" max="7" width="12" hidden="0" customWidth="1"/>
    <x:col min="8" max="8" width="10" hidden="0" customWidth="1"/>
    <x:col min="9" max="9" width="11" hidden="0" customWidth="1"/>
    <x:col min="10" max="10" width="16" hidden="0" customWidth="1"/>
    <x:col min="11" max="11" width="14" hidden="0" customWidth="1"/>
    <x:col min="12" max="12" width="20" hidden="0" customWidth="1"/>
    <x:col min="13" max="13" width="16" hidden="0" customWidth="1"/>
    <x:col min="14" max="14" width="13" hidden="0" customWidth="1"/>
    <x:col min="15" max="15" width="16" hidden="0" customWidth="1"/>
    <x:col min="16" max="16" width="15" hidden="0" customWidth="1"/>
    <x:col min="17" max="17" width="13" hidden="0" customWidth="1"/>
    <x:col min="18" max="18" width="23" hidden="0" customWidth="1"/>
    <x:col min="19" max="19" width="16" hidden="0" customWidth="1"/>
    <x:col min="20" max="20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28" customHeight="1">
      <x:c r="A2" s="3" t="str">
        <x:v>Solicitações de compra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2"/>
      <x:c r="V3" s="2"/>
      <x:c r="W3" s="2"/>
      <x:c r="X3" s="2"/>
      <x:c r="Y3" s="2"/>
      <x:c r="Z3" s="2"/>
    </x:row>
    <x:row r="4">
      <x:c r="A4" s="14" t="str">
        <x:v>Preencha as células amarelas. O status indica se a solicitação já pode seguir para pedido.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  <x:c r="T4" s="2" t="str"/>
      <x:c r="U4" s="2"/>
      <x:c r="V4" s="2"/>
      <x:c r="W4" s="2"/>
      <x:c r="X4" s="2"/>
      <x:c r="Y4" s="2"/>
      <x:c r="Z4" s="2"/>
    </x:row>
    <x:row r="5" ht="34" customHeight="1">
      <x:c r="A5" s="8" t="str">
        <x:v>ID solicitação</x:v>
      </x:c>
      <x:c r="B5" s="8" t="str">
        <x:v>Data</x:v>
      </x:c>
      <x:c r="C5" s="8" t="str">
        <x:v>Solicitante</x:v>
      </x:c>
      <x:c r="D5" s="8" t="str">
        <x:v>Área</x:v>
      </x:c>
      <x:c r="E5" s="8" t="str">
        <x:v>Item ou serviço</x:v>
      </x:c>
      <x:c r="F5" s="8" t="str">
        <x:v>Categoria</x:v>
      </x:c>
      <x:c r="G5" s="8" t="str">
        <x:v>Prioridade</x:v>
      </x:c>
      <x:c r="H5" s="8" t="str">
        <x:v>Qtd.</x:v>
      </x:c>
      <x:c r="I5" s="8" t="str">
        <x:v>Unidade</x:v>
      </x:c>
      <x:c r="J5" s="8" t="str">
        <x:v>Valor estimado</x:v>
      </x:c>
      <x:c r="K5" s="8" t="str">
        <x:v>Data desejada</x:v>
      </x:c>
      <x:c r="L5" s="8" t="str">
        <x:v>Aprovação</x:v>
      </x:c>
      <x:c r="M5" s="8" t="str">
        <x:v>Aprovador</x:v>
      </x:c>
      <x:c r="N5" s="8" t="str">
        <x:v>ID pedido</x:v>
      </x:c>
      <x:c r="O5" s="8" t="str">
        <x:v>Valor do pedido</x:v>
      </x:c>
      <x:c r="P5" s="8" t="str">
        <x:v>Variação R$</x:v>
      </x:c>
      <x:c r="Q5" s="8" t="str">
        <x:v>Variação %</x:v>
      </x:c>
      <x:c r="R5" s="8" t="str">
        <x:v>Status</x:v>
      </x:c>
      <x:c r="S5" s="8" t="str">
        <x:v>Dias até necessidade</x:v>
      </x:c>
      <x:c r="T5" s="8" t="str">
        <x:v>Observações</x:v>
      </x:c>
      <x:c r="U5" s="2"/>
      <x:c r="V5" s="2"/>
      <x:c r="W5" s="2"/>
      <x:c r="X5" s="2"/>
      <x:c r="Y5" s="2"/>
      <x:c r="Z5" s="2"/>
    </x:row>
    <x:row r="6" ht="21" customHeight="1">
      <x:c r="A6" s="29" t="str">
        <x:v>SC-001</x:v>
      </x:c>
      <x:c r="B6" s="30" t="n">
        <x:v>46267</x:v>
      </x:c>
      <x:c r="C6" s="29" t="str">
        <x:v>Marina</x:v>
      </x:c>
      <x:c r="D6" s="29" t="str">
        <x:v>Operações</x:v>
      </x:c>
      <x:c r="E6" s="29" t="str">
        <x:v>Embalagens reforçadas</x:v>
      </x:c>
      <x:c r="F6" s="29" t="str">
        <x:v>Materiais</x:v>
      </x:c>
      <x:c r="G6" s="29" t="str">
        <x:v>Alta</x:v>
      </x:c>
      <x:c r="H6" s="29" t="n">
        <x:v>500</x:v>
      </x:c>
      <x:c r="I6" s="29" t="str">
        <x:v>un</x:v>
      </x:c>
      <x:c r="J6" s="31" t="n">
        <x:v>4200</x:v>
      </x:c>
      <x:c r="K6" s="31" t="n">
        <x:v>46285</x:v>
      </x:c>
      <x:c r="L6" s="31" t="str">
        <x:v>Aprovada</x:v>
      </x:c>
      <x:c r="M6" s="31" t="str">
        <x:v>Carlos</x:v>
      </x:c>
      <x:c r="N6" s="31" t="str">
        <x:v>PC-001</x:v>
      </x:c>
      <x:c r="O6" s="32" t="n">
        <x:f>IF(N6="","",IF(COUNTIF(Pedidos!$A$6:$A$105,N6)=1,IF(ISNUMBER(INDEX(Pedidos!$L$6:$L$105,MATCH(N6,Pedidos!$A$6:$A$105,0))),INDEX(Pedidos!$L$6:$L$105,MATCH(N6,Pedidos!$A$6:$A$105,0)),""),""))</x:f>
        <x:v>4130</x:v>
      </x:c>
      <x:c r="P6" s="32" t="n">
        <x:f>IF(OR(J6="",O6=""),"",O6-J6)</x:f>
        <x:v>-70</x:v>
      </x:c>
      <x:c r="Q6" s="33" t="n">
        <x:f>IFERROR(P6/J6,"")</x:f>
        <x:v>-0.016666666666666666</x:v>
      </x:c>
      <x:c r="R6" s="34" t="str">
        <x:f>IF(A6="","",IF(L6="Pendente","AGUARDANDO APROVAÇÃO",IF(L6="Reprovada","REPROVADA",IF(L6="Cancelada","CANCELADA",IF(N6="","APROVADA SEM PEDIDO","PEDIDO EMITIDO")))))</x:f>
        <x:v>PEDIDO EMITIDO</x:v>
      </x:c>
      <x:c r="S6" s="35" t="n">
        <x:f>IF(OR(A6="",K6=""),"",K6-Dashboard!$B$4)</x:f>
        <x:v>-4</x:v>
      </x:c>
      <x:c r="T6" s="29" t="str">
        <x:v>Reposição para pico</x:v>
      </x:c>
      <x:c r="U6" s="2"/>
      <x:c r="V6" s="2"/>
      <x:c r="W6" s="2"/>
      <x:c r="X6" s="2"/>
      <x:c r="Y6" s="2"/>
      <x:c r="Z6" s="2"/>
    </x:row>
    <x:row r="7" ht="21" customHeight="1">
      <x:c r="A7" s="36" t="str">
        <x:v>SC-002</x:v>
      </x:c>
      <x:c r="B7" s="37" t="n">
        <x:v>46269</x:v>
      </x:c>
      <x:c r="C7" s="36" t="str">
        <x:v>Rafael</x:v>
      </x:c>
      <x:c r="D7" s="36" t="str">
        <x:v>TI</x:v>
      </x:c>
      <x:c r="E7" s="36" t="str">
        <x:v>Notebooks para equipe</x:v>
      </x:c>
      <x:c r="F7" s="36" t="str">
        <x:v>Tecnologia</x:v>
      </x:c>
      <x:c r="G7" s="36" t="str">
        <x:v>Urgente</x:v>
      </x:c>
      <x:c r="H7" s="36" t="n">
        <x:v>4</x:v>
      </x:c>
      <x:c r="I7" s="36" t="str">
        <x:v>un</x:v>
      </x:c>
      <x:c r="J7" s="38" t="n">
        <x:v>18000</x:v>
      </x:c>
      <x:c r="K7" s="38" t="n">
        <x:v>46290</x:v>
      </x:c>
      <x:c r="L7" s="38" t="str">
        <x:v>Aprovada</x:v>
      </x:c>
      <x:c r="M7" s="38" t="str">
        <x:v>Carlos</x:v>
      </x:c>
      <x:c r="N7" s="38" t="str">
        <x:v>PC-002</x:v>
      </x:c>
      <x:c r="O7" s="39" t="n">
        <x:f>IF(N7="","",IF(COUNTIF(Pedidos!$A$6:$A$105,N7)=1,IF(ISNUMBER(INDEX(Pedidos!$L$6:$L$105,MATCH(N7,Pedidos!$A$6:$A$105,0))),INDEX(Pedidos!$L$6:$L$105,MATCH(N7,Pedidos!$A$6:$A$105,0)),""),""))</x:f>
        <x:v>17620</x:v>
      </x:c>
      <x:c r="P7" s="39" t="n">
        <x:f>IF(OR(J7="",O7=""),"",O7-J7)</x:f>
        <x:v>-380</x:v>
      </x:c>
      <x:c r="Q7" s="40" t="n">
        <x:f>IFERROR(P7/J7,"")</x:f>
        <x:v>-0.021111111111111112</x:v>
      </x:c>
      <x:c r="R7" s="41" t="str">
        <x:f>IF(A7="","",IF(L7="Pendente","AGUARDANDO APROVAÇÃO",IF(L7="Reprovada","REPROVADA",IF(L7="Cancelada","CANCELADA",IF(N7="","APROVADA SEM PEDIDO","PEDIDO EMITIDO")))))</x:f>
        <x:v>PEDIDO EMITIDO</x:v>
      </x:c>
      <x:c r="S7" s="42" t="n">
        <x:f>IF(OR(A7="",K7=""),"",K7-Dashboard!$B$4)</x:f>
        <x:v>1</x:v>
      </x:c>
      <x:c r="T7" s="36" t="str">
        <x:v>Expansão do time</x:v>
      </x:c>
      <x:c r="U7" s="2"/>
      <x:c r="V7" s="2"/>
      <x:c r="W7" s="2"/>
      <x:c r="X7" s="2"/>
      <x:c r="Y7" s="2"/>
      <x:c r="Z7" s="2"/>
    </x:row>
    <x:row r="8" ht="21" customHeight="1">
      <x:c r="A8" s="36" t="str">
        <x:v>SC-003</x:v>
      </x:c>
      <x:c r="B8" s="37" t="n">
        <x:v>46271</x:v>
      </x:c>
      <x:c r="C8" s="36" t="str">
        <x:v>Bianca</x:v>
      </x:c>
      <x:c r="D8" s="36" t="str">
        <x:v>Administrativo</x:v>
      </x:c>
      <x:c r="E8" s="36" t="str">
        <x:v>Material de escritório</x:v>
      </x:c>
      <x:c r="F8" s="36" t="str">
        <x:v>Escritório</x:v>
      </x:c>
      <x:c r="G8" s="36" t="str">
        <x:v>Média</x:v>
      </x:c>
      <x:c r="H8" s="36" t="n">
        <x:v>1</x:v>
      </x:c>
      <x:c r="I8" s="36" t="str">
        <x:v>pacote</x:v>
      </x:c>
      <x:c r="J8" s="38" t="n">
        <x:v>1650</x:v>
      </x:c>
      <x:c r="K8" s="38" t="n">
        <x:v>46293</x:v>
      </x:c>
      <x:c r="L8" s="38" t="str">
        <x:v>Aprovada</x:v>
      </x:c>
      <x:c r="M8" s="38" t="str">
        <x:v>Fernanda</x:v>
      </x:c>
      <x:c r="N8" s="38" t="str">
        <x:v>PC-003</x:v>
      </x:c>
      <x:c r="O8" s="39" t="n">
        <x:f>IF(N8="","",IF(COUNTIF(Pedidos!$A$6:$A$105,N8)=1,IF(ISNUMBER(INDEX(Pedidos!$L$6:$L$105,MATCH(N8,Pedidos!$A$6:$A$105,0))),INDEX(Pedidos!$L$6:$L$105,MATCH(N8,Pedidos!$A$6:$A$105,0)),""),""))</x:f>
        <x:v>1605</x:v>
      </x:c>
      <x:c r="P8" s="39" t="n">
        <x:f>IF(OR(J8="",O8=""),"",O8-J8)</x:f>
        <x:v>-45</x:v>
      </x:c>
      <x:c r="Q8" s="40" t="n">
        <x:f>IFERROR(P8/J8,"")</x:f>
        <x:v>-0.02727272727272727</x:v>
      </x:c>
      <x:c r="R8" s="41" t="str">
        <x:f>IF(A8="","",IF(L8="Pendente","AGUARDANDO APROVAÇÃO",IF(L8="Reprovada","REPROVADA",IF(L8="Cancelada","CANCELADA",IF(N8="","APROVADA SEM PEDIDO","PEDIDO EMITIDO")))))</x:f>
        <x:v>PEDIDO EMITIDO</x:v>
      </x:c>
      <x:c r="S8" s="42" t="n">
        <x:f>IF(OR(A8="",K8=""),"",K8-Dashboard!$B$4)</x:f>
        <x:v>4</x:v>
      </x:c>
      <x:c r="T8" s="36" t="str">
        <x:v>Compra mensal</x:v>
      </x:c>
      <x:c r="U8" s="2"/>
      <x:c r="V8" s="2"/>
      <x:c r="W8" s="2"/>
      <x:c r="X8" s="2"/>
      <x:c r="Y8" s="2"/>
      <x:c r="Z8" s="2"/>
    </x:row>
    <x:row r="9" ht="21" customHeight="1">
      <x:c r="A9" s="36" t="str">
        <x:v>SC-004</x:v>
      </x:c>
      <x:c r="B9" s="37" t="n">
        <x:v>46274</x:v>
      </x:c>
      <x:c r="C9" s="36" t="str">
        <x:v>João</x:v>
      </x:c>
      <x:c r="D9" s="36" t="str">
        <x:v>Operações</x:v>
      </x:c>
      <x:c r="E9" s="36" t="str">
        <x:v>Manutenção de empilhadeira</x:v>
      </x:c>
      <x:c r="F9" s="36" t="str">
        <x:v>Manutenção</x:v>
      </x:c>
      <x:c r="G9" s="36" t="str">
        <x:v>Alta</x:v>
      </x:c>
      <x:c r="H9" s="36" t="n">
        <x:v>1</x:v>
      </x:c>
      <x:c r="I9" s="36" t="str">
        <x:v>serviço</x:v>
      </x:c>
      <x:c r="J9" s="38" t="n">
        <x:v>7200</x:v>
      </x:c>
      <x:c r="K9" s="38" t="n">
        <x:v>46288</x:v>
      </x:c>
      <x:c r="L9" s="38" t="str">
        <x:v>Aprovada</x:v>
      </x:c>
      <x:c r="M9" s="38" t="str">
        <x:v>Carlos</x:v>
      </x:c>
      <x:c r="N9" s="38" t="str">
        <x:v>PC-004</x:v>
      </x:c>
      <x:c r="O9" s="39" t="n">
        <x:f>IF(N9="","",IF(COUNTIF(Pedidos!$A$6:$A$105,N9)=1,IF(ISNUMBER(INDEX(Pedidos!$L$6:$L$105,MATCH(N9,Pedidos!$A$6:$A$105,0))),INDEX(Pedidos!$L$6:$L$105,MATCH(N9,Pedidos!$A$6:$A$105,0)),""),""))</x:f>
        <x:v>6700</x:v>
      </x:c>
      <x:c r="P9" s="39" t="n">
        <x:f>IF(OR(J9="",O9=""),"",O9-J9)</x:f>
        <x:v>-500</x:v>
      </x:c>
      <x:c r="Q9" s="40" t="n">
        <x:f>IFERROR(P9/J9,"")</x:f>
        <x:v>-0.06944444444444445</x:v>
      </x:c>
      <x:c r="R9" s="41" t="str">
        <x:f>IF(A9="","",IF(L9="Pendente","AGUARDANDO APROVAÇÃO",IF(L9="Reprovada","REPROVADA",IF(L9="Cancelada","CANCELADA",IF(N9="","APROVADA SEM PEDIDO","PEDIDO EMITIDO")))))</x:f>
        <x:v>PEDIDO EMITIDO</x:v>
      </x:c>
      <x:c r="S9" s="42" t="n">
        <x:f>IF(OR(A9="",K9=""),"",K9-Dashboard!$B$4)</x:f>
        <x:v>-1</x:v>
      </x:c>
      <x:c r="T9" s="36" t="str">
        <x:v>Parada programada</x:v>
      </x:c>
      <x:c r="U9" s="2"/>
      <x:c r="V9" s="2"/>
      <x:c r="W9" s="2"/>
      <x:c r="X9" s="2"/>
      <x:c r="Y9" s="2"/>
      <x:c r="Z9" s="2"/>
    </x:row>
    <x:row r="10" ht="21" customHeight="1">
      <x:c r="A10" s="36" t="str">
        <x:v>SC-005</x:v>
      </x:c>
      <x:c r="B10" s="37" t="n">
        <x:v>46276</x:v>
      </x:c>
      <x:c r="C10" s="36" t="str">
        <x:v>Lívia</x:v>
      </x:c>
      <x:c r="D10" s="36" t="str">
        <x:v>RH</x:v>
      </x:c>
      <x:c r="E10" s="36" t="str">
        <x:v>Treinamento de liderança</x:v>
      </x:c>
      <x:c r="F10" s="36" t="str">
        <x:v>Serviços</x:v>
      </x:c>
      <x:c r="G10" s="36" t="str">
        <x:v>Média</x:v>
      </x:c>
      <x:c r="H10" s="36" t="n">
        <x:v>12</x:v>
      </x:c>
      <x:c r="I10" s="36" t="str">
        <x:v>un</x:v>
      </x:c>
      <x:c r="J10" s="38" t="n">
        <x:v>9600</x:v>
      </x:c>
      <x:c r="K10" s="38" t="n">
        <x:v>46305</x:v>
      </x:c>
      <x:c r="L10" s="38" t="str">
        <x:v>Pendente</x:v>
      </x:c>
      <x:c r="M10" s="38" t="str">
        <x:v>Fernanda</x:v>
      </x:c>
      <x:c r="N10" s="38" t="str"/>
      <x:c r="O10" s="39" t="str">
        <x:f>IF(N10="","",IF(COUNTIF(Pedidos!$A$6:$A$105,N10)=1,IF(ISNUMBER(INDEX(Pedidos!$L$6:$L$105,MATCH(N10,Pedidos!$A$6:$A$105,0))),INDEX(Pedidos!$L$6:$L$105,MATCH(N10,Pedidos!$A$6:$A$105,0)),""),""))</x:f>
      </x:c>
      <x:c r="P10" s="39" t="str">
        <x:f>IF(OR(J10="",O10=""),"",O10-J10)</x:f>
      </x:c>
      <x:c r="Q10" s="40" t="n">
        <x:f>IFERROR(P10/J10,"")</x:f>
        <x:v>0</x:v>
      </x:c>
      <x:c r="R10" s="41" t="str">
        <x:f>IF(A10="","",IF(L10="Pendente","AGUARDANDO APROVAÇÃO",IF(L10="Reprovada","REPROVADA",IF(L10="Cancelada","CANCELADA",IF(N10="","APROVADA SEM PEDIDO","PEDIDO EMITIDO")))))</x:f>
        <x:v>AGUARDANDO APROVAÇÃO</x:v>
      </x:c>
      <x:c r="S10" s="42" t="n">
        <x:f>IF(OR(A10="",K10=""),"",K10-Dashboard!$B$4)</x:f>
        <x:v>16</x:v>
      </x:c>
      <x:c r="T10" s="36" t="str">
        <x:v>Turma de outubro</x:v>
      </x:c>
      <x:c r="U10" s="2"/>
      <x:c r="V10" s="2"/>
      <x:c r="W10" s="2"/>
      <x:c r="X10" s="2"/>
      <x:c r="Y10" s="2"/>
      <x:c r="Z10" s="2"/>
    </x:row>
    <x:row r="11" ht="21" customHeight="1">
      <x:c r="A11" s="36" t="str">
        <x:v>SC-006</x:v>
      </x:c>
      <x:c r="B11" s="37" t="n">
        <x:v>46278</x:v>
      </x:c>
      <x:c r="C11" s="36" t="str">
        <x:v>Pedro</x:v>
      </x:c>
      <x:c r="D11" s="36" t="str">
        <x:v>Operações</x:v>
      </x:c>
      <x:c r="E11" s="36" t="str">
        <x:v>Produtos de limpeza</x:v>
      </x:c>
      <x:c r="F11" s="36" t="str">
        <x:v>Limpeza</x:v>
      </x:c>
      <x:c r="G11" s="36" t="str">
        <x:v>Baixa</x:v>
      </x:c>
      <x:c r="H11" s="36" t="n">
        <x:v>20</x:v>
      </x:c>
      <x:c r="I11" s="36" t="str">
        <x:v>cx</x:v>
      </x:c>
      <x:c r="J11" s="38" t="n">
        <x:v>2380</x:v>
      </x:c>
      <x:c r="K11" s="38" t="n">
        <x:v>46297</x:v>
      </x:c>
      <x:c r="L11" s="38" t="str">
        <x:v>Aprovada</x:v>
      </x:c>
      <x:c r="M11" s="38" t="str">
        <x:v>Fernanda</x:v>
      </x:c>
      <x:c r="N11" s="38" t="str">
        <x:v>PC-005</x:v>
      </x:c>
      <x:c r="O11" s="39" t="n">
        <x:f>IF(N11="","",IF(COUNTIF(Pedidos!$A$6:$A$105,N11)=1,IF(ISNUMBER(INDEX(Pedidos!$L$6:$L$105,MATCH(N11,Pedidos!$A$6:$A$105,0))),INDEX(Pedidos!$L$6:$L$105,MATCH(N11,Pedidos!$A$6:$A$105,0)),""),""))</x:f>
        <x:v>2250</x:v>
      </x:c>
      <x:c r="P11" s="39" t="n">
        <x:f>IF(OR(J11="",O11=""),"",O11-J11)</x:f>
        <x:v>-130</x:v>
      </x:c>
      <x:c r="Q11" s="40" t="n">
        <x:f>IFERROR(P11/J11,"")</x:f>
        <x:v>-0.0546218487394958</x:v>
      </x:c>
      <x:c r="R11" s="41" t="str">
        <x:f>IF(A11="","",IF(L11="Pendente","AGUARDANDO APROVAÇÃO",IF(L11="Reprovada","REPROVADA",IF(L11="Cancelada","CANCELADA",IF(N11="","APROVADA SEM PEDIDO","PEDIDO EMITIDO")))))</x:f>
        <x:v>PEDIDO EMITIDO</x:v>
      </x:c>
      <x:c r="S11" s="42" t="n">
        <x:f>IF(OR(A11="",K11=""),"",K11-Dashboard!$B$4)</x:f>
        <x:v>8</x:v>
      </x:c>
      <x:c r="T11" s="36" t="str">
        <x:v>Consumo trimestral</x:v>
      </x:c>
      <x:c r="U11" s="2"/>
      <x:c r="V11" s="2"/>
      <x:c r="W11" s="2"/>
      <x:c r="X11" s="2"/>
      <x:c r="Y11" s="2"/>
      <x:c r="Z11" s="2"/>
    </x:row>
    <x:row r="12" ht="21" customHeight="1">
      <x:c r="A12" s="36" t="str">
        <x:v>SC-007</x:v>
      </x:c>
      <x:c r="B12" s="37" t="n">
        <x:v>46280</x:v>
      </x:c>
      <x:c r="C12" s="36" t="str">
        <x:v>Camila</x:v>
      </x:c>
      <x:c r="D12" s="36" t="str">
        <x:v>Comercial</x:v>
      </x:c>
      <x:c r="E12" s="36" t="str">
        <x:v>Frete para campanha</x:v>
      </x:c>
      <x:c r="F12" s="36" t="str">
        <x:v>Logística</x:v>
      </x:c>
      <x:c r="G12" s="36" t="str">
        <x:v>Alta</x:v>
      </x:c>
      <x:c r="H12" s="36" t="n">
        <x:v>1</x:v>
      </x:c>
      <x:c r="I12" s="36" t="str">
        <x:v>serviço</x:v>
      </x:c>
      <x:c r="J12" s="38" t="n">
        <x:v>4800</x:v>
      </x:c>
      <x:c r="K12" s="38" t="n">
        <x:v>46294</x:v>
      </x:c>
      <x:c r="L12" s="38" t="str">
        <x:v>Aprovada</x:v>
      </x:c>
      <x:c r="M12" s="38" t="str">
        <x:v>Carlos</x:v>
      </x:c>
      <x:c r="N12" s="38" t="str">
        <x:v>PC-006</x:v>
      </x:c>
      <x:c r="O12" s="39" t="n">
        <x:f>IF(N12="","",IF(COUNTIF(Pedidos!$A$6:$A$105,N12)=1,IF(ISNUMBER(INDEX(Pedidos!$L$6:$L$105,MATCH(N12,Pedidos!$A$6:$A$105,0))),INDEX(Pedidos!$L$6:$L$105,MATCH(N12,Pedidos!$A$6:$A$105,0)),""),""))</x:f>
        <x:v>4550</x:v>
      </x:c>
      <x:c r="P12" s="39" t="n">
        <x:f>IF(OR(J12="",O12=""),"",O12-J12)</x:f>
        <x:v>-250</x:v>
      </x:c>
      <x:c r="Q12" s="40" t="n">
        <x:f>IFERROR(P12/J12,"")</x:f>
        <x:v>-0.052083333333333336</x:v>
      </x:c>
      <x:c r="R12" s="41" t="str">
        <x:f>IF(A12="","",IF(L12="Pendente","AGUARDANDO APROVAÇÃO",IF(L12="Reprovada","REPROVADA",IF(L12="Cancelada","CANCELADA",IF(N12="","APROVADA SEM PEDIDO","PEDIDO EMITIDO")))))</x:f>
        <x:v>PEDIDO EMITIDO</x:v>
      </x:c>
      <x:c r="S12" s="42" t="n">
        <x:f>IF(OR(A12="",K12=""),"",K12-Dashboard!$B$4)</x:f>
        <x:v>5</x:v>
      </x:c>
      <x:c r="T12" s="36" t="str">
        <x:v>Entrega nacional</x:v>
      </x:c>
      <x:c r="U12" s="2"/>
      <x:c r="V12" s="2"/>
      <x:c r="W12" s="2"/>
      <x:c r="X12" s="2"/>
      <x:c r="Y12" s="2"/>
      <x:c r="Z12" s="2"/>
    </x:row>
    <x:row r="13" ht="21" customHeight="1">
      <x:c r="A13" s="36" t="str">
        <x:v>SC-008</x:v>
      </x:c>
      <x:c r="B13" s="37" t="n">
        <x:v>46283</x:v>
      </x:c>
      <x:c r="C13" s="36" t="str">
        <x:v>Renato</x:v>
      </x:c>
      <x:c r="D13" s="36" t="str">
        <x:v>Financeiro</x:v>
      </x:c>
      <x:c r="E13" s="36" t="str">
        <x:v>Renovação de licenças</x:v>
      </x:c>
      <x:c r="F13" s="36" t="str">
        <x:v>Tecnologia</x:v>
      </x:c>
      <x:c r="G13" s="36" t="str">
        <x:v>Urgente</x:v>
      </x:c>
      <x:c r="H13" s="36" t="n">
        <x:v>15</x:v>
      </x:c>
      <x:c r="I13" s="36" t="str">
        <x:v>un</x:v>
      </x:c>
      <x:c r="J13" s="38" t="n">
        <x:v>7500</x:v>
      </x:c>
      <x:c r="K13" s="38" t="n">
        <x:v>46295</x:v>
      </x:c>
      <x:c r="L13" s="38" t="str">
        <x:v>Pendente</x:v>
      </x:c>
      <x:c r="M13" s="38" t="str">
        <x:v>Carlos</x:v>
      </x:c>
      <x:c r="N13" s="38" t="str"/>
      <x:c r="O13" s="39" t="str">
        <x:f>IF(N13="","",IF(COUNTIF(Pedidos!$A$6:$A$105,N13)=1,IF(ISNUMBER(INDEX(Pedidos!$L$6:$L$105,MATCH(N13,Pedidos!$A$6:$A$105,0))),INDEX(Pedidos!$L$6:$L$105,MATCH(N13,Pedidos!$A$6:$A$105,0)),""),""))</x:f>
      </x:c>
      <x:c r="P13" s="39" t="str">
        <x:f>IF(OR(J13="",O13=""),"",O13-J13)</x:f>
      </x:c>
      <x:c r="Q13" s="40" t="n">
        <x:f>IFERROR(P13/J13,"")</x:f>
        <x:v>0</x:v>
      </x:c>
      <x:c r="R13" s="41" t="str">
        <x:f>IF(A13="","",IF(L13="Pendente","AGUARDANDO APROVAÇÃO",IF(L13="Reprovada","REPROVADA",IF(L13="Cancelada","CANCELADA",IF(N13="","APROVADA SEM PEDIDO","PEDIDO EMITIDO")))))</x:f>
        <x:v>AGUARDANDO APROVAÇÃO</x:v>
      </x:c>
      <x:c r="S13" s="42" t="n">
        <x:f>IF(OR(A13="",K13=""),"",K13-Dashboard!$B$4)</x:f>
        <x:v>6</x:v>
      </x:c>
      <x:c r="T13" s="36" t="str">
        <x:v>Licenças anuais</x:v>
      </x:c>
      <x:c r="U13" s="2"/>
      <x:c r="V13" s="2"/>
      <x:c r="W13" s="2"/>
      <x:c r="X13" s="2"/>
      <x:c r="Y13" s="2"/>
      <x:c r="Z13" s="2"/>
    </x:row>
    <x:row r="14" ht="21" customHeight="1">
      <x:c r="A14" s="36"/>
      <x:c r="B14" s="37"/>
      <x:c r="C14" s="36"/>
      <x:c r="D14" s="36"/>
      <x:c r="E14" s="36"/>
      <x:c r="F14" s="36"/>
      <x:c r="G14" s="36"/>
      <x:c r="H14" s="36"/>
      <x:c r="I14" s="36"/>
      <x:c r="J14" s="38"/>
      <x:c r="K14" s="38"/>
      <x:c r="L14" s="38"/>
      <x:c r="M14" s="38"/>
      <x:c r="N14" s="38"/>
      <x:c r="O14" s="39" t="str">
        <x:f>IF(N14="","",IF(COUNTIF(Pedidos!$A$6:$A$105,N14)=1,IF(ISNUMBER(INDEX(Pedidos!$L$6:$L$105,MATCH(N14,Pedidos!$A$6:$A$105,0))),INDEX(Pedidos!$L$6:$L$105,MATCH(N14,Pedidos!$A$6:$A$105,0)),""),""))</x:f>
      </x:c>
      <x:c r="P14" s="39" t="str">
        <x:f>IF(OR(J14="",O14=""),"",O14-J14)</x:f>
      </x:c>
      <x:c r="Q14" s="40" t="str">
        <x:f>IFERROR(P14/J14,"")</x:f>
      </x:c>
      <x:c r="R14" s="41" t="str">
        <x:f>IF(A14="","",IF(L14="Pendente","AGUARDANDO APROVAÇÃO",IF(L14="Reprovada","REPROVADA",IF(L14="Cancelada","CANCELADA",IF(N14="","APROVADA SEM PEDIDO","PEDIDO EMITIDO")))))</x:f>
      </x:c>
      <x:c r="S14" s="42" t="str">
        <x:f>IF(OR(A14="",K14=""),"",K14-Dashboard!$B$4)</x:f>
      </x:c>
      <x:c r="T14" s="36"/>
      <x:c r="U14" s="2"/>
      <x:c r="V14" s="2"/>
      <x:c r="W14" s="2"/>
      <x:c r="X14" s="2"/>
      <x:c r="Y14" s="2"/>
      <x:c r="Z14" s="2"/>
    </x:row>
    <x:row r="15" ht="21" customHeight="1">
      <x:c r="A15" s="36"/>
      <x:c r="B15" s="37"/>
      <x:c r="C15" s="36"/>
      <x:c r="D15" s="36"/>
      <x:c r="E15" s="36"/>
      <x:c r="F15" s="36"/>
      <x:c r="G15" s="36"/>
      <x:c r="H15" s="36"/>
      <x:c r="I15" s="36"/>
      <x:c r="J15" s="38"/>
      <x:c r="K15" s="38"/>
      <x:c r="L15" s="38"/>
      <x:c r="M15" s="38"/>
      <x:c r="N15" s="38"/>
      <x:c r="O15" s="39" t="str">
        <x:f>IF(N15="","",IF(COUNTIF(Pedidos!$A$6:$A$105,N15)=1,IF(ISNUMBER(INDEX(Pedidos!$L$6:$L$105,MATCH(N15,Pedidos!$A$6:$A$105,0))),INDEX(Pedidos!$L$6:$L$105,MATCH(N15,Pedidos!$A$6:$A$105,0)),""),""))</x:f>
      </x:c>
      <x:c r="P15" s="39" t="str">
        <x:f>IF(OR(J15="",O15=""),"",O15-J15)</x:f>
      </x:c>
      <x:c r="Q15" s="40" t="str">
        <x:f>IFERROR(P15/J15,"")</x:f>
      </x:c>
      <x:c r="R15" s="41" t="str">
        <x:f>IF(A15="","",IF(L15="Pendente","AGUARDANDO APROVAÇÃO",IF(L15="Reprovada","REPROVADA",IF(L15="Cancelada","CANCELADA",IF(N15="","APROVADA SEM PEDIDO","PEDIDO EMITIDO")))))</x:f>
      </x:c>
      <x:c r="S15" s="42" t="str">
        <x:f>IF(OR(A15="",K15=""),"",K15-Dashboard!$B$4)</x:f>
      </x:c>
      <x:c r="T15" s="36"/>
      <x:c r="U15" s="2"/>
      <x:c r="V15" s="2"/>
      <x:c r="W15" s="2"/>
      <x:c r="X15" s="2"/>
      <x:c r="Y15" s="2"/>
      <x:c r="Z15" s="2"/>
    </x:row>
    <x:row r="16" ht="21" customHeight="1">
      <x:c r="A16" s="36"/>
      <x:c r="B16" s="37"/>
      <x:c r="C16" s="36"/>
      <x:c r="D16" s="36"/>
      <x:c r="E16" s="36"/>
      <x:c r="F16" s="36"/>
      <x:c r="G16" s="36"/>
      <x:c r="H16" s="36"/>
      <x:c r="I16" s="36"/>
      <x:c r="J16" s="38"/>
      <x:c r="K16" s="38"/>
      <x:c r="L16" s="38"/>
      <x:c r="M16" s="38"/>
      <x:c r="N16" s="38"/>
      <x:c r="O16" s="39" t="str">
        <x:f>IF(N16="","",IF(COUNTIF(Pedidos!$A$6:$A$105,N16)=1,IF(ISNUMBER(INDEX(Pedidos!$L$6:$L$105,MATCH(N16,Pedidos!$A$6:$A$105,0))),INDEX(Pedidos!$L$6:$L$105,MATCH(N16,Pedidos!$A$6:$A$105,0)),""),""))</x:f>
      </x:c>
      <x:c r="P16" s="39" t="str">
        <x:f>IF(OR(J16="",O16=""),"",O16-J16)</x:f>
      </x:c>
      <x:c r="Q16" s="40" t="str">
        <x:f>IFERROR(P16/J16,"")</x:f>
      </x:c>
      <x:c r="R16" s="41" t="str">
        <x:f>IF(A16="","",IF(L16="Pendente","AGUARDANDO APROVAÇÃO",IF(L16="Reprovada","REPROVADA",IF(L16="Cancelada","CANCELADA",IF(N16="","APROVADA SEM PEDIDO","PEDIDO EMITIDO")))))</x:f>
      </x:c>
      <x:c r="S16" s="42" t="str">
        <x:f>IF(OR(A16="",K16=""),"",K16-Dashboard!$B$4)</x:f>
      </x:c>
      <x:c r="T16" s="36"/>
      <x:c r="U16" s="2"/>
      <x:c r="V16" s="2"/>
      <x:c r="W16" s="2"/>
      <x:c r="X16" s="2"/>
      <x:c r="Y16" s="2"/>
      <x:c r="Z16" s="2"/>
    </x:row>
    <x:row r="17" ht="21" customHeight="1">
      <x:c r="A17" s="36"/>
      <x:c r="B17" s="37"/>
      <x:c r="C17" s="36"/>
      <x:c r="D17" s="36"/>
      <x:c r="E17" s="36"/>
      <x:c r="F17" s="36"/>
      <x:c r="G17" s="36"/>
      <x:c r="H17" s="36"/>
      <x:c r="I17" s="36"/>
      <x:c r="J17" s="38"/>
      <x:c r="K17" s="38"/>
      <x:c r="L17" s="38"/>
      <x:c r="M17" s="38"/>
      <x:c r="N17" s="38"/>
      <x:c r="O17" s="39" t="str">
        <x:f>IF(N17="","",IF(COUNTIF(Pedidos!$A$6:$A$105,N17)=1,IF(ISNUMBER(INDEX(Pedidos!$L$6:$L$105,MATCH(N17,Pedidos!$A$6:$A$105,0))),INDEX(Pedidos!$L$6:$L$105,MATCH(N17,Pedidos!$A$6:$A$105,0)),""),""))</x:f>
      </x:c>
      <x:c r="P17" s="39" t="str">
        <x:f>IF(OR(J17="",O17=""),"",O17-J17)</x:f>
      </x:c>
      <x:c r="Q17" s="40" t="str">
        <x:f>IFERROR(P17/J17,"")</x:f>
      </x:c>
      <x:c r="R17" s="41" t="str">
        <x:f>IF(A17="","",IF(L17="Pendente","AGUARDANDO APROVAÇÃO",IF(L17="Reprovada","REPROVADA",IF(L17="Cancelada","CANCELADA",IF(N17="","APROVADA SEM PEDIDO","PEDIDO EMITIDO")))))</x:f>
      </x:c>
      <x:c r="S17" s="42" t="str">
        <x:f>IF(OR(A17="",K17=""),"",K17-Dashboard!$B$4)</x:f>
      </x:c>
      <x:c r="T17" s="36"/>
      <x:c r="U17" s="2"/>
      <x:c r="V17" s="2"/>
      <x:c r="W17" s="2"/>
      <x:c r="X17" s="2"/>
      <x:c r="Y17" s="2"/>
      <x:c r="Z17" s="2"/>
    </x:row>
    <x:row r="18" ht="21" customHeight="1">
      <x:c r="A18" s="36"/>
      <x:c r="B18" s="37"/>
      <x:c r="C18" s="36"/>
      <x:c r="D18" s="36"/>
      <x:c r="E18" s="36"/>
      <x:c r="F18" s="36"/>
      <x:c r="G18" s="36"/>
      <x:c r="H18" s="36"/>
      <x:c r="I18" s="36"/>
      <x:c r="J18" s="38"/>
      <x:c r="K18" s="38"/>
      <x:c r="L18" s="38"/>
      <x:c r="M18" s="38"/>
      <x:c r="N18" s="38"/>
      <x:c r="O18" s="39" t="str">
        <x:f>IF(N18="","",IF(COUNTIF(Pedidos!$A$6:$A$105,N18)=1,IF(ISNUMBER(INDEX(Pedidos!$L$6:$L$105,MATCH(N18,Pedidos!$A$6:$A$105,0))),INDEX(Pedidos!$L$6:$L$105,MATCH(N18,Pedidos!$A$6:$A$105,0)),""),""))</x:f>
      </x:c>
      <x:c r="P18" s="39" t="str">
        <x:f>IF(OR(J18="",O18=""),"",O18-J18)</x:f>
      </x:c>
      <x:c r="Q18" s="40" t="str">
        <x:f>IFERROR(P18/J18,"")</x:f>
      </x:c>
      <x:c r="R18" s="41" t="str">
        <x:f>IF(A18="","",IF(L18="Pendente","AGUARDANDO APROVAÇÃO",IF(L18="Reprovada","REPROVADA",IF(L18="Cancelada","CANCELADA",IF(N18="","APROVADA SEM PEDIDO","PEDIDO EMITIDO")))))</x:f>
      </x:c>
      <x:c r="S18" s="42" t="str">
        <x:f>IF(OR(A18="",K18=""),"",K18-Dashboard!$B$4)</x:f>
      </x:c>
      <x:c r="T18" s="36"/>
      <x:c r="U18" s="2"/>
      <x:c r="V18" s="2"/>
      <x:c r="W18" s="2"/>
      <x:c r="X18" s="2"/>
      <x:c r="Y18" s="2"/>
      <x:c r="Z18" s="2"/>
    </x:row>
    <x:row r="19" ht="21" customHeight="1">
      <x:c r="A19" s="36"/>
      <x:c r="B19" s="37"/>
      <x:c r="C19" s="36"/>
      <x:c r="D19" s="36"/>
      <x:c r="E19" s="36"/>
      <x:c r="F19" s="36"/>
      <x:c r="G19" s="36"/>
      <x:c r="H19" s="36"/>
      <x:c r="I19" s="36"/>
      <x:c r="J19" s="38"/>
      <x:c r="K19" s="38"/>
      <x:c r="L19" s="38"/>
      <x:c r="M19" s="38"/>
      <x:c r="N19" s="38"/>
      <x:c r="O19" s="39" t="str">
        <x:f>IF(N19="","",IF(COUNTIF(Pedidos!$A$6:$A$105,N19)=1,IF(ISNUMBER(INDEX(Pedidos!$L$6:$L$105,MATCH(N19,Pedidos!$A$6:$A$105,0))),INDEX(Pedidos!$L$6:$L$105,MATCH(N19,Pedidos!$A$6:$A$105,0)),""),""))</x:f>
      </x:c>
      <x:c r="P19" s="39" t="str">
        <x:f>IF(OR(J19="",O19=""),"",O19-J19)</x:f>
      </x:c>
      <x:c r="Q19" s="40" t="str">
        <x:f>IFERROR(P19/J19,"")</x:f>
      </x:c>
      <x:c r="R19" s="41" t="str">
        <x:f>IF(A19="","",IF(L19="Pendente","AGUARDANDO APROVAÇÃO",IF(L19="Reprovada","REPROVADA",IF(L19="Cancelada","CANCELADA",IF(N19="","APROVADA SEM PEDIDO","PEDIDO EMITIDO")))))</x:f>
      </x:c>
      <x:c r="S19" s="42" t="str">
        <x:f>IF(OR(A19="",K19=""),"",K19-Dashboard!$B$4)</x:f>
      </x:c>
      <x:c r="T19" s="36"/>
      <x:c r="U19" s="2"/>
      <x:c r="V19" s="2"/>
      <x:c r="W19" s="2"/>
      <x:c r="X19" s="2"/>
      <x:c r="Y19" s="2"/>
      <x:c r="Z19" s="2"/>
    </x:row>
    <x:row r="20" ht="21" customHeight="1">
      <x:c r="A20" s="36"/>
      <x:c r="B20" s="37"/>
      <x:c r="C20" s="36"/>
      <x:c r="D20" s="36"/>
      <x:c r="E20" s="36"/>
      <x:c r="F20" s="36"/>
      <x:c r="G20" s="36"/>
      <x:c r="H20" s="36"/>
      <x:c r="I20" s="36"/>
      <x:c r="J20" s="38"/>
      <x:c r="K20" s="38"/>
      <x:c r="L20" s="38"/>
      <x:c r="M20" s="38"/>
      <x:c r="N20" s="38"/>
      <x:c r="O20" s="39" t="str">
        <x:f>IF(N20="","",IF(COUNTIF(Pedidos!$A$6:$A$105,N20)=1,IF(ISNUMBER(INDEX(Pedidos!$L$6:$L$105,MATCH(N20,Pedidos!$A$6:$A$105,0))),INDEX(Pedidos!$L$6:$L$105,MATCH(N20,Pedidos!$A$6:$A$105,0)),""),""))</x:f>
      </x:c>
      <x:c r="P20" s="39" t="str">
        <x:f>IF(OR(J20="",O20=""),"",O20-J20)</x:f>
      </x:c>
      <x:c r="Q20" s="40" t="str">
        <x:f>IFERROR(P20/J20,"")</x:f>
      </x:c>
      <x:c r="R20" s="41" t="str">
        <x:f>IF(A20="","",IF(L20="Pendente","AGUARDANDO APROVAÇÃO",IF(L20="Reprovada","REPROVADA",IF(L20="Cancelada","CANCELADA",IF(N20="","APROVADA SEM PEDIDO","PEDIDO EMITIDO")))))</x:f>
      </x:c>
      <x:c r="S20" s="42" t="str">
        <x:f>IF(OR(A20="",K20=""),"",K20-Dashboard!$B$4)</x:f>
      </x:c>
      <x:c r="T20" s="36"/>
      <x:c r="U20" s="2"/>
      <x:c r="V20" s="2"/>
      <x:c r="W20" s="2"/>
      <x:c r="X20" s="2"/>
      <x:c r="Y20" s="2"/>
      <x:c r="Z20" s="2"/>
    </x:row>
    <x:row r="21" ht="21" customHeight="1">
      <x:c r="A21" s="36"/>
      <x:c r="B21" s="37"/>
      <x:c r="C21" s="36"/>
      <x:c r="D21" s="36"/>
      <x:c r="E21" s="36"/>
      <x:c r="F21" s="36"/>
      <x:c r="G21" s="36"/>
      <x:c r="H21" s="36"/>
      <x:c r="I21" s="36"/>
      <x:c r="J21" s="38"/>
      <x:c r="K21" s="38"/>
      <x:c r="L21" s="38"/>
      <x:c r="M21" s="38"/>
      <x:c r="N21" s="38"/>
      <x:c r="O21" s="39" t="str">
        <x:f>IF(N21="","",IF(COUNTIF(Pedidos!$A$6:$A$105,N21)=1,IF(ISNUMBER(INDEX(Pedidos!$L$6:$L$105,MATCH(N21,Pedidos!$A$6:$A$105,0))),INDEX(Pedidos!$L$6:$L$105,MATCH(N21,Pedidos!$A$6:$A$105,0)),""),""))</x:f>
      </x:c>
      <x:c r="P21" s="39" t="str">
        <x:f>IF(OR(J21="",O21=""),"",O21-J21)</x:f>
      </x:c>
      <x:c r="Q21" s="40" t="str">
        <x:f>IFERROR(P21/J21,"")</x:f>
      </x:c>
      <x:c r="R21" s="41" t="str">
        <x:f>IF(A21="","",IF(L21="Pendente","AGUARDANDO APROVAÇÃO",IF(L21="Reprovada","REPROVADA",IF(L21="Cancelada","CANCELADA",IF(N21="","APROVADA SEM PEDIDO","PEDIDO EMITIDO")))))</x:f>
      </x:c>
      <x:c r="S21" s="42" t="str">
        <x:f>IF(OR(A21="",K21=""),"",K21-Dashboard!$B$4)</x:f>
      </x:c>
      <x:c r="T21" s="36"/>
      <x:c r="U21" s="2"/>
      <x:c r="V21" s="2"/>
      <x:c r="W21" s="2"/>
      <x:c r="X21" s="2"/>
      <x:c r="Y21" s="2"/>
      <x:c r="Z21" s="2"/>
    </x:row>
    <x:row r="22" ht="21" customHeight="1">
      <x:c r="A22" s="36"/>
      <x:c r="B22" s="37"/>
      <x:c r="C22" s="36"/>
      <x:c r="D22" s="36"/>
      <x:c r="E22" s="36"/>
      <x:c r="F22" s="36"/>
      <x:c r="G22" s="36"/>
      <x:c r="H22" s="36"/>
      <x:c r="I22" s="36"/>
      <x:c r="J22" s="38"/>
      <x:c r="K22" s="38"/>
      <x:c r="L22" s="38"/>
      <x:c r="M22" s="38"/>
      <x:c r="N22" s="38"/>
      <x:c r="O22" s="39" t="str">
        <x:f>IF(N22="","",IF(COUNTIF(Pedidos!$A$6:$A$105,N22)=1,IF(ISNUMBER(INDEX(Pedidos!$L$6:$L$105,MATCH(N22,Pedidos!$A$6:$A$105,0))),INDEX(Pedidos!$L$6:$L$105,MATCH(N22,Pedidos!$A$6:$A$105,0)),""),""))</x:f>
      </x:c>
      <x:c r="P22" s="39" t="str">
        <x:f>IF(OR(J22="",O22=""),"",O22-J22)</x:f>
      </x:c>
      <x:c r="Q22" s="40" t="str">
        <x:f>IFERROR(P22/J22,"")</x:f>
      </x:c>
      <x:c r="R22" s="41" t="str">
        <x:f>IF(A22="","",IF(L22="Pendente","AGUARDANDO APROVAÇÃO",IF(L22="Reprovada","REPROVADA",IF(L22="Cancelada","CANCELADA",IF(N22="","APROVADA SEM PEDIDO","PEDIDO EMITIDO")))))</x:f>
      </x:c>
      <x:c r="S22" s="42" t="str">
        <x:f>IF(OR(A22="",K22=""),"",K22-Dashboard!$B$4)</x:f>
      </x:c>
      <x:c r="T22" s="36"/>
      <x:c r="U22" s="2"/>
      <x:c r="V22" s="2"/>
      <x:c r="W22" s="2"/>
      <x:c r="X22" s="2"/>
      <x:c r="Y22" s="2"/>
      <x:c r="Z22" s="2"/>
    </x:row>
    <x:row r="23" ht="21" customHeight="1">
      <x:c r="A23" s="36"/>
      <x:c r="B23" s="37"/>
      <x:c r="C23" s="36"/>
      <x:c r="D23" s="36"/>
      <x:c r="E23" s="36"/>
      <x:c r="F23" s="36"/>
      <x:c r="G23" s="36"/>
      <x:c r="H23" s="36"/>
      <x:c r="I23" s="36"/>
      <x:c r="J23" s="38"/>
      <x:c r="K23" s="38"/>
      <x:c r="L23" s="38"/>
      <x:c r="M23" s="38"/>
      <x:c r="N23" s="38"/>
      <x:c r="O23" s="39" t="str">
        <x:f>IF(N23="","",IF(COUNTIF(Pedidos!$A$6:$A$105,N23)=1,IF(ISNUMBER(INDEX(Pedidos!$L$6:$L$105,MATCH(N23,Pedidos!$A$6:$A$105,0))),INDEX(Pedidos!$L$6:$L$105,MATCH(N23,Pedidos!$A$6:$A$105,0)),""),""))</x:f>
      </x:c>
      <x:c r="P23" s="39" t="str">
        <x:f>IF(OR(J23="",O23=""),"",O23-J23)</x:f>
      </x:c>
      <x:c r="Q23" s="40" t="str">
        <x:f>IFERROR(P23/J23,"")</x:f>
      </x:c>
      <x:c r="R23" s="41" t="str">
        <x:f>IF(A23="","",IF(L23="Pendente","AGUARDANDO APROVAÇÃO",IF(L23="Reprovada","REPROVADA",IF(L23="Cancelada","CANCELADA",IF(N23="","APROVADA SEM PEDIDO","PEDIDO EMITIDO")))))</x:f>
      </x:c>
      <x:c r="S23" s="42" t="str">
        <x:f>IF(OR(A23="",K23=""),"",K23-Dashboard!$B$4)</x:f>
      </x:c>
      <x:c r="T23" s="36"/>
      <x:c r="U23" s="2"/>
      <x:c r="V23" s="2"/>
      <x:c r="W23" s="2"/>
      <x:c r="X23" s="2"/>
      <x:c r="Y23" s="2"/>
      <x:c r="Z23" s="2"/>
    </x:row>
    <x:row r="24" ht="21" customHeight="1">
      <x:c r="A24" s="36"/>
      <x:c r="B24" s="37"/>
      <x:c r="C24" s="36"/>
      <x:c r="D24" s="36"/>
      <x:c r="E24" s="36"/>
      <x:c r="F24" s="36"/>
      <x:c r="G24" s="36"/>
      <x:c r="H24" s="36"/>
      <x:c r="I24" s="36"/>
      <x:c r="J24" s="38"/>
      <x:c r="K24" s="38"/>
      <x:c r="L24" s="38"/>
      <x:c r="M24" s="38"/>
      <x:c r="N24" s="38"/>
      <x:c r="O24" s="39" t="str">
        <x:f>IF(N24="","",IF(COUNTIF(Pedidos!$A$6:$A$105,N24)=1,IF(ISNUMBER(INDEX(Pedidos!$L$6:$L$105,MATCH(N24,Pedidos!$A$6:$A$105,0))),INDEX(Pedidos!$L$6:$L$105,MATCH(N24,Pedidos!$A$6:$A$105,0)),""),""))</x:f>
      </x:c>
      <x:c r="P24" s="39" t="str">
        <x:f>IF(OR(J24="",O24=""),"",O24-J24)</x:f>
      </x:c>
      <x:c r="Q24" s="40" t="str">
        <x:f>IFERROR(P24/J24,"")</x:f>
      </x:c>
      <x:c r="R24" s="41" t="str">
        <x:f>IF(A24="","",IF(L24="Pendente","AGUARDANDO APROVAÇÃO",IF(L24="Reprovada","REPROVADA",IF(L24="Cancelada","CANCELADA",IF(N24="","APROVADA SEM PEDIDO","PEDIDO EMITIDO")))))</x:f>
      </x:c>
      <x:c r="S24" s="42" t="str">
        <x:f>IF(OR(A24="",K24=""),"",K24-Dashboard!$B$4)</x:f>
      </x:c>
      <x:c r="T24" s="36"/>
      <x:c r="U24" s="2"/>
      <x:c r="V24" s="2"/>
      <x:c r="W24" s="2"/>
      <x:c r="X24" s="2"/>
      <x:c r="Y24" s="2"/>
      <x:c r="Z24" s="2"/>
    </x:row>
    <x:row r="25" ht="21" customHeight="1">
      <x:c r="A25" s="36"/>
      <x:c r="B25" s="37"/>
      <x:c r="C25" s="36"/>
      <x:c r="D25" s="36"/>
      <x:c r="E25" s="36"/>
      <x:c r="F25" s="36"/>
      <x:c r="G25" s="36"/>
      <x:c r="H25" s="36"/>
      <x:c r="I25" s="36"/>
      <x:c r="J25" s="38"/>
      <x:c r="K25" s="38"/>
      <x:c r="L25" s="38"/>
      <x:c r="M25" s="38"/>
      <x:c r="N25" s="38"/>
      <x:c r="O25" s="39" t="str">
        <x:f>IF(N25="","",IF(COUNTIF(Pedidos!$A$6:$A$105,N25)=1,IF(ISNUMBER(INDEX(Pedidos!$L$6:$L$105,MATCH(N25,Pedidos!$A$6:$A$105,0))),INDEX(Pedidos!$L$6:$L$105,MATCH(N25,Pedidos!$A$6:$A$105,0)),""),""))</x:f>
      </x:c>
      <x:c r="P25" s="39" t="str">
        <x:f>IF(OR(J25="",O25=""),"",O25-J25)</x:f>
      </x:c>
      <x:c r="Q25" s="40" t="str">
        <x:f>IFERROR(P25/J25,"")</x:f>
      </x:c>
      <x:c r="R25" s="41" t="str">
        <x:f>IF(A25="","",IF(L25="Pendente","AGUARDANDO APROVAÇÃO",IF(L25="Reprovada","REPROVADA",IF(L25="Cancelada","CANCELADA",IF(N25="","APROVADA SEM PEDIDO","PEDIDO EMITIDO")))))</x:f>
      </x:c>
      <x:c r="S25" s="42" t="str">
        <x:f>IF(OR(A25="",K25=""),"",K25-Dashboard!$B$4)</x:f>
      </x:c>
      <x:c r="T25" s="36"/>
      <x:c r="U25" s="2"/>
      <x:c r="V25" s="2"/>
      <x:c r="W25" s="2"/>
      <x:c r="X25" s="2"/>
      <x:c r="Y25" s="2"/>
      <x:c r="Z25" s="2"/>
    </x:row>
    <x:row r="26" ht="21" customHeight="1">
      <x:c r="A26" s="36"/>
      <x:c r="B26" s="37"/>
      <x:c r="C26" s="36"/>
      <x:c r="D26" s="36"/>
      <x:c r="E26" s="36"/>
      <x:c r="F26" s="36"/>
      <x:c r="G26" s="36"/>
      <x:c r="H26" s="36"/>
      <x:c r="I26" s="36"/>
      <x:c r="J26" s="38"/>
      <x:c r="K26" s="38"/>
      <x:c r="L26" s="38"/>
      <x:c r="M26" s="38"/>
      <x:c r="N26" s="38"/>
      <x:c r="O26" s="39" t="str">
        <x:f>IF(N26="","",IF(COUNTIF(Pedidos!$A$6:$A$105,N26)=1,IF(ISNUMBER(INDEX(Pedidos!$L$6:$L$105,MATCH(N26,Pedidos!$A$6:$A$105,0))),INDEX(Pedidos!$L$6:$L$105,MATCH(N26,Pedidos!$A$6:$A$105,0)),""),""))</x:f>
      </x:c>
      <x:c r="P26" s="39" t="str">
        <x:f>IF(OR(J26="",O26=""),"",O26-J26)</x:f>
      </x:c>
      <x:c r="Q26" s="40" t="str">
        <x:f>IFERROR(P26/J26,"")</x:f>
      </x:c>
      <x:c r="R26" s="41" t="str">
        <x:f>IF(A26="","",IF(L26="Pendente","AGUARDANDO APROVAÇÃO",IF(L26="Reprovada","REPROVADA",IF(L26="Cancelada","CANCELADA",IF(N26="","APROVADA SEM PEDIDO","PEDIDO EMITIDO")))))</x:f>
      </x:c>
      <x:c r="S26" s="42" t="str">
        <x:f>IF(OR(A26="",K26=""),"",K26-Dashboard!$B$4)</x:f>
      </x:c>
      <x:c r="T26" s="36"/>
      <x:c r="U26" s="2"/>
      <x:c r="V26" s="2"/>
      <x:c r="W26" s="2"/>
      <x:c r="X26" s="2"/>
      <x:c r="Y26" s="2"/>
      <x:c r="Z26" s="2"/>
    </x:row>
    <x:row r="27" ht="21" customHeight="1">
      <x:c r="A27" s="36"/>
      <x:c r="B27" s="37"/>
      <x:c r="C27" s="36"/>
      <x:c r="D27" s="36"/>
      <x:c r="E27" s="36"/>
      <x:c r="F27" s="36"/>
      <x:c r="G27" s="36"/>
      <x:c r="H27" s="36"/>
      <x:c r="I27" s="36"/>
      <x:c r="J27" s="38"/>
      <x:c r="K27" s="38"/>
      <x:c r="L27" s="38"/>
      <x:c r="M27" s="38"/>
      <x:c r="N27" s="38"/>
      <x:c r="O27" s="39" t="str">
        <x:f>IF(N27="","",IF(COUNTIF(Pedidos!$A$6:$A$105,N27)=1,IF(ISNUMBER(INDEX(Pedidos!$L$6:$L$105,MATCH(N27,Pedidos!$A$6:$A$105,0))),INDEX(Pedidos!$L$6:$L$105,MATCH(N27,Pedidos!$A$6:$A$105,0)),""),""))</x:f>
      </x:c>
      <x:c r="P27" s="39" t="str">
        <x:f>IF(OR(J27="",O27=""),"",O27-J27)</x:f>
      </x:c>
      <x:c r="Q27" s="40" t="str">
        <x:f>IFERROR(P27/J27,"")</x:f>
      </x:c>
      <x:c r="R27" s="41" t="str">
        <x:f>IF(A27="","",IF(L27="Pendente","AGUARDANDO APROVAÇÃO",IF(L27="Reprovada","REPROVADA",IF(L27="Cancelada","CANCELADA",IF(N27="","APROVADA SEM PEDIDO","PEDIDO EMITIDO")))))</x:f>
      </x:c>
      <x:c r="S27" s="42" t="str">
        <x:f>IF(OR(A27="",K27=""),"",K27-Dashboard!$B$4)</x:f>
      </x:c>
      <x:c r="T27" s="36"/>
      <x:c r="U27" s="2"/>
      <x:c r="V27" s="2"/>
      <x:c r="W27" s="2"/>
      <x:c r="X27" s="2"/>
      <x:c r="Y27" s="2"/>
      <x:c r="Z27" s="2"/>
    </x:row>
    <x:row r="28" ht="21" customHeight="1">
      <x:c r="A28" s="36"/>
      <x:c r="B28" s="37"/>
      <x:c r="C28" s="36"/>
      <x:c r="D28" s="36"/>
      <x:c r="E28" s="36"/>
      <x:c r="F28" s="36"/>
      <x:c r="G28" s="36"/>
      <x:c r="H28" s="36"/>
      <x:c r="I28" s="36"/>
      <x:c r="J28" s="38"/>
      <x:c r="K28" s="38"/>
      <x:c r="L28" s="38"/>
      <x:c r="M28" s="38"/>
      <x:c r="N28" s="38"/>
      <x:c r="O28" s="39" t="str">
        <x:f>IF(N28="","",IF(COUNTIF(Pedidos!$A$6:$A$105,N28)=1,IF(ISNUMBER(INDEX(Pedidos!$L$6:$L$105,MATCH(N28,Pedidos!$A$6:$A$105,0))),INDEX(Pedidos!$L$6:$L$105,MATCH(N28,Pedidos!$A$6:$A$105,0)),""),""))</x:f>
      </x:c>
      <x:c r="P28" s="39" t="str">
        <x:f>IF(OR(J28="",O28=""),"",O28-J28)</x:f>
      </x:c>
      <x:c r="Q28" s="40" t="str">
        <x:f>IFERROR(P28/J28,"")</x:f>
      </x:c>
      <x:c r="R28" s="41" t="str">
        <x:f>IF(A28="","",IF(L28="Pendente","AGUARDANDO APROVAÇÃO",IF(L28="Reprovada","REPROVADA",IF(L28="Cancelada","CANCELADA",IF(N28="","APROVADA SEM PEDIDO","PEDIDO EMITIDO")))))</x:f>
      </x:c>
      <x:c r="S28" s="42" t="str">
        <x:f>IF(OR(A28="",K28=""),"",K28-Dashboard!$B$4)</x:f>
      </x:c>
      <x:c r="T28" s="36"/>
      <x:c r="U28" s="2"/>
      <x:c r="V28" s="2"/>
      <x:c r="W28" s="2"/>
      <x:c r="X28" s="2"/>
      <x:c r="Y28" s="2"/>
      <x:c r="Z28" s="2"/>
    </x:row>
    <x:row r="29" ht="21" customHeight="1">
      <x:c r="A29" s="36"/>
      <x:c r="B29" s="37"/>
      <x:c r="C29" s="36"/>
      <x:c r="D29" s="36"/>
      <x:c r="E29" s="36"/>
      <x:c r="F29" s="36"/>
      <x:c r="G29" s="36"/>
      <x:c r="H29" s="36"/>
      <x:c r="I29" s="36"/>
      <x:c r="J29" s="38"/>
      <x:c r="K29" s="38"/>
      <x:c r="L29" s="38"/>
      <x:c r="M29" s="38"/>
      <x:c r="N29" s="38"/>
      <x:c r="O29" s="39" t="str">
        <x:f>IF(N29="","",IF(COUNTIF(Pedidos!$A$6:$A$105,N29)=1,IF(ISNUMBER(INDEX(Pedidos!$L$6:$L$105,MATCH(N29,Pedidos!$A$6:$A$105,0))),INDEX(Pedidos!$L$6:$L$105,MATCH(N29,Pedidos!$A$6:$A$105,0)),""),""))</x:f>
      </x:c>
      <x:c r="P29" s="39" t="str">
        <x:f>IF(OR(J29="",O29=""),"",O29-J29)</x:f>
      </x:c>
      <x:c r="Q29" s="40" t="str">
        <x:f>IFERROR(P29/J29,"")</x:f>
      </x:c>
      <x:c r="R29" s="41" t="str">
        <x:f>IF(A29="","",IF(L29="Pendente","AGUARDANDO APROVAÇÃO",IF(L29="Reprovada","REPROVADA",IF(L29="Cancelada","CANCELADA",IF(N29="","APROVADA SEM PEDIDO","PEDIDO EMITIDO")))))</x:f>
      </x:c>
      <x:c r="S29" s="42" t="str">
        <x:f>IF(OR(A29="",K29=""),"",K29-Dashboard!$B$4)</x:f>
      </x:c>
      <x:c r="T29" s="36"/>
      <x:c r="U29" s="2"/>
      <x:c r="V29" s="2"/>
      <x:c r="W29" s="2"/>
      <x:c r="X29" s="2"/>
      <x:c r="Y29" s="2"/>
      <x:c r="Z29" s="2"/>
    </x:row>
    <x:row r="30" ht="21" customHeight="1">
      <x:c r="A30" s="36"/>
      <x:c r="B30" s="37"/>
      <x:c r="C30" s="36"/>
      <x:c r="D30" s="36"/>
      <x:c r="E30" s="36"/>
      <x:c r="F30" s="36"/>
      <x:c r="G30" s="36"/>
      <x:c r="H30" s="36"/>
      <x:c r="I30" s="36"/>
      <x:c r="J30" s="38"/>
      <x:c r="K30" s="38"/>
      <x:c r="L30" s="38"/>
      <x:c r="M30" s="38"/>
      <x:c r="N30" s="38"/>
      <x:c r="O30" s="39" t="str">
        <x:f>IF(N30="","",IF(COUNTIF(Pedidos!$A$6:$A$105,N30)=1,IF(ISNUMBER(INDEX(Pedidos!$L$6:$L$105,MATCH(N30,Pedidos!$A$6:$A$105,0))),INDEX(Pedidos!$L$6:$L$105,MATCH(N30,Pedidos!$A$6:$A$105,0)),""),""))</x:f>
      </x:c>
      <x:c r="P30" s="39" t="str">
        <x:f>IF(OR(J30="",O30=""),"",O30-J30)</x:f>
      </x:c>
      <x:c r="Q30" s="40" t="str">
        <x:f>IFERROR(P30/J30,"")</x:f>
      </x:c>
      <x:c r="R30" s="41" t="str">
        <x:f>IF(A30="","",IF(L30="Pendente","AGUARDANDO APROVAÇÃO",IF(L30="Reprovada","REPROVADA",IF(L30="Cancelada","CANCELADA",IF(N30="","APROVADA SEM PEDIDO","PEDIDO EMITIDO")))))</x:f>
      </x:c>
      <x:c r="S30" s="42" t="str">
        <x:f>IF(OR(A30="",K30=""),"",K30-Dashboard!$B$4)</x:f>
      </x:c>
      <x:c r="T30" s="36"/>
      <x:c r="U30" s="2"/>
      <x:c r="V30" s="2"/>
      <x:c r="W30" s="2"/>
      <x:c r="X30" s="2"/>
      <x:c r="Y30" s="2"/>
      <x:c r="Z30" s="2"/>
    </x:row>
    <x:row r="31" ht="21" customHeight="1">
      <x:c r="A31" s="36"/>
      <x:c r="B31" s="37"/>
      <x:c r="C31" s="36"/>
      <x:c r="D31" s="36"/>
      <x:c r="E31" s="36"/>
      <x:c r="F31" s="36"/>
      <x:c r="G31" s="36"/>
      <x:c r="H31" s="36"/>
      <x:c r="I31" s="36"/>
      <x:c r="J31" s="38"/>
      <x:c r="K31" s="38"/>
      <x:c r="L31" s="38"/>
      <x:c r="M31" s="38"/>
      <x:c r="N31" s="38"/>
      <x:c r="O31" s="39" t="str">
        <x:f>IF(N31="","",IF(COUNTIF(Pedidos!$A$6:$A$105,N31)=1,IF(ISNUMBER(INDEX(Pedidos!$L$6:$L$105,MATCH(N31,Pedidos!$A$6:$A$105,0))),INDEX(Pedidos!$L$6:$L$105,MATCH(N31,Pedidos!$A$6:$A$105,0)),""),""))</x:f>
      </x:c>
      <x:c r="P31" s="39" t="str">
        <x:f>IF(OR(J31="",O31=""),"",O31-J31)</x:f>
      </x:c>
      <x:c r="Q31" s="40" t="str">
        <x:f>IFERROR(P31/J31,"")</x:f>
      </x:c>
      <x:c r="R31" s="41" t="str">
        <x:f>IF(A31="","",IF(L31="Pendente","AGUARDANDO APROVAÇÃO",IF(L31="Reprovada","REPROVADA",IF(L31="Cancelada","CANCELADA",IF(N31="","APROVADA SEM PEDIDO","PEDIDO EMITIDO")))))</x:f>
      </x:c>
      <x:c r="S31" s="42" t="str">
        <x:f>IF(OR(A31="",K31=""),"",K31-Dashboard!$B$4)</x:f>
      </x:c>
      <x:c r="T31" s="36"/>
      <x:c r="U31" s="2"/>
      <x:c r="V31" s="2"/>
      <x:c r="W31" s="2"/>
      <x:c r="X31" s="2"/>
      <x:c r="Y31" s="2"/>
      <x:c r="Z31" s="2"/>
    </x:row>
    <x:row r="32" ht="21" customHeight="1">
      <x:c r="A32" s="36"/>
      <x:c r="B32" s="37"/>
      <x:c r="C32" s="36"/>
      <x:c r="D32" s="36"/>
      <x:c r="E32" s="36"/>
      <x:c r="F32" s="36"/>
      <x:c r="G32" s="36"/>
      <x:c r="H32" s="36"/>
      <x:c r="I32" s="36"/>
      <x:c r="J32" s="38"/>
      <x:c r="K32" s="38"/>
      <x:c r="L32" s="38"/>
      <x:c r="M32" s="38"/>
      <x:c r="N32" s="38"/>
      <x:c r="O32" s="39" t="str">
        <x:f>IF(N32="","",IF(COUNTIF(Pedidos!$A$6:$A$105,N32)=1,IF(ISNUMBER(INDEX(Pedidos!$L$6:$L$105,MATCH(N32,Pedidos!$A$6:$A$105,0))),INDEX(Pedidos!$L$6:$L$105,MATCH(N32,Pedidos!$A$6:$A$105,0)),""),""))</x:f>
      </x:c>
      <x:c r="P32" s="39" t="str">
        <x:f>IF(OR(J32="",O32=""),"",O32-J32)</x:f>
      </x:c>
      <x:c r="Q32" s="40" t="str">
        <x:f>IFERROR(P32/J32,"")</x:f>
      </x:c>
      <x:c r="R32" s="41" t="str">
        <x:f>IF(A32="","",IF(L32="Pendente","AGUARDANDO APROVAÇÃO",IF(L32="Reprovada","REPROVADA",IF(L32="Cancelada","CANCELADA",IF(N32="","APROVADA SEM PEDIDO","PEDIDO EMITIDO")))))</x:f>
      </x:c>
      <x:c r="S32" s="42" t="str">
        <x:f>IF(OR(A32="",K32=""),"",K32-Dashboard!$B$4)</x:f>
      </x:c>
      <x:c r="T32" s="36"/>
      <x:c r="U32" s="2"/>
      <x:c r="V32" s="2"/>
      <x:c r="W32" s="2"/>
      <x:c r="X32" s="2"/>
      <x:c r="Y32" s="2"/>
      <x:c r="Z32" s="2"/>
    </x:row>
    <x:row r="33" ht="21" customHeight="1">
      <x:c r="A33" s="36"/>
      <x:c r="B33" s="37"/>
      <x:c r="C33" s="36"/>
      <x:c r="D33" s="36"/>
      <x:c r="E33" s="36"/>
      <x:c r="F33" s="36"/>
      <x:c r="G33" s="36"/>
      <x:c r="H33" s="36"/>
      <x:c r="I33" s="36"/>
      <x:c r="J33" s="38"/>
      <x:c r="K33" s="38"/>
      <x:c r="L33" s="38"/>
      <x:c r="M33" s="38"/>
      <x:c r="N33" s="38"/>
      <x:c r="O33" s="39" t="str">
        <x:f>IF(N33="","",IF(COUNTIF(Pedidos!$A$6:$A$105,N33)=1,IF(ISNUMBER(INDEX(Pedidos!$L$6:$L$105,MATCH(N33,Pedidos!$A$6:$A$105,0))),INDEX(Pedidos!$L$6:$L$105,MATCH(N33,Pedidos!$A$6:$A$105,0)),""),""))</x:f>
      </x:c>
      <x:c r="P33" s="39" t="str">
        <x:f>IF(OR(J33="",O33=""),"",O33-J33)</x:f>
      </x:c>
      <x:c r="Q33" s="40" t="str">
        <x:f>IFERROR(P33/J33,"")</x:f>
      </x:c>
      <x:c r="R33" s="41" t="str">
        <x:f>IF(A33="","",IF(L33="Pendente","AGUARDANDO APROVAÇÃO",IF(L33="Reprovada","REPROVADA",IF(L33="Cancelada","CANCELADA",IF(N33="","APROVADA SEM PEDIDO","PEDIDO EMITIDO")))))</x:f>
      </x:c>
      <x:c r="S33" s="42" t="str">
        <x:f>IF(OR(A33="",K33=""),"",K33-Dashboard!$B$4)</x:f>
      </x:c>
      <x:c r="T33" s="36"/>
      <x:c r="U33" s="2"/>
      <x:c r="V33" s="2"/>
      <x:c r="W33" s="2"/>
      <x:c r="X33" s="2"/>
      <x:c r="Y33" s="2"/>
      <x:c r="Z33" s="2"/>
    </x:row>
    <x:row r="34" ht="21" customHeight="1">
      <x:c r="A34" s="36"/>
      <x:c r="B34" s="37"/>
      <x:c r="C34" s="36"/>
      <x:c r="D34" s="36"/>
      <x:c r="E34" s="36"/>
      <x:c r="F34" s="36"/>
      <x:c r="G34" s="36"/>
      <x:c r="H34" s="36"/>
      <x:c r="I34" s="36"/>
      <x:c r="J34" s="38"/>
      <x:c r="K34" s="38"/>
      <x:c r="L34" s="38"/>
      <x:c r="M34" s="38"/>
      <x:c r="N34" s="38"/>
      <x:c r="O34" s="39" t="str">
        <x:f>IF(N34="","",IF(COUNTIF(Pedidos!$A$6:$A$105,N34)=1,IF(ISNUMBER(INDEX(Pedidos!$L$6:$L$105,MATCH(N34,Pedidos!$A$6:$A$105,0))),INDEX(Pedidos!$L$6:$L$105,MATCH(N34,Pedidos!$A$6:$A$105,0)),""),""))</x:f>
      </x:c>
      <x:c r="P34" s="39" t="str">
        <x:f>IF(OR(J34="",O34=""),"",O34-J34)</x:f>
      </x:c>
      <x:c r="Q34" s="40" t="str">
        <x:f>IFERROR(P34/J34,"")</x:f>
      </x:c>
      <x:c r="R34" s="41" t="str">
        <x:f>IF(A34="","",IF(L34="Pendente","AGUARDANDO APROVAÇÃO",IF(L34="Reprovada","REPROVADA",IF(L34="Cancelada","CANCELADA",IF(N34="","APROVADA SEM PEDIDO","PEDIDO EMITIDO")))))</x:f>
      </x:c>
      <x:c r="S34" s="42" t="str">
        <x:f>IF(OR(A34="",K34=""),"",K34-Dashboard!$B$4)</x:f>
      </x:c>
      <x:c r="T34" s="36"/>
      <x:c r="U34" s="2"/>
      <x:c r="V34" s="2"/>
      <x:c r="W34" s="2"/>
      <x:c r="X34" s="2"/>
      <x:c r="Y34" s="2"/>
      <x:c r="Z34" s="2"/>
    </x:row>
    <x:row r="35" ht="21" customHeight="1">
      <x:c r="A35" s="36"/>
      <x:c r="B35" s="37"/>
      <x:c r="C35" s="36"/>
      <x:c r="D35" s="36"/>
      <x:c r="E35" s="36"/>
      <x:c r="F35" s="36"/>
      <x:c r="G35" s="36"/>
      <x:c r="H35" s="36"/>
      <x:c r="I35" s="36"/>
      <x:c r="J35" s="38"/>
      <x:c r="K35" s="38"/>
      <x:c r="L35" s="38"/>
      <x:c r="M35" s="38"/>
      <x:c r="N35" s="38"/>
      <x:c r="O35" s="39" t="str">
        <x:f>IF(N35="","",IF(COUNTIF(Pedidos!$A$6:$A$105,N35)=1,IF(ISNUMBER(INDEX(Pedidos!$L$6:$L$105,MATCH(N35,Pedidos!$A$6:$A$105,0))),INDEX(Pedidos!$L$6:$L$105,MATCH(N35,Pedidos!$A$6:$A$105,0)),""),""))</x:f>
      </x:c>
      <x:c r="P35" s="39" t="str">
        <x:f>IF(OR(J35="",O35=""),"",O35-J35)</x:f>
      </x:c>
      <x:c r="Q35" s="40" t="str">
        <x:f>IFERROR(P35/J35,"")</x:f>
      </x:c>
      <x:c r="R35" s="41" t="str">
        <x:f>IF(A35="","",IF(L35="Pendente","AGUARDANDO APROVAÇÃO",IF(L35="Reprovada","REPROVADA",IF(L35="Cancelada","CANCELADA",IF(N35="","APROVADA SEM PEDIDO","PEDIDO EMITIDO")))))</x:f>
      </x:c>
      <x:c r="S35" s="42" t="str">
        <x:f>IF(OR(A35="",K35=""),"",K35-Dashboard!$B$4)</x:f>
      </x:c>
      <x:c r="T35" s="36"/>
      <x:c r="U35" s="2"/>
      <x:c r="V35" s="2"/>
      <x:c r="W35" s="2"/>
      <x:c r="X35" s="2"/>
      <x:c r="Y35" s="2"/>
      <x:c r="Z35" s="2"/>
    </x:row>
    <x:row r="36" ht="21" customHeight="1">
      <x:c r="A36" s="36"/>
      <x:c r="B36" s="37"/>
      <x:c r="C36" s="36"/>
      <x:c r="D36" s="36"/>
      <x:c r="E36" s="36"/>
      <x:c r="F36" s="36"/>
      <x:c r="G36" s="36"/>
      <x:c r="H36" s="36"/>
      <x:c r="I36" s="36"/>
      <x:c r="J36" s="38"/>
      <x:c r="K36" s="38"/>
      <x:c r="L36" s="38"/>
      <x:c r="M36" s="38"/>
      <x:c r="N36" s="38"/>
      <x:c r="O36" s="39" t="str">
        <x:f>IF(N36="","",IF(COUNTIF(Pedidos!$A$6:$A$105,N36)=1,IF(ISNUMBER(INDEX(Pedidos!$L$6:$L$105,MATCH(N36,Pedidos!$A$6:$A$105,0))),INDEX(Pedidos!$L$6:$L$105,MATCH(N36,Pedidos!$A$6:$A$105,0)),""),""))</x:f>
      </x:c>
      <x:c r="P36" s="39" t="str">
        <x:f>IF(OR(J36="",O36=""),"",O36-J36)</x:f>
      </x:c>
      <x:c r="Q36" s="40" t="str">
        <x:f>IFERROR(P36/J36,"")</x:f>
      </x:c>
      <x:c r="R36" s="41" t="str">
        <x:f>IF(A36="","",IF(L36="Pendente","AGUARDANDO APROVAÇÃO",IF(L36="Reprovada","REPROVADA",IF(L36="Cancelada","CANCELADA",IF(N36="","APROVADA SEM PEDIDO","PEDIDO EMITIDO")))))</x:f>
      </x:c>
      <x:c r="S36" s="42" t="str">
        <x:f>IF(OR(A36="",K36=""),"",K36-Dashboard!$B$4)</x:f>
      </x:c>
      <x:c r="T36" s="36"/>
      <x:c r="U36" s="2"/>
      <x:c r="V36" s="2"/>
      <x:c r="W36" s="2"/>
      <x:c r="X36" s="2"/>
      <x:c r="Y36" s="2"/>
      <x:c r="Z36" s="2"/>
    </x:row>
    <x:row r="37" ht="21" customHeight="1">
      <x:c r="A37" s="36"/>
      <x:c r="B37" s="37"/>
      <x:c r="C37" s="36"/>
      <x:c r="D37" s="36"/>
      <x:c r="E37" s="36"/>
      <x:c r="F37" s="36"/>
      <x:c r="G37" s="36"/>
      <x:c r="H37" s="36"/>
      <x:c r="I37" s="36"/>
      <x:c r="J37" s="38"/>
      <x:c r="K37" s="38"/>
      <x:c r="L37" s="38"/>
      <x:c r="M37" s="38"/>
      <x:c r="N37" s="38"/>
      <x:c r="O37" s="39" t="str">
        <x:f>IF(N37="","",IF(COUNTIF(Pedidos!$A$6:$A$105,N37)=1,IF(ISNUMBER(INDEX(Pedidos!$L$6:$L$105,MATCH(N37,Pedidos!$A$6:$A$105,0))),INDEX(Pedidos!$L$6:$L$105,MATCH(N37,Pedidos!$A$6:$A$105,0)),""),""))</x:f>
      </x:c>
      <x:c r="P37" s="39" t="str">
        <x:f>IF(OR(J37="",O37=""),"",O37-J37)</x:f>
      </x:c>
      <x:c r="Q37" s="40" t="str">
        <x:f>IFERROR(P37/J37,"")</x:f>
      </x:c>
      <x:c r="R37" s="41" t="str">
        <x:f>IF(A37="","",IF(L37="Pendente","AGUARDANDO APROVAÇÃO",IF(L37="Reprovada","REPROVADA",IF(L37="Cancelada","CANCELADA",IF(N37="","APROVADA SEM PEDIDO","PEDIDO EMITIDO")))))</x:f>
      </x:c>
      <x:c r="S37" s="42" t="str">
        <x:f>IF(OR(A37="",K37=""),"",K37-Dashboard!$B$4)</x:f>
      </x:c>
      <x:c r="T37" s="36"/>
      <x:c r="U37" s="2"/>
      <x:c r="V37" s="2"/>
      <x:c r="W37" s="2"/>
      <x:c r="X37" s="2"/>
      <x:c r="Y37" s="2"/>
      <x:c r="Z37" s="2"/>
    </x:row>
    <x:row r="38" ht="21" customHeight="1">
      <x:c r="A38" s="36"/>
      <x:c r="B38" s="37"/>
      <x:c r="C38" s="36"/>
      <x:c r="D38" s="36"/>
      <x:c r="E38" s="36"/>
      <x:c r="F38" s="36"/>
      <x:c r="G38" s="36"/>
      <x:c r="H38" s="36"/>
      <x:c r="I38" s="36"/>
      <x:c r="J38" s="38"/>
      <x:c r="K38" s="38"/>
      <x:c r="L38" s="38"/>
      <x:c r="M38" s="38"/>
      <x:c r="N38" s="38"/>
      <x:c r="O38" s="39" t="str">
        <x:f>IF(N38="","",IF(COUNTIF(Pedidos!$A$6:$A$105,N38)=1,IF(ISNUMBER(INDEX(Pedidos!$L$6:$L$105,MATCH(N38,Pedidos!$A$6:$A$105,0))),INDEX(Pedidos!$L$6:$L$105,MATCH(N38,Pedidos!$A$6:$A$105,0)),""),""))</x:f>
      </x:c>
      <x:c r="P38" s="39" t="str">
        <x:f>IF(OR(J38="",O38=""),"",O38-J38)</x:f>
      </x:c>
      <x:c r="Q38" s="40" t="str">
        <x:f>IFERROR(P38/J38,"")</x:f>
      </x:c>
      <x:c r="R38" s="41" t="str">
        <x:f>IF(A38="","",IF(L38="Pendente","AGUARDANDO APROVAÇÃO",IF(L38="Reprovada","REPROVADA",IF(L38="Cancelada","CANCELADA",IF(N38="","APROVADA SEM PEDIDO","PEDIDO EMITIDO")))))</x:f>
      </x:c>
      <x:c r="S38" s="42" t="str">
        <x:f>IF(OR(A38="",K38=""),"",K38-Dashboard!$B$4)</x:f>
      </x:c>
      <x:c r="T38" s="36"/>
      <x:c r="U38" s="2"/>
      <x:c r="V38" s="2"/>
      <x:c r="W38" s="2"/>
      <x:c r="X38" s="2"/>
      <x:c r="Y38" s="2"/>
      <x:c r="Z38" s="2"/>
    </x:row>
    <x:row r="39" ht="21" customHeight="1">
      <x:c r="A39" s="36"/>
      <x:c r="B39" s="37"/>
      <x:c r="C39" s="36"/>
      <x:c r="D39" s="36"/>
      <x:c r="E39" s="36"/>
      <x:c r="F39" s="36"/>
      <x:c r="G39" s="36"/>
      <x:c r="H39" s="36"/>
      <x:c r="I39" s="36"/>
      <x:c r="J39" s="38"/>
      <x:c r="K39" s="38"/>
      <x:c r="L39" s="38"/>
      <x:c r="M39" s="38"/>
      <x:c r="N39" s="38"/>
      <x:c r="O39" s="39" t="str">
        <x:f>IF(N39="","",IF(COUNTIF(Pedidos!$A$6:$A$105,N39)=1,IF(ISNUMBER(INDEX(Pedidos!$L$6:$L$105,MATCH(N39,Pedidos!$A$6:$A$105,0))),INDEX(Pedidos!$L$6:$L$105,MATCH(N39,Pedidos!$A$6:$A$105,0)),""),""))</x:f>
      </x:c>
      <x:c r="P39" s="39" t="str">
        <x:f>IF(OR(J39="",O39=""),"",O39-J39)</x:f>
      </x:c>
      <x:c r="Q39" s="40" t="str">
        <x:f>IFERROR(P39/J39,"")</x:f>
      </x:c>
      <x:c r="R39" s="41" t="str">
        <x:f>IF(A39="","",IF(L39="Pendente","AGUARDANDO APROVAÇÃO",IF(L39="Reprovada","REPROVADA",IF(L39="Cancelada","CANCELADA",IF(N39="","APROVADA SEM PEDIDO","PEDIDO EMITIDO")))))</x:f>
      </x:c>
      <x:c r="S39" s="42" t="str">
        <x:f>IF(OR(A39="",K39=""),"",K39-Dashboard!$B$4)</x:f>
      </x:c>
      <x:c r="T39" s="36"/>
      <x:c r="U39" s="2"/>
      <x:c r="V39" s="2"/>
      <x:c r="W39" s="2"/>
      <x:c r="X39" s="2"/>
      <x:c r="Y39" s="2"/>
      <x:c r="Z39" s="2"/>
    </x:row>
    <x:row r="40" ht="21" customHeight="1">
      <x:c r="A40" s="36"/>
      <x:c r="B40" s="37"/>
      <x:c r="C40" s="36"/>
      <x:c r="D40" s="36"/>
      <x:c r="E40" s="36"/>
      <x:c r="F40" s="36"/>
      <x:c r="G40" s="36"/>
      <x:c r="H40" s="36"/>
      <x:c r="I40" s="36"/>
      <x:c r="J40" s="38"/>
      <x:c r="K40" s="38"/>
      <x:c r="L40" s="38"/>
      <x:c r="M40" s="38"/>
      <x:c r="N40" s="38"/>
      <x:c r="O40" s="39" t="str">
        <x:f>IF(N40="","",IF(COUNTIF(Pedidos!$A$6:$A$105,N40)=1,IF(ISNUMBER(INDEX(Pedidos!$L$6:$L$105,MATCH(N40,Pedidos!$A$6:$A$105,0))),INDEX(Pedidos!$L$6:$L$105,MATCH(N40,Pedidos!$A$6:$A$105,0)),""),""))</x:f>
      </x:c>
      <x:c r="P40" s="39" t="str">
        <x:f>IF(OR(J40="",O40=""),"",O40-J40)</x:f>
      </x:c>
      <x:c r="Q40" s="40" t="str">
        <x:f>IFERROR(P40/J40,"")</x:f>
      </x:c>
      <x:c r="R40" s="41" t="str">
        <x:f>IF(A40="","",IF(L40="Pendente","AGUARDANDO APROVAÇÃO",IF(L40="Reprovada","REPROVADA",IF(L40="Cancelada","CANCELADA",IF(N40="","APROVADA SEM PEDIDO","PEDIDO EMITIDO")))))</x:f>
      </x:c>
      <x:c r="S40" s="42" t="str">
        <x:f>IF(OR(A40="",K40=""),"",K40-Dashboard!$B$4)</x:f>
      </x:c>
      <x:c r="T40" s="36"/>
      <x:c r="U40" s="2"/>
      <x:c r="V40" s="2"/>
      <x:c r="W40" s="2"/>
      <x:c r="X40" s="2"/>
      <x:c r="Y40" s="2"/>
      <x:c r="Z40" s="2"/>
    </x:row>
    <x:row r="41" ht="21" customHeight="1">
      <x:c r="A41" s="36"/>
      <x:c r="B41" s="37"/>
      <x:c r="C41" s="36"/>
      <x:c r="D41" s="36"/>
      <x:c r="E41" s="36"/>
      <x:c r="F41" s="36"/>
      <x:c r="G41" s="36"/>
      <x:c r="H41" s="36"/>
      <x:c r="I41" s="36"/>
      <x:c r="J41" s="38"/>
      <x:c r="K41" s="38"/>
      <x:c r="L41" s="38"/>
      <x:c r="M41" s="38"/>
      <x:c r="N41" s="38"/>
      <x:c r="O41" s="39" t="str">
        <x:f>IF(N41="","",IF(COUNTIF(Pedidos!$A$6:$A$105,N41)=1,IF(ISNUMBER(INDEX(Pedidos!$L$6:$L$105,MATCH(N41,Pedidos!$A$6:$A$105,0))),INDEX(Pedidos!$L$6:$L$105,MATCH(N41,Pedidos!$A$6:$A$105,0)),""),""))</x:f>
      </x:c>
      <x:c r="P41" s="39" t="str">
        <x:f>IF(OR(J41="",O41=""),"",O41-J41)</x:f>
      </x:c>
      <x:c r="Q41" s="40" t="str">
        <x:f>IFERROR(P41/J41,"")</x:f>
      </x:c>
      <x:c r="R41" s="41" t="str">
        <x:f>IF(A41="","",IF(L41="Pendente","AGUARDANDO APROVAÇÃO",IF(L41="Reprovada","REPROVADA",IF(L41="Cancelada","CANCELADA",IF(N41="","APROVADA SEM PEDIDO","PEDIDO EMITIDO")))))</x:f>
      </x:c>
      <x:c r="S41" s="42" t="str">
        <x:f>IF(OR(A41="",K41=""),"",K41-Dashboard!$B$4)</x:f>
      </x:c>
      <x:c r="T41" s="36"/>
      <x:c r="U41" s="2"/>
      <x:c r="V41" s="2"/>
      <x:c r="W41" s="2"/>
      <x:c r="X41" s="2"/>
      <x:c r="Y41" s="2"/>
      <x:c r="Z41" s="2"/>
    </x:row>
    <x:row r="42" ht="21" customHeight="1">
      <x:c r="A42" s="36"/>
      <x:c r="B42" s="37"/>
      <x:c r="C42" s="36"/>
      <x:c r="D42" s="36"/>
      <x:c r="E42" s="36"/>
      <x:c r="F42" s="36"/>
      <x:c r="G42" s="36"/>
      <x:c r="H42" s="36"/>
      <x:c r="I42" s="36"/>
      <x:c r="J42" s="38"/>
      <x:c r="K42" s="38"/>
      <x:c r="L42" s="38"/>
      <x:c r="M42" s="38"/>
      <x:c r="N42" s="38"/>
      <x:c r="O42" s="39" t="str">
        <x:f>IF(N42="","",IF(COUNTIF(Pedidos!$A$6:$A$105,N42)=1,IF(ISNUMBER(INDEX(Pedidos!$L$6:$L$105,MATCH(N42,Pedidos!$A$6:$A$105,0))),INDEX(Pedidos!$L$6:$L$105,MATCH(N42,Pedidos!$A$6:$A$105,0)),""),""))</x:f>
      </x:c>
      <x:c r="P42" s="39" t="str">
        <x:f>IF(OR(J42="",O42=""),"",O42-J42)</x:f>
      </x:c>
      <x:c r="Q42" s="40" t="str">
        <x:f>IFERROR(P42/J42,"")</x:f>
      </x:c>
      <x:c r="R42" s="41" t="str">
        <x:f>IF(A42="","",IF(L42="Pendente","AGUARDANDO APROVAÇÃO",IF(L42="Reprovada","REPROVADA",IF(L42="Cancelada","CANCELADA",IF(N42="","APROVADA SEM PEDIDO","PEDIDO EMITIDO")))))</x:f>
      </x:c>
      <x:c r="S42" s="42" t="str">
        <x:f>IF(OR(A42="",K42=""),"",K42-Dashboard!$B$4)</x:f>
      </x:c>
      <x:c r="T42" s="36"/>
      <x:c r="U42" s="2"/>
      <x:c r="V42" s="2"/>
      <x:c r="W42" s="2"/>
      <x:c r="X42" s="2"/>
      <x:c r="Y42" s="2"/>
      <x:c r="Z42" s="2"/>
    </x:row>
    <x:row r="43" ht="21" customHeight="1">
      <x:c r="A43" s="36"/>
      <x:c r="B43" s="37"/>
      <x:c r="C43" s="36"/>
      <x:c r="D43" s="36"/>
      <x:c r="E43" s="36"/>
      <x:c r="F43" s="36"/>
      <x:c r="G43" s="36"/>
      <x:c r="H43" s="36"/>
      <x:c r="I43" s="36"/>
      <x:c r="J43" s="38"/>
      <x:c r="K43" s="38"/>
      <x:c r="L43" s="38"/>
      <x:c r="M43" s="38"/>
      <x:c r="N43" s="38"/>
      <x:c r="O43" s="39" t="str">
        <x:f>IF(N43="","",IF(COUNTIF(Pedidos!$A$6:$A$105,N43)=1,IF(ISNUMBER(INDEX(Pedidos!$L$6:$L$105,MATCH(N43,Pedidos!$A$6:$A$105,0))),INDEX(Pedidos!$L$6:$L$105,MATCH(N43,Pedidos!$A$6:$A$105,0)),""),""))</x:f>
      </x:c>
      <x:c r="P43" s="39" t="str">
        <x:f>IF(OR(J43="",O43=""),"",O43-J43)</x:f>
      </x:c>
      <x:c r="Q43" s="40" t="str">
        <x:f>IFERROR(P43/J43,"")</x:f>
      </x:c>
      <x:c r="R43" s="41" t="str">
        <x:f>IF(A43="","",IF(L43="Pendente","AGUARDANDO APROVAÇÃO",IF(L43="Reprovada","REPROVADA",IF(L43="Cancelada","CANCELADA",IF(N43="","APROVADA SEM PEDIDO","PEDIDO EMITIDO")))))</x:f>
      </x:c>
      <x:c r="S43" s="42" t="str">
        <x:f>IF(OR(A43="",K43=""),"",K43-Dashboard!$B$4)</x:f>
      </x:c>
      <x:c r="T43" s="36"/>
      <x:c r="U43" s="2"/>
      <x:c r="V43" s="2"/>
      <x:c r="W43" s="2"/>
      <x:c r="X43" s="2"/>
      <x:c r="Y43" s="2"/>
      <x:c r="Z43" s="2"/>
    </x:row>
    <x:row r="44" ht="21" customHeight="1">
      <x:c r="A44" s="36"/>
      <x:c r="B44" s="37"/>
      <x:c r="C44" s="36"/>
      <x:c r="D44" s="36"/>
      <x:c r="E44" s="36"/>
      <x:c r="F44" s="36"/>
      <x:c r="G44" s="36"/>
      <x:c r="H44" s="36"/>
      <x:c r="I44" s="36"/>
      <x:c r="J44" s="38"/>
      <x:c r="K44" s="38"/>
      <x:c r="L44" s="38"/>
      <x:c r="M44" s="38"/>
      <x:c r="N44" s="38"/>
      <x:c r="O44" s="39" t="str">
        <x:f>IF(N44="","",IF(COUNTIF(Pedidos!$A$6:$A$105,N44)=1,IF(ISNUMBER(INDEX(Pedidos!$L$6:$L$105,MATCH(N44,Pedidos!$A$6:$A$105,0))),INDEX(Pedidos!$L$6:$L$105,MATCH(N44,Pedidos!$A$6:$A$105,0)),""),""))</x:f>
      </x:c>
      <x:c r="P44" s="39" t="str">
        <x:f>IF(OR(J44="",O44=""),"",O44-J44)</x:f>
      </x:c>
      <x:c r="Q44" s="40" t="str">
        <x:f>IFERROR(P44/J44,"")</x:f>
      </x:c>
      <x:c r="R44" s="41" t="str">
        <x:f>IF(A44="","",IF(L44="Pendente","AGUARDANDO APROVAÇÃO",IF(L44="Reprovada","REPROVADA",IF(L44="Cancelada","CANCELADA",IF(N44="","APROVADA SEM PEDIDO","PEDIDO EMITIDO")))))</x:f>
      </x:c>
      <x:c r="S44" s="42" t="str">
        <x:f>IF(OR(A44="",K44=""),"",K44-Dashboard!$B$4)</x:f>
      </x:c>
      <x:c r="T44" s="36"/>
      <x:c r="U44" s="2"/>
      <x:c r="V44" s="2"/>
      <x:c r="W44" s="2"/>
      <x:c r="X44" s="2"/>
      <x:c r="Y44" s="2"/>
      <x:c r="Z44" s="2"/>
    </x:row>
    <x:row r="45" ht="21" customHeight="1">
      <x:c r="A45" s="36"/>
      <x:c r="B45" s="37"/>
      <x:c r="C45" s="36"/>
      <x:c r="D45" s="36"/>
      <x:c r="E45" s="36"/>
      <x:c r="F45" s="36"/>
      <x:c r="G45" s="36"/>
      <x:c r="H45" s="36"/>
      <x:c r="I45" s="36"/>
      <x:c r="J45" s="38"/>
      <x:c r="K45" s="38"/>
      <x:c r="L45" s="38"/>
      <x:c r="M45" s="38"/>
      <x:c r="N45" s="38"/>
      <x:c r="O45" s="39" t="str">
        <x:f>IF(N45="","",IF(COUNTIF(Pedidos!$A$6:$A$105,N45)=1,IF(ISNUMBER(INDEX(Pedidos!$L$6:$L$105,MATCH(N45,Pedidos!$A$6:$A$105,0))),INDEX(Pedidos!$L$6:$L$105,MATCH(N45,Pedidos!$A$6:$A$105,0)),""),""))</x:f>
      </x:c>
      <x:c r="P45" s="39" t="str">
        <x:f>IF(OR(J45="",O45=""),"",O45-J45)</x:f>
      </x:c>
      <x:c r="Q45" s="40" t="str">
        <x:f>IFERROR(P45/J45,"")</x:f>
      </x:c>
      <x:c r="R45" s="41" t="str">
        <x:f>IF(A45="","",IF(L45="Pendente","AGUARDANDO APROVAÇÃO",IF(L45="Reprovada","REPROVADA",IF(L45="Cancelada","CANCELADA",IF(N45="","APROVADA SEM PEDIDO","PEDIDO EMITIDO")))))</x:f>
      </x:c>
      <x:c r="S45" s="42" t="str">
        <x:f>IF(OR(A45="",K45=""),"",K45-Dashboard!$B$4)</x:f>
      </x:c>
      <x:c r="T45" s="36"/>
      <x:c r="U45" s="2"/>
      <x:c r="V45" s="2"/>
      <x:c r="W45" s="2"/>
      <x:c r="X45" s="2"/>
      <x:c r="Y45" s="2"/>
      <x:c r="Z45" s="2"/>
    </x:row>
    <x:row r="46" ht="21" customHeight="1">
      <x:c r="A46" s="36"/>
      <x:c r="B46" s="37"/>
      <x:c r="C46" s="36"/>
      <x:c r="D46" s="36"/>
      <x:c r="E46" s="36"/>
      <x:c r="F46" s="36"/>
      <x:c r="G46" s="36"/>
      <x:c r="H46" s="36"/>
      <x:c r="I46" s="36"/>
      <x:c r="J46" s="38"/>
      <x:c r="K46" s="38"/>
      <x:c r="L46" s="38"/>
      <x:c r="M46" s="38"/>
      <x:c r="N46" s="38"/>
      <x:c r="O46" s="39" t="str">
        <x:f>IF(N46="","",IF(COUNTIF(Pedidos!$A$6:$A$105,N46)=1,IF(ISNUMBER(INDEX(Pedidos!$L$6:$L$105,MATCH(N46,Pedidos!$A$6:$A$105,0))),INDEX(Pedidos!$L$6:$L$105,MATCH(N46,Pedidos!$A$6:$A$105,0)),""),""))</x:f>
      </x:c>
      <x:c r="P46" s="39" t="str">
        <x:f>IF(OR(J46="",O46=""),"",O46-J46)</x:f>
      </x:c>
      <x:c r="Q46" s="40" t="str">
        <x:f>IFERROR(P46/J46,"")</x:f>
      </x:c>
      <x:c r="R46" s="41" t="str">
        <x:f>IF(A46="","",IF(L46="Pendente","AGUARDANDO APROVAÇÃO",IF(L46="Reprovada","REPROVADA",IF(L46="Cancelada","CANCELADA",IF(N46="","APROVADA SEM PEDIDO","PEDIDO EMITIDO")))))</x:f>
      </x:c>
      <x:c r="S46" s="42" t="str">
        <x:f>IF(OR(A46="",K46=""),"",K46-Dashboard!$B$4)</x:f>
      </x:c>
      <x:c r="T46" s="36"/>
      <x:c r="U46" s="2"/>
      <x:c r="V46" s="2"/>
      <x:c r="W46" s="2"/>
      <x:c r="X46" s="2"/>
      <x:c r="Y46" s="2"/>
      <x:c r="Z46" s="2"/>
    </x:row>
    <x:row r="47" ht="21" customHeight="1">
      <x:c r="A47" s="36"/>
      <x:c r="B47" s="37"/>
      <x:c r="C47" s="36"/>
      <x:c r="D47" s="36"/>
      <x:c r="E47" s="36"/>
      <x:c r="F47" s="36"/>
      <x:c r="G47" s="36"/>
      <x:c r="H47" s="36"/>
      <x:c r="I47" s="36"/>
      <x:c r="J47" s="38"/>
      <x:c r="K47" s="38"/>
      <x:c r="L47" s="38"/>
      <x:c r="M47" s="38"/>
      <x:c r="N47" s="38"/>
      <x:c r="O47" s="39" t="str">
        <x:f>IF(N47="","",IF(COUNTIF(Pedidos!$A$6:$A$105,N47)=1,IF(ISNUMBER(INDEX(Pedidos!$L$6:$L$105,MATCH(N47,Pedidos!$A$6:$A$105,0))),INDEX(Pedidos!$L$6:$L$105,MATCH(N47,Pedidos!$A$6:$A$105,0)),""),""))</x:f>
      </x:c>
      <x:c r="P47" s="39" t="str">
        <x:f>IF(OR(J47="",O47=""),"",O47-J47)</x:f>
      </x:c>
      <x:c r="Q47" s="40" t="str">
        <x:f>IFERROR(P47/J47,"")</x:f>
      </x:c>
      <x:c r="R47" s="41" t="str">
        <x:f>IF(A47="","",IF(L47="Pendente","AGUARDANDO APROVAÇÃO",IF(L47="Reprovada","REPROVADA",IF(L47="Cancelada","CANCELADA",IF(N47="","APROVADA SEM PEDIDO","PEDIDO EMITIDO")))))</x:f>
      </x:c>
      <x:c r="S47" s="42" t="str">
        <x:f>IF(OR(A47="",K47=""),"",K47-Dashboard!$B$4)</x:f>
      </x:c>
      <x:c r="T47" s="36"/>
      <x:c r="U47" s="2"/>
      <x:c r="V47" s="2"/>
      <x:c r="W47" s="2"/>
      <x:c r="X47" s="2"/>
      <x:c r="Y47" s="2"/>
      <x:c r="Z47" s="2"/>
    </x:row>
    <x:row r="48" ht="21" customHeight="1">
      <x:c r="A48" s="36"/>
      <x:c r="B48" s="37"/>
      <x:c r="C48" s="36"/>
      <x:c r="D48" s="36"/>
      <x:c r="E48" s="36"/>
      <x:c r="F48" s="36"/>
      <x:c r="G48" s="36"/>
      <x:c r="H48" s="36"/>
      <x:c r="I48" s="36"/>
      <x:c r="J48" s="38"/>
      <x:c r="K48" s="38"/>
      <x:c r="L48" s="38"/>
      <x:c r="M48" s="38"/>
      <x:c r="N48" s="38"/>
      <x:c r="O48" s="39" t="str">
        <x:f>IF(N48="","",IF(COUNTIF(Pedidos!$A$6:$A$105,N48)=1,IF(ISNUMBER(INDEX(Pedidos!$L$6:$L$105,MATCH(N48,Pedidos!$A$6:$A$105,0))),INDEX(Pedidos!$L$6:$L$105,MATCH(N48,Pedidos!$A$6:$A$105,0)),""),""))</x:f>
      </x:c>
      <x:c r="P48" s="39" t="str">
        <x:f>IF(OR(J48="",O48=""),"",O48-J48)</x:f>
      </x:c>
      <x:c r="Q48" s="40" t="str">
        <x:f>IFERROR(P48/J48,"")</x:f>
      </x:c>
      <x:c r="R48" s="41" t="str">
        <x:f>IF(A48="","",IF(L48="Pendente","AGUARDANDO APROVAÇÃO",IF(L48="Reprovada","REPROVADA",IF(L48="Cancelada","CANCELADA",IF(N48="","APROVADA SEM PEDIDO","PEDIDO EMITIDO")))))</x:f>
      </x:c>
      <x:c r="S48" s="42" t="str">
        <x:f>IF(OR(A48="",K48=""),"",K48-Dashboard!$B$4)</x:f>
      </x:c>
      <x:c r="T48" s="36"/>
      <x:c r="U48" s="2"/>
      <x:c r="V48" s="2"/>
      <x:c r="W48" s="2"/>
      <x:c r="X48" s="2"/>
      <x:c r="Y48" s="2"/>
      <x:c r="Z48" s="2"/>
    </x:row>
    <x:row r="49" ht="21" customHeight="1">
      <x:c r="A49" s="36"/>
      <x:c r="B49" s="37"/>
      <x:c r="C49" s="36"/>
      <x:c r="D49" s="36"/>
      <x:c r="E49" s="36"/>
      <x:c r="F49" s="36"/>
      <x:c r="G49" s="36"/>
      <x:c r="H49" s="36"/>
      <x:c r="I49" s="36"/>
      <x:c r="J49" s="38"/>
      <x:c r="K49" s="38"/>
      <x:c r="L49" s="38"/>
      <x:c r="M49" s="38"/>
      <x:c r="N49" s="38"/>
      <x:c r="O49" s="39" t="str">
        <x:f>IF(N49="","",IF(COUNTIF(Pedidos!$A$6:$A$105,N49)=1,IF(ISNUMBER(INDEX(Pedidos!$L$6:$L$105,MATCH(N49,Pedidos!$A$6:$A$105,0))),INDEX(Pedidos!$L$6:$L$105,MATCH(N49,Pedidos!$A$6:$A$105,0)),""),""))</x:f>
      </x:c>
      <x:c r="P49" s="39" t="str">
        <x:f>IF(OR(J49="",O49=""),"",O49-J49)</x:f>
      </x:c>
      <x:c r="Q49" s="40" t="str">
        <x:f>IFERROR(P49/J49,"")</x:f>
      </x:c>
      <x:c r="R49" s="41" t="str">
        <x:f>IF(A49="","",IF(L49="Pendente","AGUARDANDO APROVAÇÃO",IF(L49="Reprovada","REPROVADA",IF(L49="Cancelada","CANCELADA",IF(N49="","APROVADA SEM PEDIDO","PEDIDO EMITIDO")))))</x:f>
      </x:c>
      <x:c r="S49" s="42" t="str">
        <x:f>IF(OR(A49="",K49=""),"",K49-Dashboard!$B$4)</x:f>
      </x:c>
      <x:c r="T49" s="36"/>
      <x:c r="U49" s="2"/>
      <x:c r="V49" s="2"/>
      <x:c r="W49" s="2"/>
      <x:c r="X49" s="2"/>
      <x:c r="Y49" s="2"/>
      <x:c r="Z49" s="2"/>
    </x:row>
    <x:row r="50" ht="21" customHeight="1">
      <x:c r="A50" s="36"/>
      <x:c r="B50" s="37"/>
      <x:c r="C50" s="36"/>
      <x:c r="D50" s="36"/>
      <x:c r="E50" s="36"/>
      <x:c r="F50" s="36"/>
      <x:c r="G50" s="36"/>
      <x:c r="H50" s="36"/>
      <x:c r="I50" s="36"/>
      <x:c r="J50" s="38"/>
      <x:c r="K50" s="38"/>
      <x:c r="L50" s="38"/>
      <x:c r="M50" s="38"/>
      <x:c r="N50" s="38"/>
      <x:c r="O50" s="39" t="str">
        <x:f>IF(N50="","",IF(COUNTIF(Pedidos!$A$6:$A$105,N50)=1,IF(ISNUMBER(INDEX(Pedidos!$L$6:$L$105,MATCH(N50,Pedidos!$A$6:$A$105,0))),INDEX(Pedidos!$L$6:$L$105,MATCH(N50,Pedidos!$A$6:$A$105,0)),""),""))</x:f>
      </x:c>
      <x:c r="P50" s="39" t="str">
        <x:f>IF(OR(J50="",O50=""),"",O50-J50)</x:f>
      </x:c>
      <x:c r="Q50" s="40" t="str">
        <x:f>IFERROR(P50/J50,"")</x:f>
      </x:c>
      <x:c r="R50" s="41" t="str">
        <x:f>IF(A50="","",IF(L50="Pendente","AGUARDANDO APROVAÇÃO",IF(L50="Reprovada","REPROVADA",IF(L50="Cancelada","CANCELADA",IF(N50="","APROVADA SEM PEDIDO","PEDIDO EMITIDO")))))</x:f>
      </x:c>
      <x:c r="S50" s="42" t="str">
        <x:f>IF(OR(A50="",K50=""),"",K50-Dashboard!$B$4)</x:f>
      </x:c>
      <x:c r="T50" s="36"/>
      <x:c r="U50" s="2"/>
      <x:c r="V50" s="2"/>
      <x:c r="W50" s="2"/>
      <x:c r="X50" s="2"/>
      <x:c r="Y50" s="2"/>
      <x:c r="Z50" s="2"/>
    </x:row>
    <x:row r="51" ht="21" customHeight="1">
      <x:c r="A51" s="36"/>
      <x:c r="B51" s="37"/>
      <x:c r="C51" s="36"/>
      <x:c r="D51" s="36"/>
      <x:c r="E51" s="36"/>
      <x:c r="F51" s="36"/>
      <x:c r="G51" s="36"/>
      <x:c r="H51" s="36"/>
      <x:c r="I51" s="36"/>
      <x:c r="J51" s="38"/>
      <x:c r="K51" s="38"/>
      <x:c r="L51" s="38"/>
      <x:c r="M51" s="38"/>
      <x:c r="N51" s="38"/>
      <x:c r="O51" s="39" t="str">
        <x:f>IF(N51="","",IF(COUNTIF(Pedidos!$A$6:$A$105,N51)=1,IF(ISNUMBER(INDEX(Pedidos!$L$6:$L$105,MATCH(N51,Pedidos!$A$6:$A$105,0))),INDEX(Pedidos!$L$6:$L$105,MATCH(N51,Pedidos!$A$6:$A$105,0)),""),""))</x:f>
      </x:c>
      <x:c r="P51" s="39" t="str">
        <x:f>IF(OR(J51="",O51=""),"",O51-J51)</x:f>
      </x:c>
      <x:c r="Q51" s="40" t="str">
        <x:f>IFERROR(P51/J51,"")</x:f>
      </x:c>
      <x:c r="R51" s="41" t="str">
        <x:f>IF(A51="","",IF(L51="Pendente","AGUARDANDO APROVAÇÃO",IF(L51="Reprovada","REPROVADA",IF(L51="Cancelada","CANCELADA",IF(N51="","APROVADA SEM PEDIDO","PEDIDO EMITIDO")))))</x:f>
      </x:c>
      <x:c r="S51" s="42" t="str">
        <x:f>IF(OR(A51="",K51=""),"",K51-Dashboard!$B$4)</x:f>
      </x:c>
      <x:c r="T51" s="36"/>
      <x:c r="U51" s="2"/>
      <x:c r="V51" s="2"/>
      <x:c r="W51" s="2"/>
      <x:c r="X51" s="2"/>
      <x:c r="Y51" s="2"/>
      <x:c r="Z51" s="2"/>
    </x:row>
    <x:row r="52" ht="21" customHeight="1">
      <x:c r="A52" s="36"/>
      <x:c r="B52" s="37"/>
      <x:c r="C52" s="36"/>
      <x:c r="D52" s="36"/>
      <x:c r="E52" s="36"/>
      <x:c r="F52" s="36"/>
      <x:c r="G52" s="36"/>
      <x:c r="H52" s="36"/>
      <x:c r="I52" s="36"/>
      <x:c r="J52" s="38"/>
      <x:c r="K52" s="38"/>
      <x:c r="L52" s="38"/>
      <x:c r="M52" s="38"/>
      <x:c r="N52" s="38"/>
      <x:c r="O52" s="39" t="str">
        <x:f>IF(N52="","",IF(COUNTIF(Pedidos!$A$6:$A$105,N52)=1,IF(ISNUMBER(INDEX(Pedidos!$L$6:$L$105,MATCH(N52,Pedidos!$A$6:$A$105,0))),INDEX(Pedidos!$L$6:$L$105,MATCH(N52,Pedidos!$A$6:$A$105,0)),""),""))</x:f>
      </x:c>
      <x:c r="P52" s="39" t="str">
        <x:f>IF(OR(J52="",O52=""),"",O52-J52)</x:f>
      </x:c>
      <x:c r="Q52" s="40" t="str">
        <x:f>IFERROR(P52/J52,"")</x:f>
      </x:c>
      <x:c r="R52" s="41" t="str">
        <x:f>IF(A52="","",IF(L52="Pendente","AGUARDANDO APROVAÇÃO",IF(L52="Reprovada","REPROVADA",IF(L52="Cancelada","CANCELADA",IF(N52="","APROVADA SEM PEDIDO","PEDIDO EMITIDO")))))</x:f>
      </x:c>
      <x:c r="S52" s="42" t="str">
        <x:f>IF(OR(A52="",K52=""),"",K52-Dashboard!$B$4)</x:f>
      </x:c>
      <x:c r="T52" s="36"/>
      <x:c r="U52" s="2"/>
      <x:c r="V52" s="2"/>
      <x:c r="W52" s="2"/>
      <x:c r="X52" s="2"/>
      <x:c r="Y52" s="2"/>
      <x:c r="Z52" s="2"/>
    </x:row>
    <x:row r="53" ht="21" customHeight="1">
      <x:c r="A53" s="36"/>
      <x:c r="B53" s="37"/>
      <x:c r="C53" s="36"/>
      <x:c r="D53" s="36"/>
      <x:c r="E53" s="36"/>
      <x:c r="F53" s="36"/>
      <x:c r="G53" s="36"/>
      <x:c r="H53" s="36"/>
      <x:c r="I53" s="36"/>
      <x:c r="J53" s="38"/>
      <x:c r="K53" s="38"/>
      <x:c r="L53" s="38"/>
      <x:c r="M53" s="38"/>
      <x:c r="N53" s="38"/>
      <x:c r="O53" s="39" t="str">
        <x:f>IF(N53="","",IF(COUNTIF(Pedidos!$A$6:$A$105,N53)=1,IF(ISNUMBER(INDEX(Pedidos!$L$6:$L$105,MATCH(N53,Pedidos!$A$6:$A$105,0))),INDEX(Pedidos!$L$6:$L$105,MATCH(N53,Pedidos!$A$6:$A$105,0)),""),""))</x:f>
      </x:c>
      <x:c r="P53" s="39" t="str">
        <x:f>IF(OR(J53="",O53=""),"",O53-J53)</x:f>
      </x:c>
      <x:c r="Q53" s="40" t="str">
        <x:f>IFERROR(P53/J53,"")</x:f>
      </x:c>
      <x:c r="R53" s="41" t="str">
        <x:f>IF(A53="","",IF(L53="Pendente","AGUARDANDO APROVAÇÃO",IF(L53="Reprovada","REPROVADA",IF(L53="Cancelada","CANCELADA",IF(N53="","APROVADA SEM PEDIDO","PEDIDO EMITIDO")))))</x:f>
      </x:c>
      <x:c r="S53" s="42" t="str">
        <x:f>IF(OR(A53="",K53=""),"",K53-Dashboard!$B$4)</x:f>
      </x:c>
      <x:c r="T53" s="36"/>
      <x:c r="U53" s="2"/>
      <x:c r="V53" s="2"/>
      <x:c r="W53" s="2"/>
      <x:c r="X53" s="2"/>
      <x:c r="Y53" s="2"/>
      <x:c r="Z53" s="2"/>
    </x:row>
    <x:row r="54" ht="21" customHeight="1">
      <x:c r="A54" s="36"/>
      <x:c r="B54" s="37"/>
      <x:c r="C54" s="36"/>
      <x:c r="D54" s="36"/>
      <x:c r="E54" s="36"/>
      <x:c r="F54" s="36"/>
      <x:c r="G54" s="36"/>
      <x:c r="H54" s="36"/>
      <x:c r="I54" s="36"/>
      <x:c r="J54" s="38"/>
      <x:c r="K54" s="38"/>
      <x:c r="L54" s="38"/>
      <x:c r="M54" s="38"/>
      <x:c r="N54" s="38"/>
      <x:c r="O54" s="39" t="str">
        <x:f>IF(N54="","",IF(COUNTIF(Pedidos!$A$6:$A$105,N54)=1,IF(ISNUMBER(INDEX(Pedidos!$L$6:$L$105,MATCH(N54,Pedidos!$A$6:$A$105,0))),INDEX(Pedidos!$L$6:$L$105,MATCH(N54,Pedidos!$A$6:$A$105,0)),""),""))</x:f>
      </x:c>
      <x:c r="P54" s="39" t="str">
        <x:f>IF(OR(J54="",O54=""),"",O54-J54)</x:f>
      </x:c>
      <x:c r="Q54" s="40" t="str">
        <x:f>IFERROR(P54/J54,"")</x:f>
      </x:c>
      <x:c r="R54" s="41" t="str">
        <x:f>IF(A54="","",IF(L54="Pendente","AGUARDANDO APROVAÇÃO",IF(L54="Reprovada","REPROVADA",IF(L54="Cancelada","CANCELADA",IF(N54="","APROVADA SEM PEDIDO","PEDIDO EMITIDO")))))</x:f>
      </x:c>
      <x:c r="S54" s="42" t="str">
        <x:f>IF(OR(A54="",K54=""),"",K54-Dashboard!$B$4)</x:f>
      </x:c>
      <x:c r="T54" s="36"/>
      <x:c r="U54" s="2"/>
      <x:c r="V54" s="2"/>
      <x:c r="W54" s="2"/>
      <x:c r="X54" s="2"/>
      <x:c r="Y54" s="2"/>
      <x:c r="Z54" s="2"/>
    </x:row>
    <x:row r="55" ht="21" customHeight="1">
      <x:c r="A55" s="36"/>
      <x:c r="B55" s="37"/>
      <x:c r="C55" s="36"/>
      <x:c r="D55" s="36"/>
      <x:c r="E55" s="36"/>
      <x:c r="F55" s="36"/>
      <x:c r="G55" s="36"/>
      <x:c r="H55" s="36"/>
      <x:c r="I55" s="36"/>
      <x:c r="J55" s="38"/>
      <x:c r="K55" s="38"/>
      <x:c r="L55" s="38"/>
      <x:c r="M55" s="38"/>
      <x:c r="N55" s="38"/>
      <x:c r="O55" s="39" t="str">
        <x:f>IF(N55="","",IF(COUNTIF(Pedidos!$A$6:$A$105,N55)=1,IF(ISNUMBER(INDEX(Pedidos!$L$6:$L$105,MATCH(N55,Pedidos!$A$6:$A$105,0))),INDEX(Pedidos!$L$6:$L$105,MATCH(N55,Pedidos!$A$6:$A$105,0)),""),""))</x:f>
      </x:c>
      <x:c r="P55" s="39" t="str">
        <x:f>IF(OR(J55="",O55=""),"",O55-J55)</x:f>
      </x:c>
      <x:c r="Q55" s="40" t="str">
        <x:f>IFERROR(P55/J55,"")</x:f>
      </x:c>
      <x:c r="R55" s="41" t="str">
        <x:f>IF(A55="","",IF(L55="Pendente","AGUARDANDO APROVAÇÃO",IF(L55="Reprovada","REPROVADA",IF(L55="Cancelada","CANCELADA",IF(N55="","APROVADA SEM PEDIDO","PEDIDO EMITIDO")))))</x:f>
      </x:c>
      <x:c r="S55" s="42" t="str">
        <x:f>IF(OR(A55="",K55=""),"",K55-Dashboard!$B$4)</x:f>
      </x:c>
      <x:c r="T55" s="36"/>
      <x:c r="U55" s="2"/>
      <x:c r="V55" s="2"/>
      <x:c r="W55" s="2"/>
      <x:c r="X55" s="2"/>
      <x:c r="Y55" s="2"/>
      <x:c r="Z55" s="2"/>
    </x:row>
    <x:row r="56" ht="21" customHeight="1">
      <x:c r="A56" s="36"/>
      <x:c r="B56" s="37"/>
      <x:c r="C56" s="36"/>
      <x:c r="D56" s="36"/>
      <x:c r="E56" s="36"/>
      <x:c r="F56" s="36"/>
      <x:c r="G56" s="36"/>
      <x:c r="H56" s="36"/>
      <x:c r="I56" s="36"/>
      <x:c r="J56" s="38"/>
      <x:c r="K56" s="38"/>
      <x:c r="L56" s="38"/>
      <x:c r="M56" s="38"/>
      <x:c r="N56" s="38"/>
      <x:c r="O56" s="39" t="str">
        <x:f>IF(N56="","",IF(COUNTIF(Pedidos!$A$6:$A$105,N56)=1,IF(ISNUMBER(INDEX(Pedidos!$L$6:$L$105,MATCH(N56,Pedidos!$A$6:$A$105,0))),INDEX(Pedidos!$L$6:$L$105,MATCH(N56,Pedidos!$A$6:$A$105,0)),""),""))</x:f>
      </x:c>
      <x:c r="P56" s="39" t="str">
        <x:f>IF(OR(J56="",O56=""),"",O56-J56)</x:f>
      </x:c>
      <x:c r="Q56" s="40" t="str">
        <x:f>IFERROR(P56/J56,"")</x:f>
      </x:c>
      <x:c r="R56" s="41" t="str">
        <x:f>IF(A56="","",IF(L56="Pendente","AGUARDANDO APROVAÇÃO",IF(L56="Reprovada","REPROVADA",IF(L56="Cancelada","CANCELADA",IF(N56="","APROVADA SEM PEDIDO","PEDIDO EMITIDO")))))</x:f>
      </x:c>
      <x:c r="S56" s="42" t="str">
        <x:f>IF(OR(A56="",K56=""),"",K56-Dashboard!$B$4)</x:f>
      </x:c>
      <x:c r="T56" s="36"/>
      <x:c r="U56" s="2"/>
      <x:c r="V56" s="2"/>
      <x:c r="W56" s="2"/>
      <x:c r="X56" s="2"/>
      <x:c r="Y56" s="2"/>
      <x:c r="Z56" s="2"/>
    </x:row>
    <x:row r="57" ht="21" customHeight="1">
      <x:c r="A57" s="36"/>
      <x:c r="B57" s="37"/>
      <x:c r="C57" s="36"/>
      <x:c r="D57" s="36"/>
      <x:c r="E57" s="36"/>
      <x:c r="F57" s="36"/>
      <x:c r="G57" s="36"/>
      <x:c r="H57" s="36"/>
      <x:c r="I57" s="36"/>
      <x:c r="J57" s="38"/>
      <x:c r="K57" s="38"/>
      <x:c r="L57" s="38"/>
      <x:c r="M57" s="38"/>
      <x:c r="N57" s="38"/>
      <x:c r="O57" s="39" t="str">
        <x:f>IF(N57="","",IF(COUNTIF(Pedidos!$A$6:$A$105,N57)=1,IF(ISNUMBER(INDEX(Pedidos!$L$6:$L$105,MATCH(N57,Pedidos!$A$6:$A$105,0))),INDEX(Pedidos!$L$6:$L$105,MATCH(N57,Pedidos!$A$6:$A$105,0)),""),""))</x:f>
      </x:c>
      <x:c r="P57" s="39" t="str">
        <x:f>IF(OR(J57="",O57=""),"",O57-J57)</x:f>
      </x:c>
      <x:c r="Q57" s="40" t="str">
        <x:f>IFERROR(P57/J57,"")</x:f>
      </x:c>
      <x:c r="R57" s="41" t="str">
        <x:f>IF(A57="","",IF(L57="Pendente","AGUARDANDO APROVAÇÃO",IF(L57="Reprovada","REPROVADA",IF(L57="Cancelada","CANCELADA",IF(N57="","APROVADA SEM PEDIDO","PEDIDO EMITIDO")))))</x:f>
      </x:c>
      <x:c r="S57" s="42" t="str">
        <x:f>IF(OR(A57="",K57=""),"",K57-Dashboard!$B$4)</x:f>
      </x:c>
      <x:c r="T57" s="36"/>
      <x:c r="U57" s="2"/>
      <x:c r="V57" s="2"/>
      <x:c r="W57" s="2"/>
      <x:c r="X57" s="2"/>
      <x:c r="Y57" s="2"/>
      <x:c r="Z57" s="2"/>
    </x:row>
    <x:row r="58" ht="21" customHeight="1">
      <x:c r="A58" s="36"/>
      <x:c r="B58" s="37"/>
      <x:c r="C58" s="36"/>
      <x:c r="D58" s="36"/>
      <x:c r="E58" s="36"/>
      <x:c r="F58" s="36"/>
      <x:c r="G58" s="36"/>
      <x:c r="H58" s="36"/>
      <x:c r="I58" s="36"/>
      <x:c r="J58" s="38"/>
      <x:c r="K58" s="38"/>
      <x:c r="L58" s="38"/>
      <x:c r="M58" s="38"/>
      <x:c r="N58" s="38"/>
      <x:c r="O58" s="39" t="str">
        <x:f>IF(N58="","",IF(COUNTIF(Pedidos!$A$6:$A$105,N58)=1,IF(ISNUMBER(INDEX(Pedidos!$L$6:$L$105,MATCH(N58,Pedidos!$A$6:$A$105,0))),INDEX(Pedidos!$L$6:$L$105,MATCH(N58,Pedidos!$A$6:$A$105,0)),""),""))</x:f>
      </x:c>
      <x:c r="P58" s="39" t="str">
        <x:f>IF(OR(J58="",O58=""),"",O58-J58)</x:f>
      </x:c>
      <x:c r="Q58" s="40" t="str">
        <x:f>IFERROR(P58/J58,"")</x:f>
      </x:c>
      <x:c r="R58" s="41" t="str">
        <x:f>IF(A58="","",IF(L58="Pendente","AGUARDANDO APROVAÇÃO",IF(L58="Reprovada","REPROVADA",IF(L58="Cancelada","CANCELADA",IF(N58="","APROVADA SEM PEDIDO","PEDIDO EMITIDO")))))</x:f>
      </x:c>
      <x:c r="S58" s="42" t="str">
        <x:f>IF(OR(A58="",K58=""),"",K58-Dashboard!$B$4)</x:f>
      </x:c>
      <x:c r="T58" s="36"/>
      <x:c r="U58" s="2"/>
      <x:c r="V58" s="2"/>
      <x:c r="W58" s="2"/>
      <x:c r="X58" s="2"/>
      <x:c r="Y58" s="2"/>
      <x:c r="Z58" s="2"/>
    </x:row>
    <x:row r="59" ht="21" customHeight="1">
      <x:c r="A59" s="36"/>
      <x:c r="B59" s="37"/>
      <x:c r="C59" s="36"/>
      <x:c r="D59" s="36"/>
      <x:c r="E59" s="36"/>
      <x:c r="F59" s="36"/>
      <x:c r="G59" s="36"/>
      <x:c r="H59" s="36"/>
      <x:c r="I59" s="36"/>
      <x:c r="J59" s="38"/>
      <x:c r="K59" s="38"/>
      <x:c r="L59" s="38"/>
      <x:c r="M59" s="38"/>
      <x:c r="N59" s="38"/>
      <x:c r="O59" s="39" t="str">
        <x:f>IF(N59="","",IF(COUNTIF(Pedidos!$A$6:$A$105,N59)=1,IF(ISNUMBER(INDEX(Pedidos!$L$6:$L$105,MATCH(N59,Pedidos!$A$6:$A$105,0))),INDEX(Pedidos!$L$6:$L$105,MATCH(N59,Pedidos!$A$6:$A$105,0)),""),""))</x:f>
      </x:c>
      <x:c r="P59" s="39" t="str">
        <x:f>IF(OR(J59="",O59=""),"",O59-J59)</x:f>
      </x:c>
      <x:c r="Q59" s="40" t="str">
        <x:f>IFERROR(P59/J59,"")</x:f>
      </x:c>
      <x:c r="R59" s="41" t="str">
        <x:f>IF(A59="","",IF(L59="Pendente","AGUARDANDO APROVAÇÃO",IF(L59="Reprovada","REPROVADA",IF(L59="Cancelada","CANCELADA",IF(N59="","APROVADA SEM PEDIDO","PEDIDO EMITIDO")))))</x:f>
      </x:c>
      <x:c r="S59" s="42" t="str">
        <x:f>IF(OR(A59="",K59=""),"",K59-Dashboard!$B$4)</x:f>
      </x:c>
      <x:c r="T59" s="36"/>
      <x:c r="U59" s="2"/>
      <x:c r="V59" s="2"/>
      <x:c r="W59" s="2"/>
      <x:c r="X59" s="2"/>
      <x:c r="Y59" s="2"/>
      <x:c r="Z59" s="2"/>
    </x:row>
    <x:row r="60" ht="21" customHeight="1">
      <x:c r="A60" s="36"/>
      <x:c r="B60" s="37"/>
      <x:c r="C60" s="36"/>
      <x:c r="D60" s="36"/>
      <x:c r="E60" s="36"/>
      <x:c r="F60" s="36"/>
      <x:c r="G60" s="36"/>
      <x:c r="H60" s="36"/>
      <x:c r="I60" s="36"/>
      <x:c r="J60" s="38"/>
      <x:c r="K60" s="38"/>
      <x:c r="L60" s="38"/>
      <x:c r="M60" s="38"/>
      <x:c r="N60" s="38"/>
      <x:c r="O60" s="39" t="str">
        <x:f>IF(N60="","",IF(COUNTIF(Pedidos!$A$6:$A$105,N60)=1,IF(ISNUMBER(INDEX(Pedidos!$L$6:$L$105,MATCH(N60,Pedidos!$A$6:$A$105,0))),INDEX(Pedidos!$L$6:$L$105,MATCH(N60,Pedidos!$A$6:$A$105,0)),""),""))</x:f>
      </x:c>
      <x:c r="P60" s="39" t="str">
        <x:f>IF(OR(J60="",O60=""),"",O60-J60)</x:f>
      </x:c>
      <x:c r="Q60" s="40" t="str">
        <x:f>IFERROR(P60/J60,"")</x:f>
      </x:c>
      <x:c r="R60" s="41" t="str">
        <x:f>IF(A60="","",IF(L60="Pendente","AGUARDANDO APROVAÇÃO",IF(L60="Reprovada","REPROVADA",IF(L60="Cancelada","CANCELADA",IF(N60="","APROVADA SEM PEDIDO","PEDIDO EMITIDO")))))</x:f>
      </x:c>
      <x:c r="S60" s="42" t="str">
        <x:f>IF(OR(A60="",K60=""),"",K60-Dashboard!$B$4)</x:f>
      </x:c>
      <x:c r="T60" s="36"/>
      <x:c r="U60" s="2"/>
      <x:c r="V60" s="2"/>
      <x:c r="W60" s="2"/>
      <x:c r="X60" s="2"/>
      <x:c r="Y60" s="2"/>
      <x:c r="Z60" s="2"/>
    </x:row>
    <x:row r="61" ht="21" customHeight="1">
      <x:c r="A61" s="36"/>
      <x:c r="B61" s="37"/>
      <x:c r="C61" s="36"/>
      <x:c r="D61" s="36"/>
      <x:c r="E61" s="36"/>
      <x:c r="F61" s="36"/>
      <x:c r="G61" s="36"/>
      <x:c r="H61" s="36"/>
      <x:c r="I61" s="36"/>
      <x:c r="J61" s="38"/>
      <x:c r="K61" s="38"/>
      <x:c r="L61" s="38"/>
      <x:c r="M61" s="38"/>
      <x:c r="N61" s="38"/>
      <x:c r="O61" s="39" t="str">
        <x:f>IF(N61="","",IF(COUNTIF(Pedidos!$A$6:$A$105,N61)=1,IF(ISNUMBER(INDEX(Pedidos!$L$6:$L$105,MATCH(N61,Pedidos!$A$6:$A$105,0))),INDEX(Pedidos!$L$6:$L$105,MATCH(N61,Pedidos!$A$6:$A$105,0)),""),""))</x:f>
      </x:c>
      <x:c r="P61" s="39" t="str">
        <x:f>IF(OR(J61="",O61=""),"",O61-J61)</x:f>
      </x:c>
      <x:c r="Q61" s="40" t="str">
        <x:f>IFERROR(P61/J61,"")</x:f>
      </x:c>
      <x:c r="R61" s="41" t="str">
        <x:f>IF(A61="","",IF(L61="Pendente","AGUARDANDO APROVAÇÃO",IF(L61="Reprovada","REPROVADA",IF(L61="Cancelada","CANCELADA",IF(N61="","APROVADA SEM PEDIDO","PEDIDO EMITIDO")))))</x:f>
      </x:c>
      <x:c r="S61" s="42" t="str">
        <x:f>IF(OR(A61="",K61=""),"",K61-Dashboard!$B$4)</x:f>
      </x:c>
      <x:c r="T61" s="36"/>
      <x:c r="U61" s="2"/>
      <x:c r="V61" s="2"/>
      <x:c r="W61" s="2"/>
      <x:c r="X61" s="2"/>
      <x:c r="Y61" s="2"/>
      <x:c r="Z61" s="2"/>
    </x:row>
    <x:row r="62" ht="21" customHeight="1">
      <x:c r="A62" s="36"/>
      <x:c r="B62" s="37"/>
      <x:c r="C62" s="36"/>
      <x:c r="D62" s="36"/>
      <x:c r="E62" s="36"/>
      <x:c r="F62" s="36"/>
      <x:c r="G62" s="36"/>
      <x:c r="H62" s="36"/>
      <x:c r="I62" s="36"/>
      <x:c r="J62" s="38"/>
      <x:c r="K62" s="38"/>
      <x:c r="L62" s="38"/>
      <x:c r="M62" s="38"/>
      <x:c r="N62" s="38"/>
      <x:c r="O62" s="39" t="str">
        <x:f>IF(N62="","",IF(COUNTIF(Pedidos!$A$6:$A$105,N62)=1,IF(ISNUMBER(INDEX(Pedidos!$L$6:$L$105,MATCH(N62,Pedidos!$A$6:$A$105,0))),INDEX(Pedidos!$L$6:$L$105,MATCH(N62,Pedidos!$A$6:$A$105,0)),""),""))</x:f>
      </x:c>
      <x:c r="P62" s="39" t="str">
        <x:f>IF(OR(J62="",O62=""),"",O62-J62)</x:f>
      </x:c>
      <x:c r="Q62" s="40" t="str">
        <x:f>IFERROR(P62/J62,"")</x:f>
      </x:c>
      <x:c r="R62" s="41" t="str">
        <x:f>IF(A62="","",IF(L62="Pendente","AGUARDANDO APROVAÇÃO",IF(L62="Reprovada","REPROVADA",IF(L62="Cancelada","CANCELADA",IF(N62="","APROVADA SEM PEDIDO","PEDIDO EMITIDO")))))</x:f>
      </x:c>
      <x:c r="S62" s="42" t="str">
        <x:f>IF(OR(A62="",K62=""),"",K62-Dashboard!$B$4)</x:f>
      </x:c>
      <x:c r="T62" s="36"/>
      <x:c r="U62" s="2"/>
      <x:c r="V62" s="2"/>
      <x:c r="W62" s="2"/>
      <x:c r="X62" s="2"/>
      <x:c r="Y62" s="2"/>
      <x:c r="Z62" s="2"/>
    </x:row>
    <x:row r="63" ht="21" customHeight="1">
      <x:c r="A63" s="36"/>
      <x:c r="B63" s="37"/>
      <x:c r="C63" s="36"/>
      <x:c r="D63" s="36"/>
      <x:c r="E63" s="36"/>
      <x:c r="F63" s="36"/>
      <x:c r="G63" s="36"/>
      <x:c r="H63" s="36"/>
      <x:c r="I63" s="36"/>
      <x:c r="J63" s="38"/>
      <x:c r="K63" s="38"/>
      <x:c r="L63" s="38"/>
      <x:c r="M63" s="38"/>
      <x:c r="N63" s="38"/>
      <x:c r="O63" s="39" t="str">
        <x:f>IF(N63="","",IF(COUNTIF(Pedidos!$A$6:$A$105,N63)=1,IF(ISNUMBER(INDEX(Pedidos!$L$6:$L$105,MATCH(N63,Pedidos!$A$6:$A$105,0))),INDEX(Pedidos!$L$6:$L$105,MATCH(N63,Pedidos!$A$6:$A$105,0)),""),""))</x:f>
      </x:c>
      <x:c r="P63" s="39" t="str">
        <x:f>IF(OR(J63="",O63=""),"",O63-J63)</x:f>
      </x:c>
      <x:c r="Q63" s="40" t="str">
        <x:f>IFERROR(P63/J63,"")</x:f>
      </x:c>
      <x:c r="R63" s="41" t="str">
        <x:f>IF(A63="","",IF(L63="Pendente","AGUARDANDO APROVAÇÃO",IF(L63="Reprovada","REPROVADA",IF(L63="Cancelada","CANCELADA",IF(N63="","APROVADA SEM PEDIDO","PEDIDO EMITIDO")))))</x:f>
      </x:c>
      <x:c r="S63" s="42" t="str">
        <x:f>IF(OR(A63="",K63=""),"",K63-Dashboard!$B$4)</x:f>
      </x:c>
      <x:c r="T63" s="36"/>
      <x:c r="U63" s="2"/>
      <x:c r="V63" s="2"/>
      <x:c r="W63" s="2"/>
      <x:c r="X63" s="2"/>
      <x:c r="Y63" s="2"/>
      <x:c r="Z63" s="2"/>
    </x:row>
    <x:row r="64" ht="21" customHeight="1">
      <x:c r="A64" s="36"/>
      <x:c r="B64" s="37"/>
      <x:c r="C64" s="36"/>
      <x:c r="D64" s="36"/>
      <x:c r="E64" s="36"/>
      <x:c r="F64" s="36"/>
      <x:c r="G64" s="36"/>
      <x:c r="H64" s="36"/>
      <x:c r="I64" s="36"/>
      <x:c r="J64" s="38"/>
      <x:c r="K64" s="38"/>
      <x:c r="L64" s="38"/>
      <x:c r="M64" s="38"/>
      <x:c r="N64" s="38"/>
      <x:c r="O64" s="39" t="str">
        <x:f>IF(N64="","",IF(COUNTIF(Pedidos!$A$6:$A$105,N64)=1,IF(ISNUMBER(INDEX(Pedidos!$L$6:$L$105,MATCH(N64,Pedidos!$A$6:$A$105,0))),INDEX(Pedidos!$L$6:$L$105,MATCH(N64,Pedidos!$A$6:$A$105,0)),""),""))</x:f>
      </x:c>
      <x:c r="P64" s="39" t="str">
        <x:f>IF(OR(J64="",O64=""),"",O64-J64)</x:f>
      </x:c>
      <x:c r="Q64" s="40" t="str">
        <x:f>IFERROR(P64/J64,"")</x:f>
      </x:c>
      <x:c r="R64" s="41" t="str">
        <x:f>IF(A64="","",IF(L64="Pendente","AGUARDANDO APROVAÇÃO",IF(L64="Reprovada","REPROVADA",IF(L64="Cancelada","CANCELADA",IF(N64="","APROVADA SEM PEDIDO","PEDIDO EMITIDO")))))</x:f>
      </x:c>
      <x:c r="S64" s="42" t="str">
        <x:f>IF(OR(A64="",K64=""),"",K64-Dashboard!$B$4)</x:f>
      </x:c>
      <x:c r="T64" s="36"/>
      <x:c r="U64" s="2"/>
      <x:c r="V64" s="2"/>
      <x:c r="W64" s="2"/>
      <x:c r="X64" s="2"/>
      <x:c r="Y64" s="2"/>
      <x:c r="Z64" s="2"/>
    </x:row>
    <x:row r="65" ht="21" customHeight="1">
      <x:c r="A65" s="36"/>
      <x:c r="B65" s="37"/>
      <x:c r="C65" s="36"/>
      <x:c r="D65" s="36"/>
      <x:c r="E65" s="36"/>
      <x:c r="F65" s="36"/>
      <x:c r="G65" s="36"/>
      <x:c r="H65" s="36"/>
      <x:c r="I65" s="36"/>
      <x:c r="J65" s="38"/>
      <x:c r="K65" s="38"/>
      <x:c r="L65" s="38"/>
      <x:c r="M65" s="38"/>
      <x:c r="N65" s="38"/>
      <x:c r="O65" s="39" t="str">
        <x:f>IF(N65="","",IF(COUNTIF(Pedidos!$A$6:$A$105,N65)=1,IF(ISNUMBER(INDEX(Pedidos!$L$6:$L$105,MATCH(N65,Pedidos!$A$6:$A$105,0))),INDEX(Pedidos!$L$6:$L$105,MATCH(N65,Pedidos!$A$6:$A$105,0)),""),""))</x:f>
      </x:c>
      <x:c r="P65" s="39" t="str">
        <x:f>IF(OR(J65="",O65=""),"",O65-J65)</x:f>
      </x:c>
      <x:c r="Q65" s="40" t="str">
        <x:f>IFERROR(P65/J65,"")</x:f>
      </x:c>
      <x:c r="R65" s="41" t="str">
        <x:f>IF(A65="","",IF(L65="Pendente","AGUARDANDO APROVAÇÃO",IF(L65="Reprovada","REPROVADA",IF(L65="Cancelada","CANCELADA",IF(N65="","APROVADA SEM PEDIDO","PEDIDO EMITIDO")))))</x:f>
      </x:c>
      <x:c r="S65" s="42" t="str">
        <x:f>IF(OR(A65="",K65=""),"",K65-Dashboard!$B$4)</x:f>
      </x:c>
      <x:c r="T65" s="36"/>
      <x:c r="U65" s="2"/>
      <x:c r="V65" s="2"/>
      <x:c r="W65" s="2"/>
      <x:c r="X65" s="2"/>
      <x:c r="Y65" s="2"/>
      <x:c r="Z65" s="2"/>
    </x:row>
    <x:row r="66" ht="21" customHeight="1">
      <x:c r="A66" s="36"/>
      <x:c r="B66" s="37"/>
      <x:c r="C66" s="36"/>
      <x:c r="D66" s="36"/>
      <x:c r="E66" s="36"/>
      <x:c r="F66" s="36"/>
      <x:c r="G66" s="36"/>
      <x:c r="H66" s="36"/>
      <x:c r="I66" s="36"/>
      <x:c r="J66" s="38"/>
      <x:c r="K66" s="38"/>
      <x:c r="L66" s="38"/>
      <x:c r="M66" s="38"/>
      <x:c r="N66" s="38"/>
      <x:c r="O66" s="39" t="str">
        <x:f>IF(N66="","",IF(COUNTIF(Pedidos!$A$6:$A$105,N66)=1,IF(ISNUMBER(INDEX(Pedidos!$L$6:$L$105,MATCH(N66,Pedidos!$A$6:$A$105,0))),INDEX(Pedidos!$L$6:$L$105,MATCH(N66,Pedidos!$A$6:$A$105,0)),""),""))</x:f>
      </x:c>
      <x:c r="P66" s="39" t="str">
        <x:f>IF(OR(J66="",O66=""),"",O66-J66)</x:f>
      </x:c>
      <x:c r="Q66" s="40" t="str">
        <x:f>IFERROR(P66/J66,"")</x:f>
      </x:c>
      <x:c r="R66" s="41" t="str">
        <x:f>IF(A66="","",IF(L66="Pendente","AGUARDANDO APROVAÇÃO",IF(L66="Reprovada","REPROVADA",IF(L66="Cancelada","CANCELADA",IF(N66="","APROVADA SEM PEDIDO","PEDIDO EMITIDO")))))</x:f>
      </x:c>
      <x:c r="S66" s="42" t="str">
        <x:f>IF(OR(A66="",K66=""),"",K66-Dashboard!$B$4)</x:f>
      </x:c>
      <x:c r="T66" s="36"/>
      <x:c r="U66" s="2"/>
      <x:c r="V66" s="2"/>
      <x:c r="W66" s="2"/>
      <x:c r="X66" s="2"/>
      <x:c r="Y66" s="2"/>
      <x:c r="Z66" s="2"/>
    </x:row>
    <x:row r="67" ht="21" customHeight="1">
      <x:c r="A67" s="36"/>
      <x:c r="B67" s="37"/>
      <x:c r="C67" s="36"/>
      <x:c r="D67" s="36"/>
      <x:c r="E67" s="36"/>
      <x:c r="F67" s="36"/>
      <x:c r="G67" s="36"/>
      <x:c r="H67" s="36"/>
      <x:c r="I67" s="36"/>
      <x:c r="J67" s="38"/>
      <x:c r="K67" s="38"/>
      <x:c r="L67" s="38"/>
      <x:c r="M67" s="38"/>
      <x:c r="N67" s="38"/>
      <x:c r="O67" s="39" t="str">
        <x:f>IF(N67="","",IF(COUNTIF(Pedidos!$A$6:$A$105,N67)=1,IF(ISNUMBER(INDEX(Pedidos!$L$6:$L$105,MATCH(N67,Pedidos!$A$6:$A$105,0))),INDEX(Pedidos!$L$6:$L$105,MATCH(N67,Pedidos!$A$6:$A$105,0)),""),""))</x:f>
      </x:c>
      <x:c r="P67" s="39" t="str">
        <x:f>IF(OR(J67="",O67=""),"",O67-J67)</x:f>
      </x:c>
      <x:c r="Q67" s="40" t="str">
        <x:f>IFERROR(P67/J67,"")</x:f>
      </x:c>
      <x:c r="R67" s="41" t="str">
        <x:f>IF(A67="","",IF(L67="Pendente","AGUARDANDO APROVAÇÃO",IF(L67="Reprovada","REPROVADA",IF(L67="Cancelada","CANCELADA",IF(N67="","APROVADA SEM PEDIDO","PEDIDO EMITIDO")))))</x:f>
      </x:c>
      <x:c r="S67" s="42" t="str">
        <x:f>IF(OR(A67="",K67=""),"",K67-Dashboard!$B$4)</x:f>
      </x:c>
      <x:c r="T67" s="36"/>
      <x:c r="U67" s="2"/>
      <x:c r="V67" s="2"/>
      <x:c r="W67" s="2"/>
      <x:c r="X67" s="2"/>
      <x:c r="Y67" s="2"/>
      <x:c r="Z67" s="2"/>
    </x:row>
    <x:row r="68" ht="21" customHeight="1">
      <x:c r="A68" s="36"/>
      <x:c r="B68" s="37"/>
      <x:c r="C68" s="36"/>
      <x:c r="D68" s="36"/>
      <x:c r="E68" s="36"/>
      <x:c r="F68" s="36"/>
      <x:c r="G68" s="36"/>
      <x:c r="H68" s="36"/>
      <x:c r="I68" s="36"/>
      <x:c r="J68" s="38"/>
      <x:c r="K68" s="38"/>
      <x:c r="L68" s="38"/>
      <x:c r="M68" s="38"/>
      <x:c r="N68" s="38"/>
      <x:c r="O68" s="39" t="str">
        <x:f>IF(N68="","",IF(COUNTIF(Pedidos!$A$6:$A$105,N68)=1,IF(ISNUMBER(INDEX(Pedidos!$L$6:$L$105,MATCH(N68,Pedidos!$A$6:$A$105,0))),INDEX(Pedidos!$L$6:$L$105,MATCH(N68,Pedidos!$A$6:$A$105,0)),""),""))</x:f>
      </x:c>
      <x:c r="P68" s="39" t="str">
        <x:f>IF(OR(J68="",O68=""),"",O68-J68)</x:f>
      </x:c>
      <x:c r="Q68" s="40" t="str">
        <x:f>IFERROR(P68/J68,"")</x:f>
      </x:c>
      <x:c r="R68" s="41" t="str">
        <x:f>IF(A68="","",IF(L68="Pendente","AGUARDANDO APROVAÇÃO",IF(L68="Reprovada","REPROVADA",IF(L68="Cancelada","CANCELADA",IF(N68="","APROVADA SEM PEDIDO","PEDIDO EMITIDO")))))</x:f>
      </x:c>
      <x:c r="S68" s="42" t="str">
        <x:f>IF(OR(A68="",K68=""),"",K68-Dashboard!$B$4)</x:f>
      </x:c>
      <x:c r="T68" s="36"/>
      <x:c r="U68" s="2"/>
      <x:c r="V68" s="2"/>
      <x:c r="W68" s="2"/>
      <x:c r="X68" s="2"/>
      <x:c r="Y68" s="2"/>
      <x:c r="Z68" s="2"/>
    </x:row>
    <x:row r="69" ht="21" customHeight="1">
      <x:c r="A69" s="36"/>
      <x:c r="B69" s="37"/>
      <x:c r="C69" s="36"/>
      <x:c r="D69" s="36"/>
      <x:c r="E69" s="36"/>
      <x:c r="F69" s="36"/>
      <x:c r="G69" s="36"/>
      <x:c r="H69" s="36"/>
      <x:c r="I69" s="36"/>
      <x:c r="J69" s="38"/>
      <x:c r="K69" s="38"/>
      <x:c r="L69" s="38"/>
      <x:c r="M69" s="38"/>
      <x:c r="N69" s="38"/>
      <x:c r="O69" s="39" t="str">
        <x:f>IF(N69="","",IF(COUNTIF(Pedidos!$A$6:$A$105,N69)=1,IF(ISNUMBER(INDEX(Pedidos!$L$6:$L$105,MATCH(N69,Pedidos!$A$6:$A$105,0))),INDEX(Pedidos!$L$6:$L$105,MATCH(N69,Pedidos!$A$6:$A$105,0)),""),""))</x:f>
      </x:c>
      <x:c r="P69" s="39" t="str">
        <x:f>IF(OR(J69="",O69=""),"",O69-J69)</x:f>
      </x:c>
      <x:c r="Q69" s="40" t="str">
        <x:f>IFERROR(P69/J69,"")</x:f>
      </x:c>
      <x:c r="R69" s="41" t="str">
        <x:f>IF(A69="","",IF(L69="Pendente","AGUARDANDO APROVAÇÃO",IF(L69="Reprovada","REPROVADA",IF(L69="Cancelada","CANCELADA",IF(N69="","APROVADA SEM PEDIDO","PEDIDO EMITIDO")))))</x:f>
      </x:c>
      <x:c r="S69" s="42" t="str">
        <x:f>IF(OR(A69="",K69=""),"",K69-Dashboard!$B$4)</x:f>
      </x:c>
      <x:c r="T69" s="36"/>
      <x:c r="U69" s="2"/>
      <x:c r="V69" s="2"/>
      <x:c r="W69" s="2"/>
      <x:c r="X69" s="2"/>
      <x:c r="Y69" s="2"/>
      <x:c r="Z69" s="2"/>
    </x:row>
    <x:row r="70" ht="21" customHeight="1">
      <x:c r="A70" s="36"/>
      <x:c r="B70" s="37"/>
      <x:c r="C70" s="36"/>
      <x:c r="D70" s="36"/>
      <x:c r="E70" s="36"/>
      <x:c r="F70" s="36"/>
      <x:c r="G70" s="36"/>
      <x:c r="H70" s="36"/>
      <x:c r="I70" s="36"/>
      <x:c r="J70" s="38"/>
      <x:c r="K70" s="38"/>
      <x:c r="L70" s="38"/>
      <x:c r="M70" s="38"/>
      <x:c r="N70" s="38"/>
      <x:c r="O70" s="39" t="str">
        <x:f>IF(N70="","",IF(COUNTIF(Pedidos!$A$6:$A$105,N70)=1,IF(ISNUMBER(INDEX(Pedidos!$L$6:$L$105,MATCH(N70,Pedidos!$A$6:$A$105,0))),INDEX(Pedidos!$L$6:$L$105,MATCH(N70,Pedidos!$A$6:$A$105,0)),""),""))</x:f>
      </x:c>
      <x:c r="P70" s="39" t="str">
        <x:f>IF(OR(J70="",O70=""),"",O70-J70)</x:f>
      </x:c>
      <x:c r="Q70" s="40" t="str">
        <x:f>IFERROR(P70/J70,"")</x:f>
      </x:c>
      <x:c r="R70" s="41" t="str">
        <x:f>IF(A70="","",IF(L70="Pendente","AGUARDANDO APROVAÇÃO",IF(L70="Reprovada","REPROVADA",IF(L70="Cancelada","CANCELADA",IF(N70="","APROVADA SEM PEDIDO","PEDIDO EMITIDO")))))</x:f>
      </x:c>
      <x:c r="S70" s="42" t="str">
        <x:f>IF(OR(A70="",K70=""),"",K70-Dashboard!$B$4)</x:f>
      </x:c>
      <x:c r="T70" s="36"/>
      <x:c r="U70" s="2"/>
      <x:c r="V70" s="2"/>
      <x:c r="W70" s="2"/>
      <x:c r="X70" s="2"/>
      <x:c r="Y70" s="2"/>
      <x:c r="Z70" s="2"/>
    </x:row>
    <x:row r="71" ht="21" customHeight="1">
      <x:c r="A71" s="36"/>
      <x:c r="B71" s="37"/>
      <x:c r="C71" s="36"/>
      <x:c r="D71" s="36"/>
      <x:c r="E71" s="36"/>
      <x:c r="F71" s="36"/>
      <x:c r="G71" s="36"/>
      <x:c r="H71" s="36"/>
      <x:c r="I71" s="36"/>
      <x:c r="J71" s="38"/>
      <x:c r="K71" s="38"/>
      <x:c r="L71" s="38"/>
      <x:c r="M71" s="38"/>
      <x:c r="N71" s="38"/>
      <x:c r="O71" s="39" t="str">
        <x:f>IF(N71="","",IF(COUNTIF(Pedidos!$A$6:$A$105,N71)=1,IF(ISNUMBER(INDEX(Pedidos!$L$6:$L$105,MATCH(N71,Pedidos!$A$6:$A$105,0))),INDEX(Pedidos!$L$6:$L$105,MATCH(N71,Pedidos!$A$6:$A$105,0)),""),""))</x:f>
      </x:c>
      <x:c r="P71" s="39" t="str">
        <x:f>IF(OR(J71="",O71=""),"",O71-J71)</x:f>
      </x:c>
      <x:c r="Q71" s="40" t="str">
        <x:f>IFERROR(P71/J71,"")</x:f>
      </x:c>
      <x:c r="R71" s="41" t="str">
        <x:f>IF(A71="","",IF(L71="Pendente","AGUARDANDO APROVAÇÃO",IF(L71="Reprovada","REPROVADA",IF(L71="Cancelada","CANCELADA",IF(N71="","APROVADA SEM PEDIDO","PEDIDO EMITIDO")))))</x:f>
      </x:c>
      <x:c r="S71" s="42" t="str">
        <x:f>IF(OR(A71="",K71=""),"",K71-Dashboard!$B$4)</x:f>
      </x:c>
      <x:c r="T71" s="36"/>
      <x:c r="U71" s="2"/>
      <x:c r="V71" s="2"/>
      <x:c r="W71" s="2"/>
      <x:c r="X71" s="2"/>
      <x:c r="Y71" s="2"/>
      <x:c r="Z71" s="2"/>
    </x:row>
    <x:row r="72" ht="21" customHeight="1">
      <x:c r="A72" s="36"/>
      <x:c r="B72" s="37"/>
      <x:c r="C72" s="36"/>
      <x:c r="D72" s="36"/>
      <x:c r="E72" s="36"/>
      <x:c r="F72" s="36"/>
      <x:c r="G72" s="36"/>
      <x:c r="H72" s="36"/>
      <x:c r="I72" s="36"/>
      <x:c r="J72" s="38"/>
      <x:c r="K72" s="38"/>
      <x:c r="L72" s="38"/>
      <x:c r="M72" s="38"/>
      <x:c r="N72" s="38"/>
      <x:c r="O72" s="39" t="str">
        <x:f>IF(N72="","",IF(COUNTIF(Pedidos!$A$6:$A$105,N72)=1,IF(ISNUMBER(INDEX(Pedidos!$L$6:$L$105,MATCH(N72,Pedidos!$A$6:$A$105,0))),INDEX(Pedidos!$L$6:$L$105,MATCH(N72,Pedidos!$A$6:$A$105,0)),""),""))</x:f>
      </x:c>
      <x:c r="P72" s="39" t="str">
        <x:f>IF(OR(J72="",O72=""),"",O72-J72)</x:f>
      </x:c>
      <x:c r="Q72" s="40" t="str">
        <x:f>IFERROR(P72/J72,"")</x:f>
      </x:c>
      <x:c r="R72" s="41" t="str">
        <x:f>IF(A72="","",IF(L72="Pendente","AGUARDANDO APROVAÇÃO",IF(L72="Reprovada","REPROVADA",IF(L72="Cancelada","CANCELADA",IF(N72="","APROVADA SEM PEDIDO","PEDIDO EMITIDO")))))</x:f>
      </x:c>
      <x:c r="S72" s="42" t="str">
        <x:f>IF(OR(A72="",K72=""),"",K72-Dashboard!$B$4)</x:f>
      </x:c>
      <x:c r="T72" s="36"/>
      <x:c r="U72" s="2"/>
      <x:c r="V72" s="2"/>
      <x:c r="W72" s="2"/>
      <x:c r="X72" s="2"/>
      <x:c r="Y72" s="2"/>
      <x:c r="Z72" s="2"/>
    </x:row>
    <x:row r="73" ht="21" customHeight="1">
      <x:c r="A73" s="36"/>
      <x:c r="B73" s="37"/>
      <x:c r="C73" s="36"/>
      <x:c r="D73" s="36"/>
      <x:c r="E73" s="36"/>
      <x:c r="F73" s="36"/>
      <x:c r="G73" s="36"/>
      <x:c r="H73" s="36"/>
      <x:c r="I73" s="36"/>
      <x:c r="J73" s="38"/>
      <x:c r="K73" s="38"/>
      <x:c r="L73" s="38"/>
      <x:c r="M73" s="38"/>
      <x:c r="N73" s="38"/>
      <x:c r="O73" s="39" t="str">
        <x:f>IF(N73="","",IF(COUNTIF(Pedidos!$A$6:$A$105,N73)=1,IF(ISNUMBER(INDEX(Pedidos!$L$6:$L$105,MATCH(N73,Pedidos!$A$6:$A$105,0))),INDEX(Pedidos!$L$6:$L$105,MATCH(N73,Pedidos!$A$6:$A$105,0)),""),""))</x:f>
      </x:c>
      <x:c r="P73" s="39" t="str">
        <x:f>IF(OR(J73="",O73=""),"",O73-J73)</x:f>
      </x:c>
      <x:c r="Q73" s="40" t="str">
        <x:f>IFERROR(P73/J73,"")</x:f>
      </x:c>
      <x:c r="R73" s="41" t="str">
        <x:f>IF(A73="","",IF(L73="Pendente","AGUARDANDO APROVAÇÃO",IF(L73="Reprovada","REPROVADA",IF(L73="Cancelada","CANCELADA",IF(N73="","APROVADA SEM PEDIDO","PEDIDO EMITIDO")))))</x:f>
      </x:c>
      <x:c r="S73" s="42" t="str">
        <x:f>IF(OR(A73="",K73=""),"",K73-Dashboard!$B$4)</x:f>
      </x:c>
      <x:c r="T73" s="36"/>
      <x:c r="U73" s="2"/>
      <x:c r="V73" s="2"/>
      <x:c r="W73" s="2"/>
      <x:c r="X73" s="2"/>
      <x:c r="Y73" s="2"/>
      <x:c r="Z73" s="2"/>
    </x:row>
    <x:row r="74" ht="21" customHeight="1">
      <x:c r="A74" s="36"/>
      <x:c r="B74" s="37"/>
      <x:c r="C74" s="36"/>
      <x:c r="D74" s="36"/>
      <x:c r="E74" s="36"/>
      <x:c r="F74" s="36"/>
      <x:c r="G74" s="36"/>
      <x:c r="H74" s="36"/>
      <x:c r="I74" s="36"/>
      <x:c r="J74" s="38"/>
      <x:c r="K74" s="38"/>
      <x:c r="L74" s="38"/>
      <x:c r="M74" s="38"/>
      <x:c r="N74" s="38"/>
      <x:c r="O74" s="39" t="str">
        <x:f>IF(N74="","",IF(COUNTIF(Pedidos!$A$6:$A$105,N74)=1,IF(ISNUMBER(INDEX(Pedidos!$L$6:$L$105,MATCH(N74,Pedidos!$A$6:$A$105,0))),INDEX(Pedidos!$L$6:$L$105,MATCH(N74,Pedidos!$A$6:$A$105,0)),""),""))</x:f>
      </x:c>
      <x:c r="P74" s="39" t="str">
        <x:f>IF(OR(J74="",O74=""),"",O74-J74)</x:f>
      </x:c>
      <x:c r="Q74" s="40" t="str">
        <x:f>IFERROR(P74/J74,"")</x:f>
      </x:c>
      <x:c r="R74" s="41" t="str">
        <x:f>IF(A74="","",IF(L74="Pendente","AGUARDANDO APROVAÇÃO",IF(L74="Reprovada","REPROVADA",IF(L74="Cancelada","CANCELADA",IF(N74="","APROVADA SEM PEDIDO","PEDIDO EMITIDO")))))</x:f>
      </x:c>
      <x:c r="S74" s="42" t="str">
        <x:f>IF(OR(A74="",K74=""),"",K74-Dashboard!$B$4)</x:f>
      </x:c>
      <x:c r="T74" s="36"/>
      <x:c r="U74" s="2"/>
      <x:c r="V74" s="2"/>
      <x:c r="W74" s="2"/>
      <x:c r="X74" s="2"/>
      <x:c r="Y74" s="2"/>
      <x:c r="Z74" s="2"/>
    </x:row>
    <x:row r="75" ht="21" customHeight="1">
      <x:c r="A75" s="36"/>
      <x:c r="B75" s="37"/>
      <x:c r="C75" s="36"/>
      <x:c r="D75" s="36"/>
      <x:c r="E75" s="36"/>
      <x:c r="F75" s="36"/>
      <x:c r="G75" s="36"/>
      <x:c r="H75" s="36"/>
      <x:c r="I75" s="36"/>
      <x:c r="J75" s="38"/>
      <x:c r="K75" s="38"/>
      <x:c r="L75" s="38"/>
      <x:c r="M75" s="38"/>
      <x:c r="N75" s="38"/>
      <x:c r="O75" s="39" t="str">
        <x:f>IF(N75="","",IF(COUNTIF(Pedidos!$A$6:$A$105,N75)=1,IF(ISNUMBER(INDEX(Pedidos!$L$6:$L$105,MATCH(N75,Pedidos!$A$6:$A$105,0))),INDEX(Pedidos!$L$6:$L$105,MATCH(N75,Pedidos!$A$6:$A$105,0)),""),""))</x:f>
      </x:c>
      <x:c r="P75" s="39" t="str">
        <x:f>IF(OR(J75="",O75=""),"",O75-J75)</x:f>
      </x:c>
      <x:c r="Q75" s="40" t="str">
        <x:f>IFERROR(P75/J75,"")</x:f>
      </x:c>
      <x:c r="R75" s="41" t="str">
        <x:f>IF(A75="","",IF(L75="Pendente","AGUARDANDO APROVAÇÃO",IF(L75="Reprovada","REPROVADA",IF(L75="Cancelada","CANCELADA",IF(N75="","APROVADA SEM PEDIDO","PEDIDO EMITIDO")))))</x:f>
      </x:c>
      <x:c r="S75" s="42" t="str">
        <x:f>IF(OR(A75="",K75=""),"",K75-Dashboard!$B$4)</x:f>
      </x:c>
      <x:c r="T75" s="36"/>
      <x:c r="U75" s="2"/>
      <x:c r="V75" s="2"/>
      <x:c r="W75" s="2"/>
      <x:c r="X75" s="2"/>
      <x:c r="Y75" s="2"/>
      <x:c r="Z75" s="2"/>
    </x:row>
    <x:row r="76" ht="21" customHeight="1">
      <x:c r="A76" s="36"/>
      <x:c r="B76" s="37"/>
      <x:c r="C76" s="36"/>
      <x:c r="D76" s="36"/>
      <x:c r="E76" s="36"/>
      <x:c r="F76" s="36"/>
      <x:c r="G76" s="36"/>
      <x:c r="H76" s="36"/>
      <x:c r="I76" s="36"/>
      <x:c r="J76" s="38"/>
      <x:c r="K76" s="38"/>
      <x:c r="L76" s="38"/>
      <x:c r="M76" s="38"/>
      <x:c r="N76" s="38"/>
      <x:c r="O76" s="39" t="str">
        <x:f>IF(N76="","",IF(COUNTIF(Pedidos!$A$6:$A$105,N76)=1,IF(ISNUMBER(INDEX(Pedidos!$L$6:$L$105,MATCH(N76,Pedidos!$A$6:$A$105,0))),INDEX(Pedidos!$L$6:$L$105,MATCH(N76,Pedidos!$A$6:$A$105,0)),""),""))</x:f>
      </x:c>
      <x:c r="P76" s="39" t="str">
        <x:f>IF(OR(J76="",O76=""),"",O76-J76)</x:f>
      </x:c>
      <x:c r="Q76" s="40" t="str">
        <x:f>IFERROR(P76/J76,"")</x:f>
      </x:c>
      <x:c r="R76" s="41" t="str">
        <x:f>IF(A76="","",IF(L76="Pendente","AGUARDANDO APROVAÇÃO",IF(L76="Reprovada","REPROVADA",IF(L76="Cancelada","CANCELADA",IF(N76="","APROVADA SEM PEDIDO","PEDIDO EMITIDO")))))</x:f>
      </x:c>
      <x:c r="S76" s="42" t="str">
        <x:f>IF(OR(A76="",K76=""),"",K76-Dashboard!$B$4)</x:f>
      </x:c>
      <x:c r="T76" s="36"/>
      <x:c r="U76" s="2"/>
      <x:c r="V76" s="2"/>
      <x:c r="W76" s="2"/>
      <x:c r="X76" s="2"/>
      <x:c r="Y76" s="2"/>
      <x:c r="Z76" s="2"/>
    </x:row>
    <x:row r="77" ht="21" customHeight="1">
      <x:c r="A77" s="36"/>
      <x:c r="B77" s="37"/>
      <x:c r="C77" s="36"/>
      <x:c r="D77" s="36"/>
      <x:c r="E77" s="36"/>
      <x:c r="F77" s="36"/>
      <x:c r="G77" s="36"/>
      <x:c r="H77" s="36"/>
      <x:c r="I77" s="36"/>
      <x:c r="J77" s="38"/>
      <x:c r="K77" s="38"/>
      <x:c r="L77" s="38"/>
      <x:c r="M77" s="38"/>
      <x:c r="N77" s="38"/>
      <x:c r="O77" s="39" t="str">
        <x:f>IF(N77="","",IF(COUNTIF(Pedidos!$A$6:$A$105,N77)=1,IF(ISNUMBER(INDEX(Pedidos!$L$6:$L$105,MATCH(N77,Pedidos!$A$6:$A$105,0))),INDEX(Pedidos!$L$6:$L$105,MATCH(N77,Pedidos!$A$6:$A$105,0)),""),""))</x:f>
      </x:c>
      <x:c r="P77" s="39" t="str">
        <x:f>IF(OR(J77="",O77=""),"",O77-J77)</x:f>
      </x:c>
      <x:c r="Q77" s="40" t="str">
        <x:f>IFERROR(P77/J77,"")</x:f>
      </x:c>
      <x:c r="R77" s="41" t="str">
        <x:f>IF(A77="","",IF(L77="Pendente","AGUARDANDO APROVAÇÃO",IF(L77="Reprovada","REPROVADA",IF(L77="Cancelada","CANCELADA",IF(N77="","APROVADA SEM PEDIDO","PEDIDO EMITIDO")))))</x:f>
      </x:c>
      <x:c r="S77" s="42" t="str">
        <x:f>IF(OR(A77="",K77=""),"",K77-Dashboard!$B$4)</x:f>
      </x:c>
      <x:c r="T77" s="36"/>
      <x:c r="U77" s="2"/>
      <x:c r="V77" s="2"/>
      <x:c r="W77" s="2"/>
      <x:c r="X77" s="2"/>
      <x:c r="Y77" s="2"/>
      <x:c r="Z77" s="2"/>
    </x:row>
    <x:row r="78" ht="21" customHeight="1">
      <x:c r="A78" s="36"/>
      <x:c r="B78" s="37"/>
      <x:c r="C78" s="36"/>
      <x:c r="D78" s="36"/>
      <x:c r="E78" s="36"/>
      <x:c r="F78" s="36"/>
      <x:c r="G78" s="36"/>
      <x:c r="H78" s="36"/>
      <x:c r="I78" s="36"/>
      <x:c r="J78" s="38"/>
      <x:c r="K78" s="38"/>
      <x:c r="L78" s="38"/>
      <x:c r="M78" s="38"/>
      <x:c r="N78" s="38"/>
      <x:c r="O78" s="39" t="str">
        <x:f>IF(N78="","",IF(COUNTIF(Pedidos!$A$6:$A$105,N78)=1,IF(ISNUMBER(INDEX(Pedidos!$L$6:$L$105,MATCH(N78,Pedidos!$A$6:$A$105,0))),INDEX(Pedidos!$L$6:$L$105,MATCH(N78,Pedidos!$A$6:$A$105,0)),""),""))</x:f>
      </x:c>
      <x:c r="P78" s="39" t="str">
        <x:f>IF(OR(J78="",O78=""),"",O78-J78)</x:f>
      </x:c>
      <x:c r="Q78" s="40" t="str">
        <x:f>IFERROR(P78/J78,"")</x:f>
      </x:c>
      <x:c r="R78" s="41" t="str">
        <x:f>IF(A78="","",IF(L78="Pendente","AGUARDANDO APROVAÇÃO",IF(L78="Reprovada","REPROVADA",IF(L78="Cancelada","CANCELADA",IF(N78="","APROVADA SEM PEDIDO","PEDIDO EMITIDO")))))</x:f>
      </x:c>
      <x:c r="S78" s="42" t="str">
        <x:f>IF(OR(A78="",K78=""),"",K78-Dashboard!$B$4)</x:f>
      </x:c>
      <x:c r="T78" s="36"/>
      <x:c r="U78" s="2"/>
      <x:c r="V78" s="2"/>
      <x:c r="W78" s="2"/>
      <x:c r="X78" s="2"/>
      <x:c r="Y78" s="2"/>
      <x:c r="Z78" s="2"/>
    </x:row>
    <x:row r="79" ht="21" customHeight="1">
      <x:c r="A79" s="36"/>
      <x:c r="B79" s="37"/>
      <x:c r="C79" s="36"/>
      <x:c r="D79" s="36"/>
      <x:c r="E79" s="36"/>
      <x:c r="F79" s="36"/>
      <x:c r="G79" s="36"/>
      <x:c r="H79" s="36"/>
      <x:c r="I79" s="36"/>
      <x:c r="J79" s="38"/>
      <x:c r="K79" s="38"/>
      <x:c r="L79" s="38"/>
      <x:c r="M79" s="38"/>
      <x:c r="N79" s="38"/>
      <x:c r="O79" s="39" t="str">
        <x:f>IF(N79="","",IF(COUNTIF(Pedidos!$A$6:$A$105,N79)=1,IF(ISNUMBER(INDEX(Pedidos!$L$6:$L$105,MATCH(N79,Pedidos!$A$6:$A$105,0))),INDEX(Pedidos!$L$6:$L$105,MATCH(N79,Pedidos!$A$6:$A$105,0)),""),""))</x:f>
      </x:c>
      <x:c r="P79" s="39" t="str">
        <x:f>IF(OR(J79="",O79=""),"",O79-J79)</x:f>
      </x:c>
      <x:c r="Q79" s="40" t="str">
        <x:f>IFERROR(P79/J79,"")</x:f>
      </x:c>
      <x:c r="R79" s="41" t="str">
        <x:f>IF(A79="","",IF(L79="Pendente","AGUARDANDO APROVAÇÃO",IF(L79="Reprovada","REPROVADA",IF(L79="Cancelada","CANCELADA",IF(N79="","APROVADA SEM PEDIDO","PEDIDO EMITIDO")))))</x:f>
      </x:c>
      <x:c r="S79" s="42" t="str">
        <x:f>IF(OR(A79="",K79=""),"",K79-Dashboard!$B$4)</x:f>
      </x:c>
      <x:c r="T79" s="36"/>
      <x:c r="U79" s="2"/>
      <x:c r="V79" s="2"/>
      <x:c r="W79" s="2"/>
      <x:c r="X79" s="2"/>
      <x:c r="Y79" s="2"/>
      <x:c r="Z79" s="2"/>
    </x:row>
    <x:row r="80" ht="21" customHeight="1">
      <x:c r="A80" s="36"/>
      <x:c r="B80" s="37"/>
      <x:c r="C80" s="36"/>
      <x:c r="D80" s="36"/>
      <x:c r="E80" s="36"/>
      <x:c r="F80" s="36"/>
      <x:c r="G80" s="36"/>
      <x:c r="H80" s="36"/>
      <x:c r="I80" s="36"/>
      <x:c r="J80" s="38"/>
      <x:c r="K80" s="38"/>
      <x:c r="L80" s="38"/>
      <x:c r="M80" s="38"/>
      <x:c r="N80" s="38"/>
      <x:c r="O80" s="39" t="str">
        <x:f>IF(N80="","",IF(COUNTIF(Pedidos!$A$6:$A$105,N80)=1,IF(ISNUMBER(INDEX(Pedidos!$L$6:$L$105,MATCH(N80,Pedidos!$A$6:$A$105,0))),INDEX(Pedidos!$L$6:$L$105,MATCH(N80,Pedidos!$A$6:$A$105,0)),""),""))</x:f>
      </x:c>
      <x:c r="P80" s="39" t="str">
        <x:f>IF(OR(J80="",O80=""),"",O80-J80)</x:f>
      </x:c>
      <x:c r="Q80" s="40" t="str">
        <x:f>IFERROR(P80/J80,"")</x:f>
      </x:c>
      <x:c r="R80" s="41" t="str">
        <x:f>IF(A80="","",IF(L80="Pendente","AGUARDANDO APROVAÇÃO",IF(L80="Reprovada","REPROVADA",IF(L80="Cancelada","CANCELADA",IF(N80="","APROVADA SEM PEDIDO","PEDIDO EMITIDO")))))</x:f>
      </x:c>
      <x:c r="S80" s="42" t="str">
        <x:f>IF(OR(A80="",K80=""),"",K80-Dashboard!$B$4)</x:f>
      </x:c>
      <x:c r="T80" s="36"/>
      <x:c r="U80" s="2"/>
      <x:c r="V80" s="2"/>
      <x:c r="W80" s="2"/>
      <x:c r="X80" s="2"/>
      <x:c r="Y80" s="2"/>
      <x:c r="Z80" s="2"/>
    </x:row>
    <x:row r="81" ht="21" customHeight="1">
      <x:c r="A81" s="36"/>
      <x:c r="B81" s="37"/>
      <x:c r="C81" s="36"/>
      <x:c r="D81" s="36"/>
      <x:c r="E81" s="36"/>
      <x:c r="F81" s="36"/>
      <x:c r="G81" s="36"/>
      <x:c r="H81" s="36"/>
      <x:c r="I81" s="36"/>
      <x:c r="J81" s="38"/>
      <x:c r="K81" s="38"/>
      <x:c r="L81" s="38"/>
      <x:c r="M81" s="38"/>
      <x:c r="N81" s="38"/>
      <x:c r="O81" s="39" t="str">
        <x:f>IF(N81="","",IF(COUNTIF(Pedidos!$A$6:$A$105,N81)=1,IF(ISNUMBER(INDEX(Pedidos!$L$6:$L$105,MATCH(N81,Pedidos!$A$6:$A$105,0))),INDEX(Pedidos!$L$6:$L$105,MATCH(N81,Pedidos!$A$6:$A$105,0)),""),""))</x:f>
      </x:c>
      <x:c r="P81" s="39" t="str">
        <x:f>IF(OR(J81="",O81=""),"",O81-J81)</x:f>
      </x:c>
      <x:c r="Q81" s="40" t="str">
        <x:f>IFERROR(P81/J81,"")</x:f>
      </x:c>
      <x:c r="R81" s="41" t="str">
        <x:f>IF(A81="","",IF(L81="Pendente","AGUARDANDO APROVAÇÃO",IF(L81="Reprovada","REPROVADA",IF(L81="Cancelada","CANCELADA",IF(N81="","APROVADA SEM PEDIDO","PEDIDO EMITIDO")))))</x:f>
      </x:c>
      <x:c r="S81" s="42" t="str">
        <x:f>IF(OR(A81="",K81=""),"",K81-Dashboard!$B$4)</x:f>
      </x:c>
      <x:c r="T81" s="36"/>
      <x:c r="U81" s="2"/>
      <x:c r="V81" s="2"/>
      <x:c r="W81" s="2"/>
      <x:c r="X81" s="2"/>
      <x:c r="Y81" s="2"/>
      <x:c r="Z81" s="2"/>
    </x:row>
    <x:row r="82" ht="21" customHeight="1">
      <x:c r="A82" s="36"/>
      <x:c r="B82" s="37"/>
      <x:c r="C82" s="36"/>
      <x:c r="D82" s="36"/>
      <x:c r="E82" s="36"/>
      <x:c r="F82" s="36"/>
      <x:c r="G82" s="36"/>
      <x:c r="H82" s="36"/>
      <x:c r="I82" s="36"/>
      <x:c r="J82" s="38"/>
      <x:c r="K82" s="38"/>
      <x:c r="L82" s="38"/>
      <x:c r="M82" s="38"/>
      <x:c r="N82" s="38"/>
      <x:c r="O82" s="39" t="str">
        <x:f>IF(N82="","",IF(COUNTIF(Pedidos!$A$6:$A$105,N82)=1,IF(ISNUMBER(INDEX(Pedidos!$L$6:$L$105,MATCH(N82,Pedidos!$A$6:$A$105,0))),INDEX(Pedidos!$L$6:$L$105,MATCH(N82,Pedidos!$A$6:$A$105,0)),""),""))</x:f>
      </x:c>
      <x:c r="P82" s="39" t="str">
        <x:f>IF(OR(J82="",O82=""),"",O82-J82)</x:f>
      </x:c>
      <x:c r="Q82" s="40" t="str">
        <x:f>IFERROR(P82/J82,"")</x:f>
      </x:c>
      <x:c r="R82" s="41" t="str">
        <x:f>IF(A82="","",IF(L82="Pendente","AGUARDANDO APROVAÇÃO",IF(L82="Reprovada","REPROVADA",IF(L82="Cancelada","CANCELADA",IF(N82="","APROVADA SEM PEDIDO","PEDIDO EMITIDO")))))</x:f>
      </x:c>
      <x:c r="S82" s="42" t="str">
        <x:f>IF(OR(A82="",K82=""),"",K82-Dashboard!$B$4)</x:f>
      </x:c>
      <x:c r="T82" s="36"/>
      <x:c r="U82" s="2"/>
      <x:c r="V82" s="2"/>
      <x:c r="W82" s="2"/>
      <x:c r="X82" s="2"/>
      <x:c r="Y82" s="2"/>
      <x:c r="Z82" s="2"/>
    </x:row>
    <x:row r="83" ht="21" customHeight="1">
      <x:c r="A83" s="36"/>
      <x:c r="B83" s="37"/>
      <x:c r="C83" s="36"/>
      <x:c r="D83" s="36"/>
      <x:c r="E83" s="36"/>
      <x:c r="F83" s="36"/>
      <x:c r="G83" s="36"/>
      <x:c r="H83" s="36"/>
      <x:c r="I83" s="36"/>
      <x:c r="J83" s="38"/>
      <x:c r="K83" s="38"/>
      <x:c r="L83" s="38"/>
      <x:c r="M83" s="38"/>
      <x:c r="N83" s="38"/>
      <x:c r="O83" s="39" t="str">
        <x:f>IF(N83="","",IF(COUNTIF(Pedidos!$A$6:$A$105,N83)=1,IF(ISNUMBER(INDEX(Pedidos!$L$6:$L$105,MATCH(N83,Pedidos!$A$6:$A$105,0))),INDEX(Pedidos!$L$6:$L$105,MATCH(N83,Pedidos!$A$6:$A$105,0)),""),""))</x:f>
      </x:c>
      <x:c r="P83" s="39" t="str">
        <x:f>IF(OR(J83="",O83=""),"",O83-J83)</x:f>
      </x:c>
      <x:c r="Q83" s="40" t="str">
        <x:f>IFERROR(P83/J83,"")</x:f>
      </x:c>
      <x:c r="R83" s="41" t="str">
        <x:f>IF(A83="","",IF(L83="Pendente","AGUARDANDO APROVAÇÃO",IF(L83="Reprovada","REPROVADA",IF(L83="Cancelada","CANCELADA",IF(N83="","APROVADA SEM PEDIDO","PEDIDO EMITIDO")))))</x:f>
      </x:c>
      <x:c r="S83" s="42" t="str">
        <x:f>IF(OR(A83="",K83=""),"",K83-Dashboard!$B$4)</x:f>
      </x:c>
      <x:c r="T83" s="36"/>
      <x:c r="U83" s="2"/>
      <x:c r="V83" s="2"/>
      <x:c r="W83" s="2"/>
      <x:c r="X83" s="2"/>
      <x:c r="Y83" s="2"/>
      <x:c r="Z83" s="2"/>
    </x:row>
    <x:row r="84" ht="21" customHeight="1">
      <x:c r="A84" s="36"/>
      <x:c r="B84" s="37"/>
      <x:c r="C84" s="36"/>
      <x:c r="D84" s="36"/>
      <x:c r="E84" s="36"/>
      <x:c r="F84" s="36"/>
      <x:c r="G84" s="36"/>
      <x:c r="H84" s="36"/>
      <x:c r="I84" s="36"/>
      <x:c r="J84" s="38"/>
      <x:c r="K84" s="38"/>
      <x:c r="L84" s="38"/>
      <x:c r="M84" s="38"/>
      <x:c r="N84" s="38"/>
      <x:c r="O84" s="39" t="str">
        <x:f>IF(N84="","",IF(COUNTIF(Pedidos!$A$6:$A$105,N84)=1,IF(ISNUMBER(INDEX(Pedidos!$L$6:$L$105,MATCH(N84,Pedidos!$A$6:$A$105,0))),INDEX(Pedidos!$L$6:$L$105,MATCH(N84,Pedidos!$A$6:$A$105,0)),""),""))</x:f>
      </x:c>
      <x:c r="P84" s="39" t="str">
        <x:f>IF(OR(J84="",O84=""),"",O84-J84)</x:f>
      </x:c>
      <x:c r="Q84" s="40" t="str">
        <x:f>IFERROR(P84/J84,"")</x:f>
      </x:c>
      <x:c r="R84" s="41" t="str">
        <x:f>IF(A84="","",IF(L84="Pendente","AGUARDANDO APROVAÇÃO",IF(L84="Reprovada","REPROVADA",IF(L84="Cancelada","CANCELADA",IF(N84="","APROVADA SEM PEDIDO","PEDIDO EMITIDO")))))</x:f>
      </x:c>
      <x:c r="S84" s="42" t="str">
        <x:f>IF(OR(A84="",K84=""),"",K84-Dashboard!$B$4)</x:f>
      </x:c>
      <x:c r="T84" s="36"/>
      <x:c r="U84" s="2"/>
      <x:c r="V84" s="2"/>
      <x:c r="W84" s="2"/>
      <x:c r="X84" s="2"/>
      <x:c r="Y84" s="2"/>
      <x:c r="Z84" s="2"/>
    </x:row>
    <x:row r="85" ht="21" customHeight="1">
      <x:c r="A85" s="36"/>
      <x:c r="B85" s="37"/>
      <x:c r="C85" s="36"/>
      <x:c r="D85" s="36"/>
      <x:c r="E85" s="36"/>
      <x:c r="F85" s="36"/>
      <x:c r="G85" s="36"/>
      <x:c r="H85" s="36"/>
      <x:c r="I85" s="36"/>
      <x:c r="J85" s="38"/>
      <x:c r="K85" s="38"/>
      <x:c r="L85" s="38"/>
      <x:c r="M85" s="38"/>
      <x:c r="N85" s="38"/>
      <x:c r="O85" s="39" t="str">
        <x:f>IF(N85="","",IF(COUNTIF(Pedidos!$A$6:$A$105,N85)=1,IF(ISNUMBER(INDEX(Pedidos!$L$6:$L$105,MATCH(N85,Pedidos!$A$6:$A$105,0))),INDEX(Pedidos!$L$6:$L$105,MATCH(N85,Pedidos!$A$6:$A$105,0)),""),""))</x:f>
      </x:c>
      <x:c r="P85" s="39" t="str">
        <x:f>IF(OR(J85="",O85=""),"",O85-J85)</x:f>
      </x:c>
      <x:c r="Q85" s="40" t="str">
        <x:f>IFERROR(P85/J85,"")</x:f>
      </x:c>
      <x:c r="R85" s="41" t="str">
        <x:f>IF(A85="","",IF(L85="Pendente","AGUARDANDO APROVAÇÃO",IF(L85="Reprovada","REPROVADA",IF(L85="Cancelada","CANCELADA",IF(N85="","APROVADA SEM PEDIDO","PEDIDO EMITIDO")))))</x:f>
      </x:c>
      <x:c r="S85" s="42" t="str">
        <x:f>IF(OR(A85="",K85=""),"",K85-Dashboard!$B$4)</x:f>
      </x:c>
      <x:c r="T85" s="36"/>
      <x:c r="U85" s="2"/>
      <x:c r="V85" s="2"/>
      <x:c r="W85" s="2"/>
      <x:c r="X85" s="2"/>
      <x:c r="Y85" s="2"/>
      <x:c r="Z85" s="2"/>
    </x:row>
    <x:row r="86" ht="21" customHeight="1">
      <x:c r="A86" s="36"/>
      <x:c r="B86" s="37"/>
      <x:c r="C86" s="36"/>
      <x:c r="D86" s="36"/>
      <x:c r="E86" s="36"/>
      <x:c r="F86" s="36"/>
      <x:c r="G86" s="36"/>
      <x:c r="H86" s="36"/>
      <x:c r="I86" s="36"/>
      <x:c r="J86" s="38"/>
      <x:c r="K86" s="38"/>
      <x:c r="L86" s="38"/>
      <x:c r="M86" s="38"/>
      <x:c r="N86" s="38"/>
      <x:c r="O86" s="39" t="str">
        <x:f>IF(N86="","",IF(COUNTIF(Pedidos!$A$6:$A$105,N86)=1,IF(ISNUMBER(INDEX(Pedidos!$L$6:$L$105,MATCH(N86,Pedidos!$A$6:$A$105,0))),INDEX(Pedidos!$L$6:$L$105,MATCH(N86,Pedidos!$A$6:$A$105,0)),""),""))</x:f>
      </x:c>
      <x:c r="P86" s="39" t="str">
        <x:f>IF(OR(J86="",O86=""),"",O86-J86)</x:f>
      </x:c>
      <x:c r="Q86" s="40" t="str">
        <x:f>IFERROR(P86/J86,"")</x:f>
      </x:c>
      <x:c r="R86" s="41" t="str">
        <x:f>IF(A86="","",IF(L86="Pendente","AGUARDANDO APROVAÇÃO",IF(L86="Reprovada","REPROVADA",IF(L86="Cancelada","CANCELADA",IF(N86="","APROVADA SEM PEDIDO","PEDIDO EMITIDO")))))</x:f>
      </x:c>
      <x:c r="S86" s="42" t="str">
        <x:f>IF(OR(A86="",K86=""),"",K86-Dashboard!$B$4)</x:f>
      </x:c>
      <x:c r="T86" s="36"/>
      <x:c r="U86" s="2"/>
      <x:c r="V86" s="2"/>
      <x:c r="W86" s="2"/>
      <x:c r="X86" s="2"/>
      <x:c r="Y86" s="2"/>
      <x:c r="Z86" s="2"/>
    </x:row>
    <x:row r="87" ht="21" customHeight="1">
      <x:c r="A87" s="36"/>
      <x:c r="B87" s="37"/>
      <x:c r="C87" s="36"/>
      <x:c r="D87" s="36"/>
      <x:c r="E87" s="36"/>
      <x:c r="F87" s="36"/>
      <x:c r="G87" s="36"/>
      <x:c r="H87" s="36"/>
      <x:c r="I87" s="36"/>
      <x:c r="J87" s="38"/>
      <x:c r="K87" s="38"/>
      <x:c r="L87" s="38"/>
      <x:c r="M87" s="38"/>
      <x:c r="N87" s="38"/>
      <x:c r="O87" s="39" t="str">
        <x:f>IF(N87="","",IF(COUNTIF(Pedidos!$A$6:$A$105,N87)=1,IF(ISNUMBER(INDEX(Pedidos!$L$6:$L$105,MATCH(N87,Pedidos!$A$6:$A$105,0))),INDEX(Pedidos!$L$6:$L$105,MATCH(N87,Pedidos!$A$6:$A$105,0)),""),""))</x:f>
      </x:c>
      <x:c r="P87" s="39" t="str">
        <x:f>IF(OR(J87="",O87=""),"",O87-J87)</x:f>
      </x:c>
      <x:c r="Q87" s="40" t="str">
        <x:f>IFERROR(P87/J87,"")</x:f>
      </x:c>
      <x:c r="R87" s="41" t="str">
        <x:f>IF(A87="","",IF(L87="Pendente","AGUARDANDO APROVAÇÃO",IF(L87="Reprovada","REPROVADA",IF(L87="Cancelada","CANCELADA",IF(N87="","APROVADA SEM PEDIDO","PEDIDO EMITIDO")))))</x:f>
      </x:c>
      <x:c r="S87" s="42" t="str">
        <x:f>IF(OR(A87="",K87=""),"",K87-Dashboard!$B$4)</x:f>
      </x:c>
      <x:c r="T87" s="36"/>
      <x:c r="U87" s="2"/>
      <x:c r="V87" s="2"/>
      <x:c r="W87" s="2"/>
      <x:c r="X87" s="2"/>
      <x:c r="Y87" s="2"/>
      <x:c r="Z87" s="2"/>
    </x:row>
    <x:row r="88" ht="21" customHeight="1">
      <x:c r="A88" s="36"/>
      <x:c r="B88" s="37"/>
      <x:c r="C88" s="36"/>
      <x:c r="D88" s="36"/>
      <x:c r="E88" s="36"/>
      <x:c r="F88" s="36"/>
      <x:c r="G88" s="36"/>
      <x:c r="H88" s="36"/>
      <x:c r="I88" s="36"/>
      <x:c r="J88" s="38"/>
      <x:c r="K88" s="38"/>
      <x:c r="L88" s="38"/>
      <x:c r="M88" s="38"/>
      <x:c r="N88" s="38"/>
      <x:c r="O88" s="39" t="str">
        <x:f>IF(N88="","",IF(COUNTIF(Pedidos!$A$6:$A$105,N88)=1,IF(ISNUMBER(INDEX(Pedidos!$L$6:$L$105,MATCH(N88,Pedidos!$A$6:$A$105,0))),INDEX(Pedidos!$L$6:$L$105,MATCH(N88,Pedidos!$A$6:$A$105,0)),""),""))</x:f>
      </x:c>
      <x:c r="P88" s="39" t="str">
        <x:f>IF(OR(J88="",O88=""),"",O88-J88)</x:f>
      </x:c>
      <x:c r="Q88" s="40" t="str">
        <x:f>IFERROR(P88/J88,"")</x:f>
      </x:c>
      <x:c r="R88" s="41" t="str">
        <x:f>IF(A88="","",IF(L88="Pendente","AGUARDANDO APROVAÇÃO",IF(L88="Reprovada","REPROVADA",IF(L88="Cancelada","CANCELADA",IF(N88="","APROVADA SEM PEDIDO","PEDIDO EMITIDO")))))</x:f>
      </x:c>
      <x:c r="S88" s="42" t="str">
        <x:f>IF(OR(A88="",K88=""),"",K88-Dashboard!$B$4)</x:f>
      </x:c>
      <x:c r="T88" s="36"/>
      <x:c r="U88" s="2"/>
      <x:c r="V88" s="2"/>
      <x:c r="W88" s="2"/>
      <x:c r="X88" s="2"/>
      <x:c r="Y88" s="2"/>
      <x:c r="Z88" s="2"/>
    </x:row>
    <x:row r="89" ht="21" customHeight="1">
      <x:c r="A89" s="36"/>
      <x:c r="B89" s="37"/>
      <x:c r="C89" s="36"/>
      <x:c r="D89" s="36"/>
      <x:c r="E89" s="36"/>
      <x:c r="F89" s="36"/>
      <x:c r="G89" s="36"/>
      <x:c r="H89" s="36"/>
      <x:c r="I89" s="36"/>
      <x:c r="J89" s="38"/>
      <x:c r="K89" s="38"/>
      <x:c r="L89" s="38"/>
      <x:c r="M89" s="38"/>
      <x:c r="N89" s="38"/>
      <x:c r="O89" s="39" t="str">
        <x:f>IF(N89="","",IF(COUNTIF(Pedidos!$A$6:$A$105,N89)=1,IF(ISNUMBER(INDEX(Pedidos!$L$6:$L$105,MATCH(N89,Pedidos!$A$6:$A$105,0))),INDEX(Pedidos!$L$6:$L$105,MATCH(N89,Pedidos!$A$6:$A$105,0)),""),""))</x:f>
      </x:c>
      <x:c r="P89" s="39" t="str">
        <x:f>IF(OR(J89="",O89=""),"",O89-J89)</x:f>
      </x:c>
      <x:c r="Q89" s="40" t="str">
        <x:f>IFERROR(P89/J89,"")</x:f>
      </x:c>
      <x:c r="R89" s="41" t="str">
        <x:f>IF(A89="","",IF(L89="Pendente","AGUARDANDO APROVAÇÃO",IF(L89="Reprovada","REPROVADA",IF(L89="Cancelada","CANCELADA",IF(N89="","APROVADA SEM PEDIDO","PEDIDO EMITIDO")))))</x:f>
      </x:c>
      <x:c r="S89" s="42" t="str">
        <x:f>IF(OR(A89="",K89=""),"",K89-Dashboard!$B$4)</x:f>
      </x:c>
      <x:c r="T89" s="36"/>
      <x:c r="U89" s="2"/>
      <x:c r="V89" s="2"/>
      <x:c r="W89" s="2"/>
      <x:c r="X89" s="2"/>
      <x:c r="Y89" s="2"/>
      <x:c r="Z89" s="2"/>
    </x:row>
    <x:row r="90" ht="21" customHeight="1">
      <x:c r="A90" s="36"/>
      <x:c r="B90" s="37"/>
      <x:c r="C90" s="36"/>
      <x:c r="D90" s="36"/>
      <x:c r="E90" s="36"/>
      <x:c r="F90" s="36"/>
      <x:c r="G90" s="36"/>
      <x:c r="H90" s="36"/>
      <x:c r="I90" s="36"/>
      <x:c r="J90" s="38"/>
      <x:c r="K90" s="38"/>
      <x:c r="L90" s="38"/>
      <x:c r="M90" s="38"/>
      <x:c r="N90" s="38"/>
      <x:c r="O90" s="39" t="str">
        <x:f>IF(N90="","",IF(COUNTIF(Pedidos!$A$6:$A$105,N90)=1,IF(ISNUMBER(INDEX(Pedidos!$L$6:$L$105,MATCH(N90,Pedidos!$A$6:$A$105,0))),INDEX(Pedidos!$L$6:$L$105,MATCH(N90,Pedidos!$A$6:$A$105,0)),""),""))</x:f>
      </x:c>
      <x:c r="P90" s="39" t="str">
        <x:f>IF(OR(J90="",O90=""),"",O90-J90)</x:f>
      </x:c>
      <x:c r="Q90" s="40" t="str">
        <x:f>IFERROR(P90/J90,"")</x:f>
      </x:c>
      <x:c r="R90" s="41" t="str">
        <x:f>IF(A90="","",IF(L90="Pendente","AGUARDANDO APROVAÇÃO",IF(L90="Reprovada","REPROVADA",IF(L90="Cancelada","CANCELADA",IF(N90="","APROVADA SEM PEDIDO","PEDIDO EMITIDO")))))</x:f>
      </x:c>
      <x:c r="S90" s="42" t="str">
        <x:f>IF(OR(A90="",K90=""),"",K90-Dashboard!$B$4)</x:f>
      </x:c>
      <x:c r="T90" s="36"/>
      <x:c r="U90" s="2"/>
      <x:c r="V90" s="2"/>
      <x:c r="W90" s="2"/>
      <x:c r="X90" s="2"/>
      <x:c r="Y90" s="2"/>
      <x:c r="Z90" s="2"/>
    </x:row>
    <x:row r="91" ht="21" customHeight="1">
      <x:c r="A91" s="36"/>
      <x:c r="B91" s="37"/>
      <x:c r="C91" s="36"/>
      <x:c r="D91" s="36"/>
      <x:c r="E91" s="36"/>
      <x:c r="F91" s="36"/>
      <x:c r="G91" s="36"/>
      <x:c r="H91" s="36"/>
      <x:c r="I91" s="36"/>
      <x:c r="J91" s="38"/>
      <x:c r="K91" s="38"/>
      <x:c r="L91" s="38"/>
      <x:c r="M91" s="38"/>
      <x:c r="N91" s="38"/>
      <x:c r="O91" s="39" t="str">
        <x:f>IF(N91="","",IF(COUNTIF(Pedidos!$A$6:$A$105,N91)=1,IF(ISNUMBER(INDEX(Pedidos!$L$6:$L$105,MATCH(N91,Pedidos!$A$6:$A$105,0))),INDEX(Pedidos!$L$6:$L$105,MATCH(N91,Pedidos!$A$6:$A$105,0)),""),""))</x:f>
      </x:c>
      <x:c r="P91" s="39" t="str">
        <x:f>IF(OR(J91="",O91=""),"",O91-J91)</x:f>
      </x:c>
      <x:c r="Q91" s="40" t="str">
        <x:f>IFERROR(P91/J91,"")</x:f>
      </x:c>
      <x:c r="R91" s="41" t="str">
        <x:f>IF(A91="","",IF(L91="Pendente","AGUARDANDO APROVAÇÃO",IF(L91="Reprovada","REPROVADA",IF(L91="Cancelada","CANCELADA",IF(N91="","APROVADA SEM PEDIDO","PEDIDO EMITIDO")))))</x:f>
      </x:c>
      <x:c r="S91" s="42" t="str">
        <x:f>IF(OR(A91="",K91=""),"",K91-Dashboard!$B$4)</x:f>
      </x:c>
      <x:c r="T91" s="36"/>
      <x:c r="U91" s="2"/>
      <x:c r="V91" s="2"/>
      <x:c r="W91" s="2"/>
      <x:c r="X91" s="2"/>
      <x:c r="Y91" s="2"/>
      <x:c r="Z91" s="2"/>
    </x:row>
    <x:row r="92" ht="21" customHeight="1">
      <x:c r="A92" s="36"/>
      <x:c r="B92" s="37"/>
      <x:c r="C92" s="36"/>
      <x:c r="D92" s="36"/>
      <x:c r="E92" s="36"/>
      <x:c r="F92" s="36"/>
      <x:c r="G92" s="36"/>
      <x:c r="H92" s="36"/>
      <x:c r="I92" s="36"/>
      <x:c r="J92" s="38"/>
      <x:c r="K92" s="38"/>
      <x:c r="L92" s="38"/>
      <x:c r="M92" s="38"/>
      <x:c r="N92" s="38"/>
      <x:c r="O92" s="39" t="str">
        <x:f>IF(N92="","",IF(COUNTIF(Pedidos!$A$6:$A$105,N92)=1,IF(ISNUMBER(INDEX(Pedidos!$L$6:$L$105,MATCH(N92,Pedidos!$A$6:$A$105,0))),INDEX(Pedidos!$L$6:$L$105,MATCH(N92,Pedidos!$A$6:$A$105,0)),""),""))</x:f>
      </x:c>
      <x:c r="P92" s="39" t="str">
        <x:f>IF(OR(J92="",O92=""),"",O92-J92)</x:f>
      </x:c>
      <x:c r="Q92" s="40" t="str">
        <x:f>IFERROR(P92/J92,"")</x:f>
      </x:c>
      <x:c r="R92" s="41" t="str">
        <x:f>IF(A92="","",IF(L92="Pendente","AGUARDANDO APROVAÇÃO",IF(L92="Reprovada","REPROVADA",IF(L92="Cancelada","CANCELADA",IF(N92="","APROVADA SEM PEDIDO","PEDIDO EMITIDO")))))</x:f>
      </x:c>
      <x:c r="S92" s="42" t="str">
        <x:f>IF(OR(A92="",K92=""),"",K92-Dashboard!$B$4)</x:f>
      </x:c>
      <x:c r="T92" s="36"/>
      <x:c r="U92" s="2"/>
      <x:c r="V92" s="2"/>
      <x:c r="W92" s="2"/>
      <x:c r="X92" s="2"/>
      <x:c r="Y92" s="2"/>
      <x:c r="Z92" s="2"/>
    </x:row>
    <x:row r="93" ht="21" customHeight="1">
      <x:c r="A93" s="36"/>
      <x:c r="B93" s="37"/>
      <x:c r="C93" s="36"/>
      <x:c r="D93" s="36"/>
      <x:c r="E93" s="36"/>
      <x:c r="F93" s="36"/>
      <x:c r="G93" s="36"/>
      <x:c r="H93" s="36"/>
      <x:c r="I93" s="36"/>
      <x:c r="J93" s="38"/>
      <x:c r="K93" s="38"/>
      <x:c r="L93" s="38"/>
      <x:c r="M93" s="38"/>
      <x:c r="N93" s="38"/>
      <x:c r="O93" s="39" t="str">
        <x:f>IF(N93="","",IF(COUNTIF(Pedidos!$A$6:$A$105,N93)=1,IF(ISNUMBER(INDEX(Pedidos!$L$6:$L$105,MATCH(N93,Pedidos!$A$6:$A$105,0))),INDEX(Pedidos!$L$6:$L$105,MATCH(N93,Pedidos!$A$6:$A$105,0)),""),""))</x:f>
      </x:c>
      <x:c r="P93" s="39" t="str">
        <x:f>IF(OR(J93="",O93=""),"",O93-J93)</x:f>
      </x:c>
      <x:c r="Q93" s="40" t="str">
        <x:f>IFERROR(P93/J93,"")</x:f>
      </x:c>
      <x:c r="R93" s="41" t="str">
        <x:f>IF(A93="","",IF(L93="Pendente","AGUARDANDO APROVAÇÃO",IF(L93="Reprovada","REPROVADA",IF(L93="Cancelada","CANCELADA",IF(N93="","APROVADA SEM PEDIDO","PEDIDO EMITIDO")))))</x:f>
      </x:c>
      <x:c r="S93" s="42" t="str">
        <x:f>IF(OR(A93="",K93=""),"",K93-Dashboard!$B$4)</x:f>
      </x:c>
      <x:c r="T93" s="36"/>
      <x:c r="U93" s="2"/>
      <x:c r="V93" s="2"/>
      <x:c r="W93" s="2"/>
      <x:c r="X93" s="2"/>
      <x:c r="Y93" s="2"/>
      <x:c r="Z93" s="2"/>
    </x:row>
    <x:row r="94" ht="21" customHeight="1">
      <x:c r="A94" s="36"/>
      <x:c r="B94" s="37"/>
      <x:c r="C94" s="36"/>
      <x:c r="D94" s="36"/>
      <x:c r="E94" s="36"/>
      <x:c r="F94" s="36"/>
      <x:c r="G94" s="36"/>
      <x:c r="H94" s="36"/>
      <x:c r="I94" s="36"/>
      <x:c r="J94" s="38"/>
      <x:c r="K94" s="38"/>
      <x:c r="L94" s="38"/>
      <x:c r="M94" s="38"/>
      <x:c r="N94" s="38"/>
      <x:c r="O94" s="39" t="str">
        <x:f>IF(N94="","",IF(COUNTIF(Pedidos!$A$6:$A$105,N94)=1,IF(ISNUMBER(INDEX(Pedidos!$L$6:$L$105,MATCH(N94,Pedidos!$A$6:$A$105,0))),INDEX(Pedidos!$L$6:$L$105,MATCH(N94,Pedidos!$A$6:$A$105,0)),""),""))</x:f>
      </x:c>
      <x:c r="P94" s="39" t="str">
        <x:f>IF(OR(J94="",O94=""),"",O94-J94)</x:f>
      </x:c>
      <x:c r="Q94" s="40" t="str">
        <x:f>IFERROR(P94/J94,"")</x:f>
      </x:c>
      <x:c r="R94" s="41" t="str">
        <x:f>IF(A94="","",IF(L94="Pendente","AGUARDANDO APROVAÇÃO",IF(L94="Reprovada","REPROVADA",IF(L94="Cancelada","CANCELADA",IF(N94="","APROVADA SEM PEDIDO","PEDIDO EMITIDO")))))</x:f>
      </x:c>
      <x:c r="S94" s="42" t="str">
        <x:f>IF(OR(A94="",K94=""),"",K94-Dashboard!$B$4)</x:f>
      </x:c>
      <x:c r="T94" s="36"/>
      <x:c r="U94" s="2"/>
      <x:c r="V94" s="2"/>
      <x:c r="W94" s="2"/>
      <x:c r="X94" s="2"/>
      <x:c r="Y94" s="2"/>
      <x:c r="Z94" s="2"/>
    </x:row>
    <x:row r="95" ht="21" customHeight="1">
      <x:c r="A95" s="36"/>
      <x:c r="B95" s="37"/>
      <x:c r="C95" s="36"/>
      <x:c r="D95" s="36"/>
      <x:c r="E95" s="36"/>
      <x:c r="F95" s="36"/>
      <x:c r="G95" s="36"/>
      <x:c r="H95" s="36"/>
      <x:c r="I95" s="36"/>
      <x:c r="J95" s="38"/>
      <x:c r="K95" s="38"/>
      <x:c r="L95" s="38"/>
      <x:c r="M95" s="38"/>
      <x:c r="N95" s="38"/>
      <x:c r="O95" s="39" t="str">
        <x:f>IF(N95="","",IF(COUNTIF(Pedidos!$A$6:$A$105,N95)=1,IF(ISNUMBER(INDEX(Pedidos!$L$6:$L$105,MATCH(N95,Pedidos!$A$6:$A$105,0))),INDEX(Pedidos!$L$6:$L$105,MATCH(N95,Pedidos!$A$6:$A$105,0)),""),""))</x:f>
      </x:c>
      <x:c r="P95" s="39" t="str">
        <x:f>IF(OR(J95="",O95=""),"",O95-J95)</x:f>
      </x:c>
      <x:c r="Q95" s="40" t="str">
        <x:f>IFERROR(P95/J95,"")</x:f>
      </x:c>
      <x:c r="R95" s="41" t="str">
        <x:f>IF(A95="","",IF(L95="Pendente","AGUARDANDO APROVAÇÃO",IF(L95="Reprovada","REPROVADA",IF(L95="Cancelada","CANCELADA",IF(N95="","APROVADA SEM PEDIDO","PEDIDO EMITIDO")))))</x:f>
      </x:c>
      <x:c r="S95" s="42" t="str">
        <x:f>IF(OR(A95="",K95=""),"",K95-Dashboard!$B$4)</x:f>
      </x:c>
      <x:c r="T95" s="36"/>
      <x:c r="U95" s="2"/>
      <x:c r="V95" s="2"/>
      <x:c r="W95" s="2"/>
      <x:c r="X95" s="2"/>
      <x:c r="Y95" s="2"/>
      <x:c r="Z95" s="2"/>
    </x:row>
    <x:row r="96" ht="21" customHeight="1">
      <x:c r="A96" s="36"/>
      <x:c r="B96" s="37"/>
      <x:c r="C96" s="36"/>
      <x:c r="D96" s="36"/>
      <x:c r="E96" s="36"/>
      <x:c r="F96" s="36"/>
      <x:c r="G96" s="36"/>
      <x:c r="H96" s="36"/>
      <x:c r="I96" s="36"/>
      <x:c r="J96" s="38"/>
      <x:c r="K96" s="38"/>
      <x:c r="L96" s="38"/>
      <x:c r="M96" s="38"/>
      <x:c r="N96" s="38"/>
      <x:c r="O96" s="39" t="str">
        <x:f>IF(N96="","",IF(COUNTIF(Pedidos!$A$6:$A$105,N96)=1,IF(ISNUMBER(INDEX(Pedidos!$L$6:$L$105,MATCH(N96,Pedidos!$A$6:$A$105,0))),INDEX(Pedidos!$L$6:$L$105,MATCH(N96,Pedidos!$A$6:$A$105,0)),""),""))</x:f>
      </x:c>
      <x:c r="P96" s="39" t="str">
        <x:f>IF(OR(J96="",O96=""),"",O96-J96)</x:f>
      </x:c>
      <x:c r="Q96" s="40" t="str">
        <x:f>IFERROR(P96/J96,"")</x:f>
      </x:c>
      <x:c r="R96" s="41" t="str">
        <x:f>IF(A96="","",IF(L96="Pendente","AGUARDANDO APROVAÇÃO",IF(L96="Reprovada","REPROVADA",IF(L96="Cancelada","CANCELADA",IF(N96="","APROVADA SEM PEDIDO","PEDIDO EMITIDO")))))</x:f>
      </x:c>
      <x:c r="S96" s="42" t="str">
        <x:f>IF(OR(A96="",K96=""),"",K96-Dashboard!$B$4)</x:f>
      </x:c>
      <x:c r="T96" s="36"/>
      <x:c r="U96" s="2"/>
      <x:c r="V96" s="2"/>
      <x:c r="W96" s="2"/>
      <x:c r="X96" s="2"/>
      <x:c r="Y96" s="2"/>
      <x:c r="Z96" s="2"/>
    </x:row>
    <x:row r="97" ht="21" customHeight="1">
      <x:c r="A97" s="36"/>
      <x:c r="B97" s="37"/>
      <x:c r="C97" s="36"/>
      <x:c r="D97" s="36"/>
      <x:c r="E97" s="36"/>
      <x:c r="F97" s="36"/>
      <x:c r="G97" s="36"/>
      <x:c r="H97" s="36"/>
      <x:c r="I97" s="36"/>
      <x:c r="J97" s="38"/>
      <x:c r="K97" s="38"/>
      <x:c r="L97" s="38"/>
      <x:c r="M97" s="38"/>
      <x:c r="N97" s="38"/>
      <x:c r="O97" s="39" t="str">
        <x:f>IF(N97="","",IF(COUNTIF(Pedidos!$A$6:$A$105,N97)=1,IF(ISNUMBER(INDEX(Pedidos!$L$6:$L$105,MATCH(N97,Pedidos!$A$6:$A$105,0))),INDEX(Pedidos!$L$6:$L$105,MATCH(N97,Pedidos!$A$6:$A$105,0)),""),""))</x:f>
      </x:c>
      <x:c r="P97" s="39" t="str">
        <x:f>IF(OR(J97="",O97=""),"",O97-J97)</x:f>
      </x:c>
      <x:c r="Q97" s="40" t="str">
        <x:f>IFERROR(P97/J97,"")</x:f>
      </x:c>
      <x:c r="R97" s="41" t="str">
        <x:f>IF(A97="","",IF(L97="Pendente","AGUARDANDO APROVAÇÃO",IF(L97="Reprovada","REPROVADA",IF(L97="Cancelada","CANCELADA",IF(N97="","APROVADA SEM PEDIDO","PEDIDO EMITIDO")))))</x:f>
      </x:c>
      <x:c r="S97" s="42" t="str">
        <x:f>IF(OR(A97="",K97=""),"",K97-Dashboard!$B$4)</x:f>
      </x:c>
      <x:c r="T97" s="36"/>
      <x:c r="U97" s="2"/>
      <x:c r="V97" s="2"/>
      <x:c r="W97" s="2"/>
      <x:c r="X97" s="2"/>
      <x:c r="Y97" s="2"/>
      <x:c r="Z97" s="2"/>
    </x:row>
    <x:row r="98" ht="21" customHeight="1">
      <x:c r="A98" s="36"/>
      <x:c r="B98" s="37"/>
      <x:c r="C98" s="36"/>
      <x:c r="D98" s="36"/>
      <x:c r="E98" s="36"/>
      <x:c r="F98" s="36"/>
      <x:c r="G98" s="36"/>
      <x:c r="H98" s="36"/>
      <x:c r="I98" s="36"/>
      <x:c r="J98" s="38"/>
      <x:c r="K98" s="38"/>
      <x:c r="L98" s="38"/>
      <x:c r="M98" s="38"/>
      <x:c r="N98" s="38"/>
      <x:c r="O98" s="39" t="str">
        <x:f>IF(N98="","",IF(COUNTIF(Pedidos!$A$6:$A$105,N98)=1,IF(ISNUMBER(INDEX(Pedidos!$L$6:$L$105,MATCH(N98,Pedidos!$A$6:$A$105,0))),INDEX(Pedidos!$L$6:$L$105,MATCH(N98,Pedidos!$A$6:$A$105,0)),""),""))</x:f>
      </x:c>
      <x:c r="P98" s="39" t="str">
        <x:f>IF(OR(J98="",O98=""),"",O98-J98)</x:f>
      </x:c>
      <x:c r="Q98" s="40" t="str">
        <x:f>IFERROR(P98/J98,"")</x:f>
      </x:c>
      <x:c r="R98" s="41" t="str">
        <x:f>IF(A98="","",IF(L98="Pendente","AGUARDANDO APROVAÇÃO",IF(L98="Reprovada","REPROVADA",IF(L98="Cancelada","CANCELADA",IF(N98="","APROVADA SEM PEDIDO","PEDIDO EMITIDO")))))</x:f>
      </x:c>
      <x:c r="S98" s="42" t="str">
        <x:f>IF(OR(A98="",K98=""),"",K98-Dashboard!$B$4)</x:f>
      </x:c>
      <x:c r="T98" s="36"/>
      <x:c r="U98" s="2"/>
      <x:c r="V98" s="2"/>
      <x:c r="W98" s="2"/>
      <x:c r="X98" s="2"/>
      <x:c r="Y98" s="2"/>
      <x:c r="Z98" s="2"/>
    </x:row>
    <x:row r="99" ht="21" customHeight="1">
      <x:c r="A99" s="36"/>
      <x:c r="B99" s="37"/>
      <x:c r="C99" s="36"/>
      <x:c r="D99" s="36"/>
      <x:c r="E99" s="36"/>
      <x:c r="F99" s="36"/>
      <x:c r="G99" s="36"/>
      <x:c r="H99" s="36"/>
      <x:c r="I99" s="36"/>
      <x:c r="J99" s="38"/>
      <x:c r="K99" s="38"/>
      <x:c r="L99" s="38"/>
      <x:c r="M99" s="38"/>
      <x:c r="N99" s="38"/>
      <x:c r="O99" s="39" t="str">
        <x:f>IF(N99="","",IF(COUNTIF(Pedidos!$A$6:$A$105,N99)=1,IF(ISNUMBER(INDEX(Pedidos!$L$6:$L$105,MATCH(N99,Pedidos!$A$6:$A$105,0))),INDEX(Pedidos!$L$6:$L$105,MATCH(N99,Pedidos!$A$6:$A$105,0)),""),""))</x:f>
      </x:c>
      <x:c r="P99" s="39" t="str">
        <x:f>IF(OR(J99="",O99=""),"",O99-J99)</x:f>
      </x:c>
      <x:c r="Q99" s="40" t="str">
        <x:f>IFERROR(P99/J99,"")</x:f>
      </x:c>
      <x:c r="R99" s="41" t="str">
        <x:f>IF(A99="","",IF(L99="Pendente","AGUARDANDO APROVAÇÃO",IF(L99="Reprovada","REPROVADA",IF(L99="Cancelada","CANCELADA",IF(N99="","APROVADA SEM PEDIDO","PEDIDO EMITIDO")))))</x:f>
      </x:c>
      <x:c r="S99" s="42" t="str">
        <x:f>IF(OR(A99="",K99=""),"",K99-Dashboard!$B$4)</x:f>
      </x:c>
      <x:c r="T99" s="36"/>
      <x:c r="U99" s="2"/>
      <x:c r="V99" s="2"/>
      <x:c r="W99" s="2"/>
      <x:c r="X99" s="2"/>
      <x:c r="Y99" s="2"/>
      <x:c r="Z99" s="2"/>
    </x:row>
    <x:row r="100" ht="21" customHeight="1">
      <x:c r="A100" s="36"/>
      <x:c r="B100" s="37"/>
      <x:c r="C100" s="36"/>
      <x:c r="D100" s="36"/>
      <x:c r="E100" s="36"/>
      <x:c r="F100" s="36"/>
      <x:c r="G100" s="36"/>
      <x:c r="H100" s="36"/>
      <x:c r="I100" s="36"/>
      <x:c r="J100" s="38"/>
      <x:c r="K100" s="38"/>
      <x:c r="L100" s="38"/>
      <x:c r="M100" s="38"/>
      <x:c r="N100" s="38"/>
      <x:c r="O100" s="39" t="str">
        <x:f>IF(N100="","",IF(COUNTIF(Pedidos!$A$6:$A$105,N100)=1,IF(ISNUMBER(INDEX(Pedidos!$L$6:$L$105,MATCH(N100,Pedidos!$A$6:$A$105,0))),INDEX(Pedidos!$L$6:$L$105,MATCH(N100,Pedidos!$A$6:$A$105,0)),""),""))</x:f>
      </x:c>
      <x:c r="P100" s="39" t="str">
        <x:f>IF(OR(J100="",O100=""),"",O100-J100)</x:f>
      </x:c>
      <x:c r="Q100" s="40" t="str">
        <x:f>IFERROR(P100/J100,"")</x:f>
      </x:c>
      <x:c r="R100" s="41" t="str">
        <x:f>IF(A100="","",IF(L100="Pendente","AGUARDANDO APROVAÇÃO",IF(L100="Reprovada","REPROVADA",IF(L100="Cancelada","CANCELADA",IF(N100="","APROVADA SEM PEDIDO","PEDIDO EMITIDO")))))</x:f>
      </x:c>
      <x:c r="S100" s="42" t="str">
        <x:f>IF(OR(A100="",K100=""),"",K100-Dashboard!$B$4)</x:f>
      </x:c>
      <x:c r="T100" s="36"/>
      <x:c r="U100" s="2"/>
      <x:c r="V100" s="2"/>
      <x:c r="W100" s="2"/>
      <x:c r="X100" s="2"/>
      <x:c r="Y100" s="2"/>
      <x:c r="Z100" s="2"/>
    </x:row>
    <x:row r="101" ht="21" customHeight="1">
      <x:c r="A101" s="36"/>
      <x:c r="B101" s="37"/>
      <x:c r="C101" s="36"/>
      <x:c r="D101" s="36"/>
      <x:c r="E101" s="36"/>
      <x:c r="F101" s="36"/>
      <x:c r="G101" s="36"/>
      <x:c r="H101" s="36"/>
      <x:c r="I101" s="36"/>
      <x:c r="J101" s="38"/>
      <x:c r="K101" s="38"/>
      <x:c r="L101" s="38"/>
      <x:c r="M101" s="38"/>
      <x:c r="N101" s="38"/>
      <x:c r="O101" s="39" t="str">
        <x:f>IF(N101="","",IF(COUNTIF(Pedidos!$A$6:$A$105,N101)=1,IF(ISNUMBER(INDEX(Pedidos!$L$6:$L$105,MATCH(N101,Pedidos!$A$6:$A$105,0))),INDEX(Pedidos!$L$6:$L$105,MATCH(N101,Pedidos!$A$6:$A$105,0)),""),""))</x:f>
      </x:c>
      <x:c r="P101" s="39" t="str">
        <x:f>IF(OR(J101="",O101=""),"",O101-J101)</x:f>
      </x:c>
      <x:c r="Q101" s="40" t="str">
        <x:f>IFERROR(P101/J101,"")</x:f>
      </x:c>
      <x:c r="R101" s="41" t="str">
        <x:f>IF(A101="","",IF(L101="Pendente","AGUARDANDO APROVAÇÃO",IF(L101="Reprovada","REPROVADA",IF(L101="Cancelada","CANCELADA",IF(N101="","APROVADA SEM PEDIDO","PEDIDO EMITIDO")))))</x:f>
      </x:c>
      <x:c r="S101" s="42" t="str">
        <x:f>IF(OR(A101="",K101=""),"",K101-Dashboard!$B$4)</x:f>
      </x:c>
      <x:c r="T101" s="36"/>
      <x:c r="U101" s="2"/>
      <x:c r="V101" s="2"/>
      <x:c r="W101" s="2"/>
      <x:c r="X101" s="2"/>
      <x:c r="Y101" s="2"/>
      <x:c r="Z101" s="2"/>
    </x:row>
    <x:row r="102" ht="21" customHeight="1">
      <x:c r="A102" s="36"/>
      <x:c r="B102" s="37"/>
      <x:c r="C102" s="36"/>
      <x:c r="D102" s="36"/>
      <x:c r="E102" s="36"/>
      <x:c r="F102" s="36"/>
      <x:c r="G102" s="36"/>
      <x:c r="H102" s="36"/>
      <x:c r="I102" s="36"/>
      <x:c r="J102" s="38"/>
      <x:c r="K102" s="38"/>
      <x:c r="L102" s="38"/>
      <x:c r="M102" s="38"/>
      <x:c r="N102" s="38"/>
      <x:c r="O102" s="39" t="str">
        <x:f>IF(N102="","",IF(COUNTIF(Pedidos!$A$6:$A$105,N102)=1,IF(ISNUMBER(INDEX(Pedidos!$L$6:$L$105,MATCH(N102,Pedidos!$A$6:$A$105,0))),INDEX(Pedidos!$L$6:$L$105,MATCH(N102,Pedidos!$A$6:$A$105,0)),""),""))</x:f>
      </x:c>
      <x:c r="P102" s="39" t="str">
        <x:f>IF(OR(J102="",O102=""),"",O102-J102)</x:f>
      </x:c>
      <x:c r="Q102" s="40" t="str">
        <x:f>IFERROR(P102/J102,"")</x:f>
      </x:c>
      <x:c r="R102" s="41" t="str">
        <x:f>IF(A102="","",IF(L102="Pendente","AGUARDANDO APROVAÇÃO",IF(L102="Reprovada","REPROVADA",IF(L102="Cancelada","CANCELADA",IF(N102="","APROVADA SEM PEDIDO","PEDIDO EMITIDO")))))</x:f>
      </x:c>
      <x:c r="S102" s="42" t="str">
        <x:f>IF(OR(A102="",K102=""),"",K102-Dashboard!$B$4)</x:f>
      </x:c>
      <x:c r="T102" s="36"/>
      <x:c r="U102" s="2"/>
      <x:c r="V102" s="2"/>
      <x:c r="W102" s="2"/>
      <x:c r="X102" s="2"/>
      <x:c r="Y102" s="2"/>
      <x:c r="Z102" s="2"/>
    </x:row>
    <x:row r="103" ht="21" customHeight="1">
      <x:c r="A103" s="36"/>
      <x:c r="B103" s="37"/>
      <x:c r="C103" s="36"/>
      <x:c r="D103" s="36"/>
      <x:c r="E103" s="36"/>
      <x:c r="F103" s="36"/>
      <x:c r="G103" s="36"/>
      <x:c r="H103" s="36"/>
      <x:c r="I103" s="36"/>
      <x:c r="J103" s="38"/>
      <x:c r="K103" s="38"/>
      <x:c r="L103" s="38"/>
      <x:c r="M103" s="38"/>
      <x:c r="N103" s="38"/>
      <x:c r="O103" s="39" t="str">
        <x:f>IF(N103="","",IF(COUNTIF(Pedidos!$A$6:$A$105,N103)=1,IF(ISNUMBER(INDEX(Pedidos!$L$6:$L$105,MATCH(N103,Pedidos!$A$6:$A$105,0))),INDEX(Pedidos!$L$6:$L$105,MATCH(N103,Pedidos!$A$6:$A$105,0)),""),""))</x:f>
      </x:c>
      <x:c r="P103" s="39" t="str">
        <x:f>IF(OR(J103="",O103=""),"",O103-J103)</x:f>
      </x:c>
      <x:c r="Q103" s="40" t="str">
        <x:f>IFERROR(P103/J103,"")</x:f>
      </x:c>
      <x:c r="R103" s="41" t="str">
        <x:f>IF(A103="","",IF(L103="Pendente","AGUARDANDO APROVAÇÃO",IF(L103="Reprovada","REPROVADA",IF(L103="Cancelada","CANCELADA",IF(N103="","APROVADA SEM PEDIDO","PEDIDO EMITIDO")))))</x:f>
      </x:c>
      <x:c r="S103" s="42" t="str">
        <x:f>IF(OR(A103="",K103=""),"",K103-Dashboard!$B$4)</x:f>
      </x:c>
      <x:c r="T103" s="36"/>
      <x:c r="U103" s="2"/>
      <x:c r="V103" s="2"/>
      <x:c r="W103" s="2"/>
      <x:c r="X103" s="2"/>
      <x:c r="Y103" s="2"/>
      <x:c r="Z103" s="2"/>
    </x:row>
    <x:row r="104" ht="21" customHeight="1">
      <x:c r="A104" s="36"/>
      <x:c r="B104" s="37"/>
      <x:c r="C104" s="36"/>
      <x:c r="D104" s="36"/>
      <x:c r="E104" s="36"/>
      <x:c r="F104" s="36"/>
      <x:c r="G104" s="36"/>
      <x:c r="H104" s="36"/>
      <x:c r="I104" s="36"/>
      <x:c r="J104" s="38"/>
      <x:c r="K104" s="38"/>
      <x:c r="L104" s="38"/>
      <x:c r="M104" s="38"/>
      <x:c r="N104" s="38"/>
      <x:c r="O104" s="39" t="str">
        <x:f>IF(N104="","",IF(COUNTIF(Pedidos!$A$6:$A$105,N104)=1,IF(ISNUMBER(INDEX(Pedidos!$L$6:$L$105,MATCH(N104,Pedidos!$A$6:$A$105,0))),INDEX(Pedidos!$L$6:$L$105,MATCH(N104,Pedidos!$A$6:$A$105,0)),""),""))</x:f>
      </x:c>
      <x:c r="P104" s="39" t="str">
        <x:f>IF(OR(J104="",O104=""),"",O104-J104)</x:f>
      </x:c>
      <x:c r="Q104" s="40" t="str">
        <x:f>IFERROR(P104/J104,"")</x:f>
      </x:c>
      <x:c r="R104" s="41" t="str">
        <x:f>IF(A104="","",IF(L104="Pendente","AGUARDANDO APROVAÇÃO",IF(L104="Reprovada","REPROVADA",IF(L104="Cancelada","CANCELADA",IF(N104="","APROVADA SEM PEDIDO","PEDIDO EMITIDO")))))</x:f>
      </x:c>
      <x:c r="S104" s="42" t="str">
        <x:f>IF(OR(A104="",K104=""),"",K104-Dashboard!$B$4)</x:f>
      </x:c>
      <x:c r="T104" s="36"/>
      <x:c r="U104" s="2"/>
      <x:c r="V104" s="2"/>
      <x:c r="W104" s="2"/>
      <x:c r="X104" s="2"/>
      <x:c r="Y104" s="2"/>
      <x:c r="Z104" s="2"/>
    </x:row>
    <x:row r="105" ht="21" customHeight="1">
      <x:c r="A105" s="36"/>
      <x:c r="B105" s="37"/>
      <x:c r="C105" s="36"/>
      <x:c r="D105" s="36"/>
      <x:c r="E105" s="36"/>
      <x:c r="F105" s="36"/>
      <x:c r="G105" s="36"/>
      <x:c r="H105" s="36"/>
      <x:c r="I105" s="36"/>
      <x:c r="J105" s="38"/>
      <x:c r="K105" s="38"/>
      <x:c r="L105" s="38"/>
      <x:c r="M105" s="38"/>
      <x:c r="N105" s="38"/>
      <x:c r="O105" s="39" t="str">
        <x:f>IF(N105="","",IF(COUNTIF(Pedidos!$A$6:$A$105,N105)=1,IF(ISNUMBER(INDEX(Pedidos!$L$6:$L$105,MATCH(N105,Pedidos!$A$6:$A$105,0))),INDEX(Pedidos!$L$6:$L$105,MATCH(N105,Pedidos!$A$6:$A$105,0)),""),""))</x:f>
      </x:c>
      <x:c r="P105" s="39" t="str">
        <x:f>IF(OR(J105="",O105=""),"",O105-J105)</x:f>
      </x:c>
      <x:c r="Q105" s="40" t="str">
        <x:f>IFERROR(P105/J105,"")</x:f>
      </x:c>
      <x:c r="R105" s="41" t="str">
        <x:f>IF(A105="","",IF(L105="Pendente","AGUARDANDO APROVAÇÃO",IF(L105="Reprovada","REPROVADA",IF(L105="Cancelada","CANCELADA",IF(N105="","APROVADA SEM PEDIDO","PEDIDO EMITIDO")))))</x:f>
      </x:c>
      <x:c r="S105" s="42" t="str">
        <x:f>IF(OR(A105="",K105=""),"",K105-Dashboard!$B$4)</x:f>
      </x:c>
      <x:c r="T105" s="36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</x:sheetData>
  <x:mergeCells>
    <x:mergeCell ref="A2:T2"/>
    <x:mergeCell ref="A4:T4"/>
  </x:mergeCells>
  <x:conditionalFormatting sqref="R6:R105">
    <x:cfRule type="containsText" dxfId="0" priority="1" operator="containsText" text="ATRASADO"/>
    <x:cfRule type="containsText" dxfId="1" priority="2" operator="containsText" text="VENCE"/>
    <x:cfRule type="containsText" dxfId="2" priority="3" operator="containsText" text="RECEBIDO"/>
    <x:cfRule type="containsText" dxfId="3" priority="4" operator="containsText" text="NO PRAZO"/>
  </x:conditionalFormatting>
  <x:dataValidations count="5">
    <x:dataValidation type="list" sqref="D6:D105">
      <x:formula1>Listas!$G$6:$G$12</x:formula1>
    </x:dataValidation>
    <x:dataValidation type="list" sqref="F6:F105">
      <x:formula1>Listas!$C$6:$C$12</x:formula1>
    </x:dataValidation>
    <x:dataValidation type="list" sqref="G6:G105">
      <x:formula1>Listas!$A$6:$A$9</x:formula1>
    </x:dataValidation>
    <x:dataValidation type="list" sqref="I6:I105">
      <x:formula1>Listas!$H$6:$H$12</x:formula1>
    </x:dataValidation>
    <x:dataValidation type="list" sqref="L6:L105">
      <x:formula1>Listas!$B$6:$B$9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47A5A"/>
  </x:sheetPr>
  <x:sheetViews>
    <x:sheetView showGridLines="0" workbookViewId="0"/>
  </x:sheetViews>
  <x:sheetFormatPr defaultRowHeight="15"/>
  <x:cols>
    <x:col min="1" max="1" width="13" hidden="0" customWidth="1"/>
    <x:col min="2" max="2" width="15" hidden="0" customWidth="1"/>
    <x:col min="3" max="3" width="13" hidden="0" customWidth="1"/>
    <x:col min="4" max="4" width="20" hidden="0" customWidth="1"/>
    <x:col min="5" max="5" width="16" hidden="0" customWidth="1"/>
    <x:col min="6" max="6" width="27" hidden="0" customWidth="1"/>
    <x:col min="7" max="7" width="10" hidden="0" customWidth="1"/>
    <x:col min="8" max="8" width="11" hidden="0" customWidth="1"/>
    <x:col min="9" max="9" width="14" hidden="0" customWidth="1"/>
    <x:col min="10" max="10" width="13" hidden="0" customWidth="1"/>
    <x:col min="11" max="11" width="12" hidden="0" customWidth="1"/>
    <x:col min="12" max="12" width="16" hidden="0" customWidth="1"/>
    <x:col min="13" max="13" width="15" hidden="0" customWidth="1"/>
    <x:col min="14" max="14" width="15" hidden="0" customWidth="1"/>
    <x:col min="15" max="15" width="14" hidden="0" customWidth="1"/>
    <x:col min="16" max="16" width="12" hidden="0" customWidth="1"/>
    <x:col min="17" max="17" width="17" hidden="0" customWidth="1"/>
    <x:col min="18" max="18" width="12" hidden="0" customWidth="1"/>
    <x:col min="19" max="19" width="17" hidden="0" customWidth="1"/>
    <x:col min="20" max="20" width="16" hidden="0" customWidth="1"/>
    <x:col min="21" max="21" width="16" hidden="0" customWidth="1"/>
    <x:col min="22" max="22" width="2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28" customHeight="1">
      <x:c r="A2" s="3" t="str">
        <x:v>Pedidos de compra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2"/>
      <x:c r="X3" s="2"/>
      <x:c r="Y3" s="2"/>
      <x:c r="Z3" s="2"/>
    </x:row>
    <x:row r="4">
      <x:c r="A4" s="14" t="str">
        <x:v>Total = quantidade × preço − desconto + frete. Apenas recebimentos aprovados contam; conclusão exige saldo zero e data válida.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34" customHeight="1">
      <x:c r="A5" s="8" t="str">
        <x:v>ID pedido</x:v>
      </x:c>
      <x:c r="B5" s="8" t="str">
        <x:v>ID solicitação</x:v>
      </x:c>
      <x:c r="C5" s="8" t="str">
        <x:v>Data pedido</x:v>
      </x:c>
      <x:c r="D5" s="8" t="str">
        <x:v>Fornecedor</x:v>
      </x:c>
      <x:c r="E5" s="8" t="str">
        <x:v>Categoria</x:v>
      </x:c>
      <x:c r="F5" s="8" t="str">
        <x:v>Item/serviço</x:v>
      </x:c>
      <x:c r="G5" s="8" t="str">
        <x:v>Qtd.</x:v>
      </x:c>
      <x:c r="H5" s="8" t="str">
        <x:v>Unidade</x:v>
      </x:c>
      <x:c r="I5" s="8" t="str">
        <x:v>Preço unit.</x:v>
      </x:c>
      <x:c r="J5" s="8" t="str">
        <x:v>Desconto</x:v>
      </x:c>
      <x:c r="K5" s="8" t="str">
        <x:v>Frete</x:v>
      </x:c>
      <x:c r="L5" s="8" t="str">
        <x:v>Total pedido</x:v>
      </x:c>
      <x:c r="M5" s="8" t="str">
        <x:v>Entrega prevista</x:v>
      </x:c>
      <x:c r="N5" s="8" t="str">
        <x:v>Data conclusão</x:v>
      </x:c>
      <x:c r="O5" s="8" t="str">
        <x:v>Qtd. recebida</x:v>
      </x:c>
      <x:c r="P5" s="8" t="str">
        <x:v>Saldo qtd.</x:v>
      </x:c>
      <x:c r="Q5" s="8" t="str">
        <x:v>Status prazo</x:v>
      </x:c>
      <x:c r="R5" s="8" t="str">
        <x:v>Dias atraso</x:v>
      </x:c>
      <x:c r="S5" s="8" t="str">
        <x:v>Entrega no prazo?</x:v>
      </x:c>
      <x:c r="T5" s="8" t="str">
        <x:v>Pagamento</x:v>
      </x:c>
      <x:c r="U5" s="8" t="str">
        <x:v>Comprador</x:v>
      </x:c>
      <x:c r="V5" s="8" t="str">
        <x:v>Observações</x:v>
      </x:c>
      <x:c r="W5" s="2"/>
      <x:c r="X5" s="2"/>
      <x:c r="Y5" s="2"/>
      <x:c r="Z5" s="2"/>
    </x:row>
    <x:row r="6" ht="21" customHeight="1">
      <x:c r="A6" s="29" t="str">
        <x:v>PC-001</x:v>
      </x:c>
      <x:c r="B6" s="29" t="str">
        <x:v>SC-001</x:v>
      </x:c>
      <x:c r="C6" s="30" t="n">
        <x:v>46268</x:v>
      </x:c>
      <x:c r="D6" s="29" t="str">
        <x:v>PackSul</x:v>
      </x:c>
      <x:c r="E6" s="29" t="str">
        <x:v>Materiais</x:v>
      </x:c>
      <x:c r="F6" s="29" t="str">
        <x:v>Embalagens reforçadas</x:v>
      </x:c>
      <x:c r="G6" s="29" t="n">
        <x:v>500</x:v>
      </x:c>
      <x:c r="H6" s="29" t="str">
        <x:v>un</x:v>
      </x:c>
      <x:c r="I6" s="31" t="n">
        <x:v>8.2</x:v>
      </x:c>
      <x:c r="J6" s="31" t="n">
        <x:v>150</x:v>
      </x:c>
      <x:c r="K6" s="31" t="n">
        <x:v>180</x:v>
      </x:c>
      <x:c r="L6" s="32" t="n">
        <x:f>IF(A6="","",IF(OR(NOT(ISNUMBER(G6)),G6&lt;=0,NOT(ISNUMBER(I6)),I6&lt;0,AND(J6&lt;&gt;"",OR(NOT(ISNUMBER(J6)),J6&lt;0)),AND(K6&lt;&gt;"",OR(NOT(ISNUMBER(K6)),K6&lt;0)),J6&gt;G6*I6),"",G6*I6-J6+K6))</x:f>
        <x:v>4130</x:v>
      </x:c>
      <x:c r="M6" s="30" t="n">
        <x:v>46283</x:v>
      </x:c>
      <x:c r="N6" s="30" t="n">
        <x:v>46282</x:v>
      </x:c>
      <x:c r="O6" s="34" t="n">
        <x:f>IF(A6="","",SUMIFS(Recebimentos!$D$6:$D$205,Recebimentos!$B$6:$B$205,A6,Recebimentos!$L$6:$L$205,"VÁLIDO"))</x:f>
        <x:v>500</x:v>
      </x:c>
      <x:c r="P6" s="34" t="n">
        <x:f>IF(A6="","",IF(AND(ISNUMBER(G6),G6&gt;0),MAX(0,G6-O6),""))</x:f>
        <x:v>0</x:v>
      </x:c>
      <x:c r="Q6" s="34" t="str">
        <x:f>IF(A6="","",IF(OR(COUNTIF($A$6:$A$105,A6)&lt;&gt;1,NOT(ISNUMBER(L6)),NOT(ISNUMBER(M6)),M6&lt;=0,NOT(ISNUMBER(Dashboard!$B$4)),Dashboard!$B$4&lt;=0,COUNTIFS(Recebimentos!$B$6:$B$205,A6,Recebimentos!$L$6:$L$205,"REVISAR DADOS")&gt;0,AND(N6&lt;&gt;"",OR(NOT(ISNUMBER(N6)),N6&lt;=0)),NOT(ISNUMBER(Listas!$K$6)),Listas!$K$6&lt;0),"REVISAR DADOS",IF(AND(N6&lt;&gt;"",P6&gt;0),"REVISAR CONCLUSÃO",IF(P6=0,IF(N6="","RECEBIDO — INFORME DATA","RECEBIDO"),IF(M6&lt;Dashboard!$B$4,"ATRASADO",IF(M6&lt;=Dashboard!$B$4+Listas!$K$6,"VENCE EM BREVE","NO PRAZO"))))))</x:f>
        <x:v>RECEBIDO</x:v>
      </x:c>
      <x:c r="R6" s="34" t="n">
        <x:f>IF(A6="","",IF(OR(Q6="REVISAR DADOS",Q6="REVISAR CONCLUSÃO"),"",IF(Q6="RECEBIDO",MAX(0,N6-M6),IF(P6&gt;0,MAX(0,Dashboard!$B$4-M6),""))))</x:f>
        <x:v>0</x:v>
      </x:c>
      <x:c r="S6" s="34" t="str">
        <x:f>IF(Q6&lt;&gt;"RECEBIDO","",IF(OR(NOT(ISNUMBER(Listas!$K$8)),Listas!$K$8&lt;0),"",IF(N6&lt;=M6+Listas!$K$8,"SIM","NÃO")))</x:f>
        <x:v>SIM</x:v>
      </x:c>
      <x:c r="T6" s="29" t="str">
        <x:v>30 dias</x:v>
      </x:c>
      <x:c r="U6" s="29" t="str">
        <x:v>Marina</x:v>
      </x:c>
      <x:c r="V6" s="29" t="str">
        <x:v>Entrega completa</x:v>
      </x:c>
      <x:c r="W6" s="2"/>
      <x:c r="X6" s="2"/>
      <x:c r="Y6" s="2"/>
      <x:c r="Z6" s="2"/>
    </x:row>
    <x:row r="7" ht="21" customHeight="1">
      <x:c r="A7" s="36" t="str">
        <x:v>PC-002</x:v>
      </x:c>
      <x:c r="B7" s="36" t="str">
        <x:v>SC-002</x:v>
      </x:c>
      <x:c r="C7" s="37" t="n">
        <x:v>46270</x:v>
      </x:c>
      <x:c r="D7" s="36" t="str">
        <x:v>TechPrime</x:v>
      </x:c>
      <x:c r="E7" s="36" t="str">
        <x:v>Tecnologia</x:v>
      </x:c>
      <x:c r="F7" s="36" t="str">
        <x:v>Notebooks corporativos</x:v>
      </x:c>
      <x:c r="G7" s="36" t="n">
        <x:v>4</x:v>
      </x:c>
      <x:c r="H7" s="36" t="str">
        <x:v>un</x:v>
      </x:c>
      <x:c r="I7" s="38" t="n">
        <x:v>4450</x:v>
      </x:c>
      <x:c r="J7" s="38" t="n">
        <x:v>300</x:v>
      </x:c>
      <x:c r="K7" s="38" t="n">
        <x:v>120</x:v>
      </x:c>
      <x:c r="L7" s="39" t="n">
        <x:f>IF(A7="","",IF(OR(NOT(ISNUMBER(G7)),G7&lt;=0,NOT(ISNUMBER(I7)),I7&lt;0,AND(J7&lt;&gt;"",OR(NOT(ISNUMBER(J7)),J7&lt;0)),AND(K7&lt;&gt;"",OR(NOT(ISNUMBER(K7)),K7&lt;0)),J7&gt;G7*I7),"",G7*I7-J7+K7))</x:f>
        <x:v>17620</x:v>
      </x:c>
      <x:c r="M7" s="37" t="n">
        <x:v>46287</x:v>
      </x:c>
      <x:c r="N7" s="37" t="n">
        <x:v>46289</x:v>
      </x:c>
      <x:c r="O7" s="41" t="n">
        <x:f>IF(A7="","",SUMIFS(Recebimentos!$D$6:$D$205,Recebimentos!$B$6:$B$205,A7,Recebimentos!$L$6:$L$205,"VÁLIDO"))</x:f>
        <x:v>4</x:v>
      </x:c>
      <x:c r="P7" s="41" t="n">
        <x:f>IF(A7="","",IF(AND(ISNUMBER(G7),G7&gt;0),MAX(0,G7-O7),""))</x:f>
        <x:v>0</x:v>
      </x:c>
      <x:c r="Q7" s="41" t="str">
        <x:f>IF(A7="","",IF(OR(COUNTIF($A$6:$A$105,A7)&lt;&gt;1,NOT(ISNUMBER(L7)),NOT(ISNUMBER(M7)),M7&lt;=0,NOT(ISNUMBER(Dashboard!$B$4)),Dashboard!$B$4&lt;=0,COUNTIFS(Recebimentos!$B$6:$B$205,A7,Recebimentos!$L$6:$L$205,"REVISAR DADOS")&gt;0,AND(N7&lt;&gt;"",OR(NOT(ISNUMBER(N7)),N7&lt;=0)),NOT(ISNUMBER(Listas!$K$6)),Listas!$K$6&lt;0),"REVISAR DADOS",IF(AND(N7&lt;&gt;"",P7&gt;0),"REVISAR CONCLUSÃO",IF(P7=0,IF(N7="","RECEBIDO — INFORME DATA","RECEBIDO"),IF(M7&lt;Dashboard!$B$4,"ATRASADO",IF(M7&lt;=Dashboard!$B$4+Listas!$K$6,"VENCE EM BREVE","NO PRAZO"))))))</x:f>
        <x:v>RECEBIDO</x:v>
      </x:c>
      <x:c r="R7" s="41" t="n">
        <x:f>IF(A7="","",IF(OR(Q7="REVISAR DADOS",Q7="REVISAR CONCLUSÃO"),"",IF(Q7="RECEBIDO",MAX(0,N7-M7),IF(P7&gt;0,MAX(0,Dashboard!$B$4-M7),""))))</x:f>
        <x:v>2</x:v>
      </x:c>
      <x:c r="S7" s="41" t="str">
        <x:f>IF(Q7&lt;&gt;"RECEBIDO","",IF(OR(NOT(ISNUMBER(Listas!$K$8)),Listas!$K$8&lt;0),"",IF(N7&lt;=M7+Listas!$K$8,"SIM","NÃO")))</x:f>
        <x:v>NÃO</x:v>
      </x:c>
      <x:c r="T7" s="36" t="str">
        <x:v>45 dias</x:v>
      </x:c>
      <x:c r="U7" s="36" t="str">
        <x:v>Rafael</x:v>
      </x:c>
      <x:c r="V7" s="36" t="str">
        <x:v>Dois dias de atraso</x:v>
      </x:c>
      <x:c r="W7" s="2"/>
      <x:c r="X7" s="2"/>
      <x:c r="Y7" s="2"/>
      <x:c r="Z7" s="2"/>
    </x:row>
    <x:row r="8" ht="21" customHeight="1">
      <x:c r="A8" s="36" t="str">
        <x:v>PC-003</x:v>
      </x:c>
      <x:c r="B8" s="36" t="str">
        <x:v>SC-003</x:v>
      </x:c>
      <x:c r="C8" s="37" t="n">
        <x:v>46272</x:v>
      </x:c>
      <x:c r="D8" s="36" t="str">
        <x:v>OfficeMais</x:v>
      </x:c>
      <x:c r="E8" s="36" t="str">
        <x:v>Escritório</x:v>
      </x:c>
      <x:c r="F8" s="36" t="str">
        <x:v>Kit material escritório</x:v>
      </x:c>
      <x:c r="G8" s="36" t="n">
        <x:v>1</x:v>
      </x:c>
      <x:c r="H8" s="36" t="str">
        <x:v>pacote</x:v>
      </x:c>
      <x:c r="I8" s="38" t="n">
        <x:v>1540</x:v>
      </x:c>
      <x:c r="J8" s="38" t="n">
        <x:v>0</x:v>
      </x:c>
      <x:c r="K8" s="38" t="n">
        <x:v>65</x:v>
      </x:c>
      <x:c r="L8" s="39" t="n">
        <x:f>IF(A8="","",IF(OR(NOT(ISNUMBER(G8)),G8&lt;=0,NOT(ISNUMBER(I8)),I8&lt;0,AND(J8&lt;&gt;"",OR(NOT(ISNUMBER(J8)),J8&lt;0)),AND(K8&lt;&gt;"",OR(NOT(ISNUMBER(K8)),K8&lt;0)),J8&gt;G8*I8),"",G8*I8-J8+K8))</x:f>
        <x:v>1605</x:v>
      </x:c>
      <x:c r="M8" s="37" t="n">
        <x:v>46292</x:v>
      </x:c>
      <x:c r="N8" s="37"/>
      <x:c r="O8" s="41" t="n">
        <x:f>IF(A8="","",SUMIFS(Recebimentos!$D$6:$D$205,Recebimentos!$B$6:$B$205,A8,Recebimentos!$L$6:$L$205,"VÁLIDO"))</x:f>
        <x:v>1</x:v>
      </x:c>
      <x:c r="P8" s="41" t="n">
        <x:f>IF(A8="","",IF(AND(ISNUMBER(G8),G8&gt;0),MAX(0,G8-O8),""))</x:f>
        <x:v>0</x:v>
      </x:c>
      <x:c r="Q8" s="41" t="str">
        <x:f>IF(A8="","",IF(OR(COUNTIF($A$6:$A$105,A8)&lt;&gt;1,NOT(ISNUMBER(L8)),NOT(ISNUMBER(M8)),M8&lt;=0,NOT(ISNUMBER(Dashboard!$B$4)),Dashboard!$B$4&lt;=0,COUNTIFS(Recebimentos!$B$6:$B$205,A8,Recebimentos!$L$6:$L$205,"REVISAR DADOS")&gt;0,AND(N8&lt;&gt;"",OR(NOT(ISNUMBER(N8)),N8&lt;=0)),NOT(ISNUMBER(Listas!$K$6)),Listas!$K$6&lt;0),"REVISAR DADOS",IF(AND(N8&lt;&gt;"",P8&gt;0),"REVISAR CONCLUSÃO",IF(P8=0,IF(N8="","RECEBIDO — INFORME DATA","RECEBIDO"),IF(M8&lt;Dashboard!$B$4,"ATRASADO",IF(M8&lt;=Dashboard!$B$4+Listas!$K$6,"VENCE EM BREVE","NO PRAZO"))))))</x:f>
        <x:v>RECEBIDO — INFORME DATA</x:v>
      </x:c>
      <x:c r="R8" s="41" t="str">
        <x:f>IF(A8="","",IF(OR(Q8="REVISAR DADOS",Q8="REVISAR CONCLUSÃO"),"",IF(Q8="RECEBIDO",MAX(0,N8-M8),IF(P8&gt;0,MAX(0,Dashboard!$B$4-M8),""))))</x:f>
      </x:c>
      <x:c r="S8" s="41" t="str">
        <x:f>IF(Q8&lt;&gt;"RECEBIDO","",IF(OR(NOT(ISNUMBER(Listas!$K$8)),Listas!$K$8&lt;0),"",IF(N8&lt;=M8+Listas!$K$8,"SIM","NÃO")))</x:f>
      </x:c>
      <x:c r="T8" s="36" t="str">
        <x:v>30 dias</x:v>
      </x:c>
      <x:c r="U8" s="36" t="str">
        <x:v>Bianca</x:v>
      </x:c>
      <x:c r="V8" s="36" t="str">
        <x:v>Aguardando entrega</x:v>
      </x:c>
      <x:c r="W8" s="2"/>
      <x:c r="X8" s="2"/>
      <x:c r="Y8" s="2"/>
      <x:c r="Z8" s="2"/>
    </x:row>
    <x:row r="9" ht="21" customHeight="1">
      <x:c r="A9" s="36" t="str">
        <x:v>PC-004</x:v>
      </x:c>
      <x:c r="B9" s="36" t="str">
        <x:v>SC-004</x:v>
      </x:c>
      <x:c r="C9" s="37" t="n">
        <x:v>46275</x:v>
      </x:c>
      <x:c r="D9" s="36" t="str">
        <x:v>Mecânica Atlas</x:v>
      </x:c>
      <x:c r="E9" s="36" t="str">
        <x:v>Manutenção</x:v>
      </x:c>
      <x:c r="F9" s="36" t="str">
        <x:v>Manutenção empilhadeira</x:v>
      </x:c>
      <x:c r="G9" s="36" t="n">
        <x:v>1</x:v>
      </x:c>
      <x:c r="H9" s="36" t="str">
        <x:v>serviço</x:v>
      </x:c>
      <x:c r="I9" s="38" t="n">
        <x:v>6950</x:v>
      </x:c>
      <x:c r="J9" s="38" t="n">
        <x:v>250</x:v>
      </x:c>
      <x:c r="K9" s="38" t="n">
        <x:v>0</x:v>
      </x:c>
      <x:c r="L9" s="39" t="n">
        <x:f>IF(A9="","",IF(OR(NOT(ISNUMBER(G9)),G9&lt;=0,NOT(ISNUMBER(I9)),I9&lt;0,AND(J9&lt;&gt;"",OR(NOT(ISNUMBER(J9)),J9&lt;0)),AND(K9&lt;&gt;"",OR(NOT(ISNUMBER(K9)),K9&lt;0)),J9&gt;G9*I9),"",G9*I9-J9+K9))</x:f>
        <x:v>6700</x:v>
      </x:c>
      <x:c r="M9" s="37" t="n">
        <x:v>46286</x:v>
      </x:c>
      <x:c r="N9" s="37"/>
      <x:c r="O9" s="41" t="n">
        <x:f>IF(A9="","",SUMIFS(Recebimentos!$D$6:$D$205,Recebimentos!$B$6:$B$205,A9,Recebimentos!$L$6:$L$205,"VÁLIDO"))</x:f>
        <x:v>1</x:v>
      </x:c>
      <x:c r="P9" s="41" t="n">
        <x:f>IF(A9="","",IF(AND(ISNUMBER(G9),G9&gt;0),MAX(0,G9-O9),""))</x:f>
        <x:v>0</x:v>
      </x:c>
      <x:c r="Q9" s="41" t="str">
        <x:f>IF(A9="","",IF(OR(COUNTIF($A$6:$A$105,A9)&lt;&gt;1,NOT(ISNUMBER(L9)),NOT(ISNUMBER(M9)),M9&lt;=0,NOT(ISNUMBER(Dashboard!$B$4)),Dashboard!$B$4&lt;=0,COUNTIFS(Recebimentos!$B$6:$B$205,A9,Recebimentos!$L$6:$L$205,"REVISAR DADOS")&gt;0,AND(N9&lt;&gt;"",OR(NOT(ISNUMBER(N9)),N9&lt;=0)),NOT(ISNUMBER(Listas!$K$6)),Listas!$K$6&lt;0),"REVISAR DADOS",IF(AND(N9&lt;&gt;"",P9&gt;0),"REVISAR CONCLUSÃO",IF(P9=0,IF(N9="","RECEBIDO — INFORME DATA","RECEBIDO"),IF(M9&lt;Dashboard!$B$4,"ATRASADO",IF(M9&lt;=Dashboard!$B$4+Listas!$K$6,"VENCE EM BREVE","NO PRAZO"))))))</x:f>
        <x:v>RECEBIDO — INFORME DATA</x:v>
      </x:c>
      <x:c r="R9" s="41" t="str">
        <x:f>IF(A9="","",IF(OR(Q9="REVISAR DADOS",Q9="REVISAR CONCLUSÃO"),"",IF(Q9="RECEBIDO",MAX(0,N9-M9),IF(P9&gt;0,MAX(0,Dashboard!$B$4-M9),""))))</x:f>
      </x:c>
      <x:c r="S9" s="41" t="str">
        <x:f>IF(Q9&lt;&gt;"RECEBIDO","",IF(OR(NOT(ISNUMBER(Listas!$K$8)),Listas!$K$8&lt;0),"",IF(N9&lt;=M9+Listas!$K$8,"SIM","NÃO")))</x:f>
      </x:c>
      <x:c r="T9" s="36" t="str">
        <x:v>15 dias</x:v>
      </x:c>
      <x:c r="U9" s="36" t="str">
        <x:v>João</x:v>
      </x:c>
      <x:c r="V9" s="36" t="str">
        <x:v>Equipe cobrada</x:v>
      </x:c>
      <x:c r="W9" s="2"/>
      <x:c r="X9" s="2"/>
      <x:c r="Y9" s="2"/>
      <x:c r="Z9" s="2"/>
    </x:row>
    <x:row r="10" ht="21" customHeight="1">
      <x:c r="A10" s="36" t="str">
        <x:v>PC-005</x:v>
      </x:c>
      <x:c r="B10" s="36" t="str">
        <x:v>SC-006</x:v>
      </x:c>
      <x:c r="C10" s="37" t="n">
        <x:v>46279</x:v>
      </x:c>
      <x:c r="D10" s="36" t="str">
        <x:v>Higiclean</x:v>
      </x:c>
      <x:c r="E10" s="36" t="str">
        <x:v>Limpeza</x:v>
      </x:c>
      <x:c r="F10" s="36" t="str">
        <x:v>Produtos de limpeza</x:v>
      </x:c>
      <x:c r="G10" s="36" t="n">
        <x:v>20</x:v>
      </x:c>
      <x:c r="H10" s="36" t="str">
        <x:v>cx</x:v>
      </x:c>
      <x:c r="I10" s="38" t="n">
        <x:v>112</x:v>
      </x:c>
      <x:c r="J10" s="38" t="n">
        <x:v>80</x:v>
      </x:c>
      <x:c r="K10" s="38" t="n">
        <x:v>90</x:v>
      </x:c>
      <x:c r="L10" s="39" t="n">
        <x:f>IF(A10="","",IF(OR(NOT(ISNUMBER(G10)),G10&lt;=0,NOT(ISNUMBER(I10)),I10&lt;0,AND(J10&lt;&gt;"",OR(NOT(ISNUMBER(J10)),J10&lt;0)),AND(K10&lt;&gt;"",OR(NOT(ISNUMBER(K10)),K10&lt;0)),J10&gt;G10*I10),"",G10*I10-J10+K10))</x:f>
        <x:v>2250</x:v>
      </x:c>
      <x:c r="M10" s="37" t="n">
        <x:v>46296</x:v>
      </x:c>
      <x:c r="N10" s="37"/>
      <x:c r="O10" s="41" t="n">
        <x:f>IF(A10="","",SUMIFS(Recebimentos!$D$6:$D$205,Recebimentos!$B$6:$B$205,A10,Recebimentos!$L$6:$L$205,"VÁLIDO"))</x:f>
        <x:v>0</x:v>
      </x:c>
      <x:c r="P10" s="41" t="n">
        <x:f>IF(A10="","",IF(AND(ISNUMBER(G10),G10&gt;0),MAX(0,G10-O10),""))</x:f>
        <x:v>20</x:v>
      </x:c>
      <x:c r="Q10" s="41" t="str">
        <x:f>IF(A10="","",IF(OR(COUNTIF($A$6:$A$105,A10)&lt;&gt;1,NOT(ISNUMBER(L10)),NOT(ISNUMBER(M10)),M10&lt;=0,NOT(ISNUMBER(Dashboard!$B$4)),Dashboard!$B$4&lt;=0,COUNTIFS(Recebimentos!$B$6:$B$205,A10,Recebimentos!$L$6:$L$205,"REVISAR DADOS")&gt;0,AND(N10&lt;&gt;"",OR(NOT(ISNUMBER(N10)),N10&lt;=0)),NOT(ISNUMBER(Listas!$K$6)),Listas!$K$6&lt;0),"REVISAR DADOS",IF(AND(N10&lt;&gt;"",P10&gt;0),"REVISAR CONCLUSÃO",IF(P10=0,IF(N10="","RECEBIDO — INFORME DATA","RECEBIDO"),IF(M10&lt;Dashboard!$B$4,"ATRASADO",IF(M10&lt;=Dashboard!$B$4+Listas!$K$6,"VENCE EM BREVE","NO PRAZO"))))))</x:f>
        <x:v>VENCE EM BREVE</x:v>
      </x:c>
      <x:c r="R10" s="41" t="n">
        <x:f>IF(A10="","",IF(OR(Q10="REVISAR DADOS",Q10="REVISAR CONCLUSÃO"),"",IF(Q10="RECEBIDO",MAX(0,N10-M10),IF(P10&gt;0,MAX(0,Dashboard!$B$4-M10),""))))</x:f>
        <x:v>0</x:v>
      </x:c>
      <x:c r="S10" s="41" t="str">
        <x:f>IF(Q10&lt;&gt;"RECEBIDO","",IF(OR(NOT(ISNUMBER(Listas!$K$8)),Listas!$K$8&lt;0),"",IF(N10&lt;=M10+Listas!$K$8,"SIM","NÃO")))</x:f>
      </x:c>
      <x:c r="T10" s="36" t="str">
        <x:v>30 dias</x:v>
      </x:c>
      <x:c r="U10" s="36" t="str">
        <x:v>Pedro</x:v>
      </x:c>
      <x:c r="V10" s="36" t="str">
        <x:v>Entrega agendada</x:v>
      </x:c>
      <x:c r="W10" s="2"/>
      <x:c r="X10" s="2"/>
      <x:c r="Y10" s="2"/>
      <x:c r="Z10" s="2"/>
    </x:row>
    <x:row r="11" ht="21" customHeight="1">
      <x:c r="A11" s="36" t="str">
        <x:v>PC-006</x:v>
      </x:c>
      <x:c r="B11" s="36" t="str">
        <x:v>SC-007</x:v>
      </x:c>
      <x:c r="C11" s="37" t="n">
        <x:v>46281</x:v>
      </x:c>
      <x:c r="D11" s="36" t="str">
        <x:v>LogFast</x:v>
      </x:c>
      <x:c r="E11" s="36" t="str">
        <x:v>Logística</x:v>
      </x:c>
      <x:c r="F11" s="36" t="str">
        <x:v>Frete campanha nacional</x:v>
      </x:c>
      <x:c r="G11" s="36" t="n">
        <x:v>1</x:v>
      </x:c>
      <x:c r="H11" s="36" t="str">
        <x:v>serviço</x:v>
      </x:c>
      <x:c r="I11" s="38" t="n">
        <x:v>4550</x:v>
      </x:c>
      <x:c r="J11" s="38" t="n">
        <x:v>0</x:v>
      </x:c>
      <x:c r="K11" s="38" t="n">
        <x:v>0</x:v>
      </x:c>
      <x:c r="L11" s="39" t="n">
        <x:f>IF(A11="","",IF(OR(NOT(ISNUMBER(G11)),G11&lt;=0,NOT(ISNUMBER(I11)),I11&lt;0,AND(J11&lt;&gt;"",OR(NOT(ISNUMBER(J11)),J11&lt;0)),AND(K11&lt;&gt;"",OR(NOT(ISNUMBER(K11)),K11&lt;0)),J11&gt;G11*I11),"",G11*I11-J11+K11))</x:f>
        <x:v>4550</x:v>
      </x:c>
      <x:c r="M11" s="37" t="n">
        <x:v>46291</x:v>
      </x:c>
      <x:c r="N11" s="37"/>
      <x:c r="O11" s="41" t="n">
        <x:f>IF(A11="","",SUMIFS(Recebimentos!$D$6:$D$205,Recebimentos!$B$6:$B$205,A11,Recebimentos!$L$6:$L$205,"VÁLIDO"))</x:f>
        <x:v>1</x:v>
      </x:c>
      <x:c r="P11" s="41" t="n">
        <x:f>IF(A11="","",IF(AND(ISNUMBER(G11),G11&gt;0),MAX(0,G11-O11),""))</x:f>
        <x:v>0</x:v>
      </x:c>
      <x:c r="Q11" s="41" t="str">
        <x:f>IF(A11="","",IF(OR(COUNTIF($A$6:$A$105,A11)&lt;&gt;1,NOT(ISNUMBER(L11)),NOT(ISNUMBER(M11)),M11&lt;=0,NOT(ISNUMBER(Dashboard!$B$4)),Dashboard!$B$4&lt;=0,COUNTIFS(Recebimentos!$B$6:$B$205,A11,Recebimentos!$L$6:$L$205,"REVISAR DADOS")&gt;0,AND(N11&lt;&gt;"",OR(NOT(ISNUMBER(N11)),N11&lt;=0)),NOT(ISNUMBER(Listas!$K$6)),Listas!$K$6&lt;0),"REVISAR DADOS",IF(AND(N11&lt;&gt;"",P11&gt;0),"REVISAR CONCLUSÃO",IF(P11=0,IF(N11="","RECEBIDO — INFORME DATA","RECEBIDO"),IF(M11&lt;Dashboard!$B$4,"ATRASADO",IF(M11&lt;=Dashboard!$B$4+Listas!$K$6,"VENCE EM BREVE","NO PRAZO"))))))</x:f>
        <x:v>RECEBIDO — INFORME DATA</x:v>
      </x:c>
      <x:c r="R11" s="41" t="str">
        <x:f>IF(A11="","",IF(OR(Q11="REVISAR DADOS",Q11="REVISAR CONCLUSÃO"),"",IF(Q11="RECEBIDO",MAX(0,N11-M11),IF(P11&gt;0,MAX(0,Dashboard!$B$4-M11),""))))</x:f>
      </x:c>
      <x:c r="S11" s="41" t="str">
        <x:f>IF(Q11&lt;&gt;"RECEBIDO","",IF(OR(NOT(ISNUMBER(Listas!$K$8)),Listas!$K$8&lt;0),"",IF(N11&lt;=M11+Listas!$K$8,"SIM","NÃO")))</x:f>
      </x:c>
      <x:c r="T11" s="36" t="str">
        <x:v>À vista</x:v>
      </x:c>
      <x:c r="U11" s="36" t="str">
        <x:v>Camila</x:v>
      </x:c>
      <x:c r="V11" s="36" t="str">
        <x:v>Coleta confirmada</x:v>
      </x:c>
      <x:c r="W11" s="2"/>
      <x:c r="X11" s="2"/>
      <x:c r="Y11" s="2"/>
      <x:c r="Z11" s="2"/>
    </x:row>
    <x:row r="12" ht="21" customHeight="1">
      <x:c r="A12" s="36" t="str">
        <x:v>PC-007</x:v>
      </x:c>
      <x:c r="B12" s="36" t="str"/>
      <x:c r="C12" s="37" t="n">
        <x:v>46282</x:v>
      </x:c>
      <x:c r="D12" s="36" t="str">
        <x:v>PackSul</x:v>
      </x:c>
      <x:c r="E12" s="36" t="str">
        <x:v>Materiais</x:v>
      </x:c>
      <x:c r="F12" s="36" t="str">
        <x:v>Filme stretch</x:v>
      </x:c>
      <x:c r="G12" s="36" t="n">
        <x:v>60</x:v>
      </x:c>
      <x:c r="H12" s="36" t="str">
        <x:v>un</x:v>
      </x:c>
      <x:c r="I12" s="38" t="n">
        <x:v>38</x:v>
      </x:c>
      <x:c r="J12" s="38" t="n">
        <x:v>60</x:v>
      </x:c>
      <x:c r="K12" s="38" t="n">
        <x:v>110</x:v>
      </x:c>
      <x:c r="L12" s="39" t="n">
        <x:f>IF(A12="","",IF(OR(NOT(ISNUMBER(G12)),G12&lt;=0,NOT(ISNUMBER(I12)),I12&lt;0,AND(J12&lt;&gt;"",OR(NOT(ISNUMBER(J12)),J12&lt;0)),AND(K12&lt;&gt;"",OR(NOT(ISNUMBER(K12)),K12&lt;0)),J12&gt;G12*I12),"",G12*I12-J12+K12))</x:f>
        <x:v>2330</x:v>
      </x:c>
      <x:c r="M12" s="37" t="n">
        <x:v>46289</x:v>
      </x:c>
      <x:c r="N12" s="37"/>
      <x:c r="O12" s="41" t="n">
        <x:f>IF(A12="","",SUMIFS(Recebimentos!$D$6:$D$205,Recebimentos!$B$6:$B$205,A12,Recebimentos!$L$6:$L$205,"VÁLIDO"))</x:f>
        <x:v>60</x:v>
      </x:c>
      <x:c r="P12" s="41" t="n">
        <x:f>IF(A12="","",IF(AND(ISNUMBER(G12),G12&gt;0),MAX(0,G12-O12),""))</x:f>
        <x:v>0</x:v>
      </x:c>
      <x:c r="Q12" s="41" t="str">
        <x:f>IF(A12="","",IF(OR(COUNTIF($A$6:$A$105,A12)&lt;&gt;1,NOT(ISNUMBER(L12)),NOT(ISNUMBER(M12)),M12&lt;=0,NOT(ISNUMBER(Dashboard!$B$4)),Dashboard!$B$4&lt;=0,COUNTIFS(Recebimentos!$B$6:$B$205,A12,Recebimentos!$L$6:$L$205,"REVISAR DADOS")&gt;0,AND(N12&lt;&gt;"",OR(NOT(ISNUMBER(N12)),N12&lt;=0)),NOT(ISNUMBER(Listas!$K$6)),Listas!$K$6&lt;0),"REVISAR DADOS",IF(AND(N12&lt;&gt;"",P12&gt;0),"REVISAR CONCLUSÃO",IF(P12=0,IF(N12="","RECEBIDO — INFORME DATA","RECEBIDO"),IF(M12&lt;Dashboard!$B$4,"ATRASADO",IF(M12&lt;=Dashboard!$B$4+Listas!$K$6,"VENCE EM BREVE","NO PRAZO"))))))</x:f>
        <x:v>RECEBIDO — INFORME DATA</x:v>
      </x:c>
      <x:c r="R12" s="41" t="str">
        <x:f>IF(A12="","",IF(OR(Q12="REVISAR DADOS",Q12="REVISAR CONCLUSÃO"),"",IF(Q12="RECEBIDO",MAX(0,N12-M12),IF(P12&gt;0,MAX(0,Dashboard!$B$4-M12),""))))</x:f>
      </x:c>
      <x:c r="S12" s="41" t="str">
        <x:f>IF(Q12&lt;&gt;"RECEBIDO","",IF(OR(NOT(ISNUMBER(Listas!$K$8)),Listas!$K$8&lt;0),"",IF(N12&lt;=M12+Listas!$K$8,"SIM","NÃO")))</x:f>
      </x:c>
      <x:c r="T12" s="36" t="str">
        <x:v>30 dias</x:v>
      </x:c>
      <x:c r="U12" s="36" t="str">
        <x:v>Marina</x:v>
      </x:c>
      <x:c r="V12" s="36" t="str">
        <x:v>Compra direta autorizada</x:v>
      </x:c>
      <x:c r="W12" s="2"/>
      <x:c r="X12" s="2"/>
      <x:c r="Y12" s="2"/>
      <x:c r="Z12" s="2"/>
    </x:row>
    <x:row r="13" ht="21" customHeight="1">
      <x:c r="A13" s="36" t="str">
        <x:v>PC-008</x:v>
      </x:c>
      <x:c r="B13" s="36" t="str"/>
      <x:c r="C13" s="37" t="n">
        <x:v>46283</x:v>
      </x:c>
      <x:c r="D13" s="36" t="str">
        <x:v>OfficeMais</x:v>
      </x:c>
      <x:c r="E13" s="36" t="str">
        <x:v>Escritório</x:v>
      </x:c>
      <x:c r="F13" s="36" t="str">
        <x:v>Cadeiras ergonômicas</x:v>
      </x:c>
      <x:c r="G13" s="36" t="n">
        <x:v>6</x:v>
      </x:c>
      <x:c r="H13" s="36" t="str">
        <x:v>un</x:v>
      </x:c>
      <x:c r="I13" s="38" t="n">
        <x:v>890</x:v>
      </x:c>
      <x:c r="J13" s="38" t="n">
        <x:v>120</x:v>
      </x:c>
      <x:c r="K13" s="38" t="n">
        <x:v>160</x:v>
      </x:c>
      <x:c r="L13" s="39" t="n">
        <x:f>IF(A13="","",IF(OR(NOT(ISNUMBER(G13)),G13&lt;=0,NOT(ISNUMBER(I13)),I13&lt;0,AND(J13&lt;&gt;"",OR(NOT(ISNUMBER(J13)),J13&lt;0)),AND(K13&lt;&gt;"",OR(NOT(ISNUMBER(K13)),K13&lt;0)),J13&gt;G13*I13),"",G13*I13-J13+K13))</x:f>
        <x:v>5380</x:v>
      </x:c>
      <x:c r="M13" s="37" t="n">
        <x:v>46300</x:v>
      </x:c>
      <x:c r="N13" s="37"/>
      <x:c r="O13" s="41" t="n">
        <x:f>IF(A13="","",SUMIFS(Recebimentos!$D$6:$D$205,Recebimentos!$B$6:$B$205,A13,Recebimentos!$L$6:$L$205,"VÁLIDO"))</x:f>
        <x:v>0</x:v>
      </x:c>
      <x:c r="P13" s="41" t="n">
        <x:f>IF(A13="","",IF(AND(ISNUMBER(G13),G13&gt;0),MAX(0,G13-O13),""))</x:f>
        <x:v>6</x:v>
      </x:c>
      <x:c r="Q13" s="41" t="str">
        <x:f>IF(A13="","",IF(OR(COUNTIF($A$6:$A$105,A13)&lt;&gt;1,NOT(ISNUMBER(L13)),NOT(ISNUMBER(M13)),M13&lt;=0,NOT(ISNUMBER(Dashboard!$B$4)),Dashboard!$B$4&lt;=0,COUNTIFS(Recebimentos!$B$6:$B$205,A13,Recebimentos!$L$6:$L$205,"REVISAR DADOS")&gt;0,AND(N13&lt;&gt;"",OR(NOT(ISNUMBER(N13)),N13&lt;=0)),NOT(ISNUMBER(Listas!$K$6)),Listas!$K$6&lt;0),"REVISAR DADOS",IF(AND(N13&lt;&gt;"",P13&gt;0),"REVISAR CONCLUSÃO",IF(P13=0,IF(N13="","RECEBIDO — INFORME DATA","RECEBIDO"),IF(M13&lt;Dashboard!$B$4,"ATRASADO",IF(M13&lt;=Dashboard!$B$4+Listas!$K$6,"VENCE EM BREVE","NO PRAZO"))))))</x:f>
        <x:v>NO PRAZO</x:v>
      </x:c>
      <x:c r="R13" s="41" t="n">
        <x:f>IF(A13="","",IF(OR(Q13="REVISAR DADOS",Q13="REVISAR CONCLUSÃO"),"",IF(Q13="RECEBIDO",MAX(0,N13-M13),IF(P13&gt;0,MAX(0,Dashboard!$B$4-M13),""))))</x:f>
        <x:v>0</x:v>
      </x:c>
      <x:c r="S13" s="41" t="str">
        <x:f>IF(Q13&lt;&gt;"RECEBIDO","",IF(OR(NOT(ISNUMBER(Listas!$K$8)),Listas!$K$8&lt;0),"",IF(N13&lt;=M13+Listas!$K$8,"SIM","NÃO")))</x:f>
      </x:c>
      <x:c r="T13" s="36" t="str">
        <x:v>45 dias</x:v>
      </x:c>
      <x:c r="U13" s="36" t="str">
        <x:v>Bianca</x:v>
      </x:c>
      <x:c r="V13" s="36" t="str">
        <x:v>Para nova sala</x:v>
      </x:c>
      <x:c r="W13" s="2"/>
      <x:c r="X13" s="2"/>
      <x:c r="Y13" s="2"/>
      <x:c r="Z13" s="2"/>
    </x:row>
    <x:row r="14" ht="21" customHeight="1">
      <x:c r="A14" s="36" t="str">
        <x:v>PC-009</x:v>
      </x:c>
      <x:c r="B14" s="36" t="str"/>
      <x:c r="C14" s="37" t="n">
        <x:v>46284</x:v>
      </x:c>
      <x:c r="D14" s="36" t="str">
        <x:v>TechPrime</x:v>
      </x:c>
      <x:c r="E14" s="36" t="str">
        <x:v>Tecnologia</x:v>
      </x:c>
      <x:c r="F14" s="36" t="str">
        <x:v>Switch gerenciável</x:v>
      </x:c>
      <x:c r="G14" s="36" t="n">
        <x:v>2</x:v>
      </x:c>
      <x:c r="H14" s="36" t="str">
        <x:v>un</x:v>
      </x:c>
      <x:c r="I14" s="38" t="n">
        <x:v>2100</x:v>
      </x:c>
      <x:c r="J14" s="38" t="n">
        <x:v>100</x:v>
      </x:c>
      <x:c r="K14" s="38" t="n">
        <x:v>75</x:v>
      </x:c>
      <x:c r="L14" s="39" t="n">
        <x:f>IF(A14="","",IF(OR(NOT(ISNUMBER(G14)),G14&lt;=0,NOT(ISNUMBER(I14)),I14&lt;0,AND(J14&lt;&gt;"",OR(NOT(ISNUMBER(J14)),J14&lt;0)),AND(K14&lt;&gt;"",OR(NOT(ISNUMBER(K14)),K14&lt;0)),J14&gt;G14*I14),"",G14*I14-J14+K14))</x:f>
        <x:v>4175</x:v>
      </x:c>
      <x:c r="M14" s="37" t="n">
        <x:v>46295</x:v>
      </x:c>
      <x:c r="N14" s="37"/>
      <x:c r="O14" s="41" t="n">
        <x:f>IF(A14="","",SUMIFS(Recebimentos!$D$6:$D$205,Recebimentos!$B$6:$B$205,A14,Recebimentos!$L$6:$L$205,"VÁLIDO"))</x:f>
        <x:v>0</x:v>
      </x:c>
      <x:c r="P14" s="41" t="n">
        <x:f>IF(A14="","",IF(AND(ISNUMBER(G14),G14&gt;0),MAX(0,G14-O14),""))</x:f>
        <x:v>2</x:v>
      </x:c>
      <x:c r="Q14" s="41" t="str">
        <x:f>IF(A14="","",IF(OR(COUNTIF($A$6:$A$105,A14)&lt;&gt;1,NOT(ISNUMBER(L14)),NOT(ISNUMBER(M14)),M14&lt;=0,NOT(ISNUMBER(Dashboard!$B$4)),Dashboard!$B$4&lt;=0,COUNTIFS(Recebimentos!$B$6:$B$205,A14,Recebimentos!$L$6:$L$205,"REVISAR DADOS")&gt;0,AND(N14&lt;&gt;"",OR(NOT(ISNUMBER(N14)),N14&lt;=0)),NOT(ISNUMBER(Listas!$K$6)),Listas!$K$6&lt;0),"REVISAR DADOS",IF(AND(N14&lt;&gt;"",P14&gt;0),"REVISAR CONCLUSÃO",IF(P14=0,IF(N14="","RECEBIDO — INFORME DATA","RECEBIDO"),IF(M14&lt;Dashboard!$B$4,"ATRASADO",IF(M14&lt;=Dashboard!$B$4+Listas!$K$6,"VENCE EM BREVE","NO PRAZO"))))))</x:f>
        <x:v>VENCE EM BREVE</x:v>
      </x:c>
      <x:c r="R14" s="41" t="n">
        <x:f>IF(A14="","",IF(OR(Q14="REVISAR DADOS",Q14="REVISAR CONCLUSÃO"),"",IF(Q14="RECEBIDO",MAX(0,N14-M14),IF(P14&gt;0,MAX(0,Dashboard!$B$4-M14),""))))</x:f>
        <x:v>0</x:v>
      </x:c>
      <x:c r="S14" s="41" t="str">
        <x:f>IF(Q14&lt;&gt;"RECEBIDO","",IF(OR(NOT(ISNUMBER(Listas!$K$8)),Listas!$K$8&lt;0),"",IF(N14&lt;=M14+Listas!$K$8,"SIM","NÃO")))</x:f>
      </x:c>
      <x:c r="T14" s="36" t="str">
        <x:v>60 dias</x:v>
      </x:c>
      <x:c r="U14" s="36" t="str">
        <x:v>Rafael</x:v>
      </x:c>
      <x:c r="V14" s="36" t="str">
        <x:v>Infraestrutura</x:v>
      </x:c>
      <x:c r="W14" s="2"/>
      <x:c r="X14" s="2"/>
      <x:c r="Y14" s="2"/>
      <x:c r="Z14" s="2"/>
    </x:row>
    <x:row r="15" ht="21" customHeight="1">
      <x:c r="A15" s="36" t="str">
        <x:v>PC-010</x:v>
      </x:c>
      <x:c r="B15" s="36" t="str"/>
      <x:c r="C15" s="37" t="n">
        <x:v>46285</x:v>
      </x:c>
      <x:c r="D15" s="36" t="str">
        <x:v>Higiclean</x:v>
      </x:c>
      <x:c r="E15" s="36" t="str">
        <x:v>Limpeza</x:v>
      </x:c>
      <x:c r="F15" s="36" t="str">
        <x:v>Dispenser industrial</x:v>
      </x:c>
      <x:c r="G15" s="36" t="n">
        <x:v>10</x:v>
      </x:c>
      <x:c r="H15" s="36" t="str">
        <x:v>un</x:v>
      </x:c>
      <x:c r="I15" s="38" t="n">
        <x:v>175</x:v>
      </x:c>
      <x:c r="J15" s="38" t="n">
        <x:v>50</x:v>
      </x:c>
      <x:c r="K15" s="38" t="n">
        <x:v>70</x:v>
      </x:c>
      <x:c r="L15" s="39" t="n">
        <x:f>IF(A15="","",IF(OR(NOT(ISNUMBER(G15)),G15&lt;=0,NOT(ISNUMBER(I15)),I15&lt;0,AND(J15&lt;&gt;"",OR(NOT(ISNUMBER(J15)),J15&lt;0)),AND(K15&lt;&gt;"",OR(NOT(ISNUMBER(K15)),K15&lt;0)),J15&gt;G15*I15),"",G15*I15-J15+K15))</x:f>
        <x:v>1770</x:v>
      </x:c>
      <x:c r="M15" s="37" t="n">
        <x:v>46288</x:v>
      </x:c>
      <x:c r="N15" s="37"/>
      <x:c r="O15" s="41" t="n">
        <x:f>IF(A15="","",SUMIFS(Recebimentos!$D$6:$D$205,Recebimentos!$B$6:$B$205,A15,Recebimentos!$L$6:$L$205,"VÁLIDO"))</x:f>
        <x:v>6</x:v>
      </x:c>
      <x:c r="P15" s="41" t="n">
        <x:f>IF(A15="","",IF(AND(ISNUMBER(G15),G15&gt;0),MAX(0,G15-O15),""))</x:f>
        <x:v>4</x:v>
      </x:c>
      <x:c r="Q15" s="41" t="str">
        <x:f>IF(A15="","",IF(OR(COUNTIF($A$6:$A$105,A15)&lt;&gt;1,NOT(ISNUMBER(L15)),NOT(ISNUMBER(M15)),M15&lt;=0,NOT(ISNUMBER(Dashboard!$B$4)),Dashboard!$B$4&lt;=0,COUNTIFS(Recebimentos!$B$6:$B$205,A15,Recebimentos!$L$6:$L$205,"REVISAR DADOS")&gt;0,AND(N15&lt;&gt;"",OR(NOT(ISNUMBER(N15)),N15&lt;=0)),NOT(ISNUMBER(Listas!$K$6)),Listas!$K$6&lt;0),"REVISAR DADOS",IF(AND(N15&lt;&gt;"",P15&gt;0),"REVISAR CONCLUSÃO",IF(P15=0,IF(N15="","RECEBIDO — INFORME DATA","RECEBIDO"),IF(M15&lt;Dashboard!$B$4,"ATRASADO",IF(M15&lt;=Dashboard!$B$4+Listas!$K$6,"VENCE EM BREVE","NO PRAZO"))))))</x:f>
        <x:v>ATRASADO</x:v>
      </x:c>
      <x:c r="R15" s="41" t="n">
        <x:f>IF(A15="","",IF(OR(Q15="REVISAR DADOS",Q15="REVISAR CONCLUSÃO"),"",IF(Q15="RECEBIDO",MAX(0,N15-M15),IF(P15&gt;0,MAX(0,Dashboard!$B$4-M15),""))))</x:f>
        <x:v>1</x:v>
      </x:c>
      <x:c r="S15" s="41" t="str">
        <x:f>IF(Q15&lt;&gt;"RECEBIDO","",IF(OR(NOT(ISNUMBER(Listas!$K$8)),Listas!$K$8&lt;0),"",IF(N15&lt;=M15+Listas!$K$8,"SIM","NÃO")))</x:f>
      </x:c>
      <x:c r="T15" s="36" t="str">
        <x:v>30 dias</x:v>
      </x:c>
      <x:c r="U15" s="36" t="str">
        <x:v>Pedro</x:v>
      </x:c>
      <x:c r="V15" s="36" t="str">
        <x:v>Entrega parcial</x:v>
      </x:c>
      <x:c r="W15" s="2"/>
      <x:c r="X15" s="2"/>
      <x:c r="Y15" s="2"/>
      <x:c r="Z15" s="2"/>
    </x:row>
    <x:row r="16" ht="21" customHeight="1">
      <x:c r="A16" s="36"/>
      <x:c r="B16" s="36"/>
      <x:c r="C16" s="37"/>
      <x:c r="D16" s="36"/>
      <x:c r="E16" s="36"/>
      <x:c r="F16" s="36"/>
      <x:c r="G16" s="36"/>
      <x:c r="H16" s="36"/>
      <x:c r="I16" s="38"/>
      <x:c r="J16" s="38"/>
      <x:c r="K16" s="38"/>
      <x:c r="L16" s="39" t="str">
        <x:f>IF(A16="","",IF(OR(NOT(ISNUMBER(G16)),G16&lt;=0,NOT(ISNUMBER(I16)),I16&lt;0,AND(J16&lt;&gt;"",OR(NOT(ISNUMBER(J16)),J16&lt;0)),AND(K16&lt;&gt;"",OR(NOT(ISNUMBER(K16)),K16&lt;0)),J16&gt;G16*I16),"",G16*I16-J16+K16))</x:f>
      </x:c>
      <x:c r="M16" s="37"/>
      <x:c r="N16" s="37"/>
      <x:c r="O16" s="41" t="str">
        <x:f>IF(A16="","",SUMIFS(Recebimentos!$D$6:$D$205,Recebimentos!$B$6:$B$205,A16,Recebimentos!$L$6:$L$205,"VÁLIDO"))</x:f>
      </x:c>
      <x:c r="P16" s="41" t="str">
        <x:f>IF(A16="","",IF(AND(ISNUMBER(G16),G16&gt;0),MAX(0,G16-O16),""))</x:f>
      </x:c>
      <x:c r="Q16" s="41" t="str">
        <x:f>IF(A16="","",IF(OR(COUNTIF($A$6:$A$105,A16)&lt;&gt;1,NOT(ISNUMBER(L16)),NOT(ISNUMBER(M16)),M16&lt;=0,NOT(ISNUMBER(Dashboard!$B$4)),Dashboard!$B$4&lt;=0,COUNTIFS(Recebimentos!$B$6:$B$205,A16,Recebimentos!$L$6:$L$205,"REVISAR DADOS")&gt;0,AND(N16&lt;&gt;"",OR(NOT(ISNUMBER(N16)),N16&lt;=0)),NOT(ISNUMBER(Listas!$K$6)),Listas!$K$6&lt;0),"REVISAR DADOS",IF(AND(N16&lt;&gt;"",P16&gt;0),"REVISAR CONCLUSÃO",IF(P16=0,IF(N16="","RECEBIDO — INFORME DATA","RECEBIDO"),IF(M16&lt;Dashboard!$B$4,"ATRASADO",IF(M16&lt;=Dashboard!$B$4+Listas!$K$6,"VENCE EM BREVE","NO PRAZO"))))))</x:f>
      </x:c>
      <x:c r="R16" s="41" t="str">
        <x:f>IF(A16="","",IF(OR(Q16="REVISAR DADOS",Q16="REVISAR CONCLUSÃO"),"",IF(Q16="RECEBIDO",MAX(0,N16-M16),IF(P16&gt;0,MAX(0,Dashboard!$B$4-M16),""))))</x:f>
      </x:c>
      <x:c r="S16" s="41" t="str">
        <x:f>IF(Q16&lt;&gt;"RECEBIDO","",IF(OR(NOT(ISNUMBER(Listas!$K$8)),Listas!$K$8&lt;0),"",IF(N16&lt;=M16+Listas!$K$8,"SIM","NÃO")))</x:f>
      </x:c>
      <x:c r="T16" s="36"/>
      <x:c r="U16" s="36"/>
      <x:c r="V16" s="36"/>
      <x:c r="W16" s="2"/>
      <x:c r="X16" s="2"/>
      <x:c r="Y16" s="2"/>
      <x:c r="Z16" s="2"/>
    </x:row>
    <x:row r="17" ht="21" customHeight="1">
      <x:c r="A17" s="36"/>
      <x:c r="B17" s="36"/>
      <x:c r="C17" s="37"/>
      <x:c r="D17" s="36"/>
      <x:c r="E17" s="36"/>
      <x:c r="F17" s="36"/>
      <x:c r="G17" s="36"/>
      <x:c r="H17" s="36"/>
      <x:c r="I17" s="38"/>
      <x:c r="J17" s="38"/>
      <x:c r="K17" s="38"/>
      <x:c r="L17" s="39" t="str">
        <x:f>IF(A17="","",IF(OR(NOT(ISNUMBER(G17)),G17&lt;=0,NOT(ISNUMBER(I17)),I17&lt;0,AND(J17&lt;&gt;"",OR(NOT(ISNUMBER(J17)),J17&lt;0)),AND(K17&lt;&gt;"",OR(NOT(ISNUMBER(K17)),K17&lt;0)),J17&gt;G17*I17),"",G17*I17-J17+K17))</x:f>
      </x:c>
      <x:c r="M17" s="37"/>
      <x:c r="N17" s="37"/>
      <x:c r="O17" s="41" t="str">
        <x:f>IF(A17="","",SUMIFS(Recebimentos!$D$6:$D$205,Recebimentos!$B$6:$B$205,A17,Recebimentos!$L$6:$L$205,"VÁLIDO"))</x:f>
      </x:c>
      <x:c r="P17" s="41" t="str">
        <x:f>IF(A17="","",IF(AND(ISNUMBER(G17),G17&gt;0),MAX(0,G17-O17),""))</x:f>
      </x:c>
      <x:c r="Q17" s="41" t="str">
        <x:f>IF(A17="","",IF(OR(COUNTIF($A$6:$A$105,A17)&lt;&gt;1,NOT(ISNUMBER(L17)),NOT(ISNUMBER(M17)),M17&lt;=0,NOT(ISNUMBER(Dashboard!$B$4)),Dashboard!$B$4&lt;=0,COUNTIFS(Recebimentos!$B$6:$B$205,A17,Recebimentos!$L$6:$L$205,"REVISAR DADOS")&gt;0,AND(N17&lt;&gt;"",OR(NOT(ISNUMBER(N17)),N17&lt;=0)),NOT(ISNUMBER(Listas!$K$6)),Listas!$K$6&lt;0),"REVISAR DADOS",IF(AND(N17&lt;&gt;"",P17&gt;0),"REVISAR CONCLUSÃO",IF(P17=0,IF(N17="","RECEBIDO — INFORME DATA","RECEBIDO"),IF(M17&lt;Dashboard!$B$4,"ATRASADO",IF(M17&lt;=Dashboard!$B$4+Listas!$K$6,"VENCE EM BREVE","NO PRAZO"))))))</x:f>
      </x:c>
      <x:c r="R17" s="41" t="str">
        <x:f>IF(A17="","",IF(OR(Q17="REVISAR DADOS",Q17="REVISAR CONCLUSÃO"),"",IF(Q17="RECEBIDO",MAX(0,N17-M17),IF(P17&gt;0,MAX(0,Dashboard!$B$4-M17),""))))</x:f>
      </x:c>
      <x:c r="S17" s="41" t="str">
        <x:f>IF(Q17&lt;&gt;"RECEBIDO","",IF(OR(NOT(ISNUMBER(Listas!$K$8)),Listas!$K$8&lt;0),"",IF(N17&lt;=M17+Listas!$K$8,"SIM","NÃO")))</x:f>
      </x:c>
      <x:c r="T17" s="36"/>
      <x:c r="U17" s="36"/>
      <x:c r="V17" s="36"/>
      <x:c r="W17" s="2"/>
      <x:c r="X17" s="2"/>
      <x:c r="Y17" s="2"/>
      <x:c r="Z17" s="2"/>
    </x:row>
    <x:row r="18" ht="21" customHeight="1">
      <x:c r="A18" s="36"/>
      <x:c r="B18" s="36"/>
      <x:c r="C18" s="37"/>
      <x:c r="D18" s="36"/>
      <x:c r="E18" s="36"/>
      <x:c r="F18" s="36"/>
      <x:c r="G18" s="36"/>
      <x:c r="H18" s="36"/>
      <x:c r="I18" s="38"/>
      <x:c r="J18" s="38"/>
      <x:c r="K18" s="38"/>
      <x:c r="L18" s="39" t="str">
        <x:f>IF(A18="","",IF(OR(NOT(ISNUMBER(G18)),G18&lt;=0,NOT(ISNUMBER(I18)),I18&lt;0,AND(J18&lt;&gt;"",OR(NOT(ISNUMBER(J18)),J18&lt;0)),AND(K18&lt;&gt;"",OR(NOT(ISNUMBER(K18)),K18&lt;0)),J18&gt;G18*I18),"",G18*I18-J18+K18))</x:f>
      </x:c>
      <x:c r="M18" s="37"/>
      <x:c r="N18" s="37"/>
      <x:c r="O18" s="41" t="str">
        <x:f>IF(A18="","",SUMIFS(Recebimentos!$D$6:$D$205,Recebimentos!$B$6:$B$205,A18,Recebimentos!$L$6:$L$205,"VÁLIDO"))</x:f>
      </x:c>
      <x:c r="P18" s="41" t="str">
        <x:f>IF(A18="","",IF(AND(ISNUMBER(G18),G18&gt;0),MAX(0,G18-O18),""))</x:f>
      </x:c>
      <x:c r="Q18" s="41" t="str">
        <x:f>IF(A18="","",IF(OR(COUNTIF($A$6:$A$105,A18)&lt;&gt;1,NOT(ISNUMBER(L18)),NOT(ISNUMBER(M18)),M18&lt;=0,NOT(ISNUMBER(Dashboard!$B$4)),Dashboard!$B$4&lt;=0,COUNTIFS(Recebimentos!$B$6:$B$205,A18,Recebimentos!$L$6:$L$205,"REVISAR DADOS")&gt;0,AND(N18&lt;&gt;"",OR(NOT(ISNUMBER(N18)),N18&lt;=0)),NOT(ISNUMBER(Listas!$K$6)),Listas!$K$6&lt;0),"REVISAR DADOS",IF(AND(N18&lt;&gt;"",P18&gt;0),"REVISAR CONCLUSÃO",IF(P18=0,IF(N18="","RECEBIDO — INFORME DATA","RECEBIDO"),IF(M18&lt;Dashboard!$B$4,"ATRASADO",IF(M18&lt;=Dashboard!$B$4+Listas!$K$6,"VENCE EM BREVE","NO PRAZO"))))))</x:f>
      </x:c>
      <x:c r="R18" s="41" t="str">
        <x:f>IF(A18="","",IF(OR(Q18="REVISAR DADOS",Q18="REVISAR CONCLUSÃO"),"",IF(Q18="RECEBIDO",MAX(0,N18-M18),IF(P18&gt;0,MAX(0,Dashboard!$B$4-M18),""))))</x:f>
      </x:c>
      <x:c r="S18" s="41" t="str">
        <x:f>IF(Q18&lt;&gt;"RECEBIDO","",IF(OR(NOT(ISNUMBER(Listas!$K$8)),Listas!$K$8&lt;0),"",IF(N18&lt;=M18+Listas!$K$8,"SIM","NÃO")))</x:f>
      </x:c>
      <x:c r="T18" s="36"/>
      <x:c r="U18" s="36"/>
      <x:c r="V18" s="36"/>
      <x:c r="W18" s="2"/>
      <x:c r="X18" s="2"/>
      <x:c r="Y18" s="2"/>
      <x:c r="Z18" s="2"/>
    </x:row>
    <x:row r="19" ht="21" customHeight="1">
      <x:c r="A19" s="36"/>
      <x:c r="B19" s="36"/>
      <x:c r="C19" s="37"/>
      <x:c r="D19" s="36"/>
      <x:c r="E19" s="36"/>
      <x:c r="F19" s="36"/>
      <x:c r="G19" s="36"/>
      <x:c r="H19" s="36"/>
      <x:c r="I19" s="38"/>
      <x:c r="J19" s="38"/>
      <x:c r="K19" s="38"/>
      <x:c r="L19" s="39" t="str">
        <x:f>IF(A19="","",IF(OR(NOT(ISNUMBER(G19)),G19&lt;=0,NOT(ISNUMBER(I19)),I19&lt;0,AND(J19&lt;&gt;"",OR(NOT(ISNUMBER(J19)),J19&lt;0)),AND(K19&lt;&gt;"",OR(NOT(ISNUMBER(K19)),K19&lt;0)),J19&gt;G19*I19),"",G19*I19-J19+K19))</x:f>
      </x:c>
      <x:c r="M19" s="37"/>
      <x:c r="N19" s="37"/>
      <x:c r="O19" s="41" t="str">
        <x:f>IF(A19="","",SUMIFS(Recebimentos!$D$6:$D$205,Recebimentos!$B$6:$B$205,A19,Recebimentos!$L$6:$L$205,"VÁLIDO"))</x:f>
      </x:c>
      <x:c r="P19" s="41" t="str">
        <x:f>IF(A19="","",IF(AND(ISNUMBER(G19),G19&gt;0),MAX(0,G19-O19),""))</x:f>
      </x:c>
      <x:c r="Q19" s="41" t="str">
        <x:f>IF(A19="","",IF(OR(COUNTIF($A$6:$A$105,A19)&lt;&gt;1,NOT(ISNUMBER(L19)),NOT(ISNUMBER(M19)),M19&lt;=0,NOT(ISNUMBER(Dashboard!$B$4)),Dashboard!$B$4&lt;=0,COUNTIFS(Recebimentos!$B$6:$B$205,A19,Recebimentos!$L$6:$L$205,"REVISAR DADOS")&gt;0,AND(N19&lt;&gt;"",OR(NOT(ISNUMBER(N19)),N19&lt;=0)),NOT(ISNUMBER(Listas!$K$6)),Listas!$K$6&lt;0),"REVISAR DADOS",IF(AND(N19&lt;&gt;"",P19&gt;0),"REVISAR CONCLUSÃO",IF(P19=0,IF(N19="","RECEBIDO — INFORME DATA","RECEBIDO"),IF(M19&lt;Dashboard!$B$4,"ATRASADO",IF(M19&lt;=Dashboard!$B$4+Listas!$K$6,"VENCE EM BREVE","NO PRAZO"))))))</x:f>
      </x:c>
      <x:c r="R19" s="41" t="str">
        <x:f>IF(A19="","",IF(OR(Q19="REVISAR DADOS",Q19="REVISAR CONCLUSÃO"),"",IF(Q19="RECEBIDO",MAX(0,N19-M19),IF(P19&gt;0,MAX(0,Dashboard!$B$4-M19),""))))</x:f>
      </x:c>
      <x:c r="S19" s="41" t="str">
        <x:f>IF(Q19&lt;&gt;"RECEBIDO","",IF(OR(NOT(ISNUMBER(Listas!$K$8)),Listas!$K$8&lt;0),"",IF(N19&lt;=M19+Listas!$K$8,"SIM","NÃO")))</x:f>
      </x:c>
      <x:c r="T19" s="36"/>
      <x:c r="U19" s="36"/>
      <x:c r="V19" s="36"/>
      <x:c r="W19" s="2"/>
      <x:c r="X19" s="2"/>
      <x:c r="Y19" s="2"/>
      <x:c r="Z19" s="2"/>
    </x:row>
    <x:row r="20" ht="21" customHeight="1">
      <x:c r="A20" s="36"/>
      <x:c r="B20" s="36"/>
      <x:c r="C20" s="37"/>
      <x:c r="D20" s="36"/>
      <x:c r="E20" s="36"/>
      <x:c r="F20" s="36"/>
      <x:c r="G20" s="36"/>
      <x:c r="H20" s="36"/>
      <x:c r="I20" s="38"/>
      <x:c r="J20" s="38"/>
      <x:c r="K20" s="38"/>
      <x:c r="L20" s="39" t="str">
        <x:f>IF(A20="","",IF(OR(NOT(ISNUMBER(G20)),G20&lt;=0,NOT(ISNUMBER(I20)),I20&lt;0,AND(J20&lt;&gt;"",OR(NOT(ISNUMBER(J20)),J20&lt;0)),AND(K20&lt;&gt;"",OR(NOT(ISNUMBER(K20)),K20&lt;0)),J20&gt;G20*I20),"",G20*I20-J20+K20))</x:f>
      </x:c>
      <x:c r="M20" s="37"/>
      <x:c r="N20" s="37"/>
      <x:c r="O20" s="41" t="str">
        <x:f>IF(A20="","",SUMIFS(Recebimentos!$D$6:$D$205,Recebimentos!$B$6:$B$205,A20,Recebimentos!$L$6:$L$205,"VÁLIDO"))</x:f>
      </x:c>
      <x:c r="P20" s="41" t="str">
        <x:f>IF(A20="","",IF(AND(ISNUMBER(G20),G20&gt;0),MAX(0,G20-O20),""))</x:f>
      </x:c>
      <x:c r="Q20" s="41" t="str">
        <x:f>IF(A20="","",IF(OR(COUNTIF($A$6:$A$105,A20)&lt;&gt;1,NOT(ISNUMBER(L20)),NOT(ISNUMBER(M20)),M20&lt;=0,NOT(ISNUMBER(Dashboard!$B$4)),Dashboard!$B$4&lt;=0,COUNTIFS(Recebimentos!$B$6:$B$205,A20,Recebimentos!$L$6:$L$205,"REVISAR DADOS")&gt;0,AND(N20&lt;&gt;"",OR(NOT(ISNUMBER(N20)),N20&lt;=0)),NOT(ISNUMBER(Listas!$K$6)),Listas!$K$6&lt;0),"REVISAR DADOS",IF(AND(N20&lt;&gt;"",P20&gt;0),"REVISAR CONCLUSÃO",IF(P20=0,IF(N20="","RECEBIDO — INFORME DATA","RECEBIDO"),IF(M20&lt;Dashboard!$B$4,"ATRASADO",IF(M20&lt;=Dashboard!$B$4+Listas!$K$6,"VENCE EM BREVE","NO PRAZO"))))))</x:f>
      </x:c>
      <x:c r="R20" s="41" t="str">
        <x:f>IF(A20="","",IF(OR(Q20="REVISAR DADOS",Q20="REVISAR CONCLUSÃO"),"",IF(Q20="RECEBIDO",MAX(0,N20-M20),IF(P20&gt;0,MAX(0,Dashboard!$B$4-M20),""))))</x:f>
      </x:c>
      <x:c r="S20" s="41" t="str">
        <x:f>IF(Q20&lt;&gt;"RECEBIDO","",IF(OR(NOT(ISNUMBER(Listas!$K$8)),Listas!$K$8&lt;0),"",IF(N20&lt;=M20+Listas!$K$8,"SIM","NÃO")))</x:f>
      </x:c>
      <x:c r="T20" s="36"/>
      <x:c r="U20" s="36"/>
      <x:c r="V20" s="36"/>
      <x:c r="W20" s="2"/>
      <x:c r="X20" s="2"/>
      <x:c r="Y20" s="2"/>
      <x:c r="Z20" s="2"/>
    </x:row>
    <x:row r="21" ht="21" customHeight="1">
      <x:c r="A21" s="36"/>
      <x:c r="B21" s="36"/>
      <x:c r="C21" s="37"/>
      <x:c r="D21" s="36"/>
      <x:c r="E21" s="36"/>
      <x:c r="F21" s="36"/>
      <x:c r="G21" s="36"/>
      <x:c r="H21" s="36"/>
      <x:c r="I21" s="38"/>
      <x:c r="J21" s="38"/>
      <x:c r="K21" s="38"/>
      <x:c r="L21" s="39" t="str">
        <x:f>IF(A21="","",IF(OR(NOT(ISNUMBER(G21)),G21&lt;=0,NOT(ISNUMBER(I21)),I21&lt;0,AND(J21&lt;&gt;"",OR(NOT(ISNUMBER(J21)),J21&lt;0)),AND(K21&lt;&gt;"",OR(NOT(ISNUMBER(K21)),K21&lt;0)),J21&gt;G21*I21),"",G21*I21-J21+K21))</x:f>
      </x:c>
      <x:c r="M21" s="37"/>
      <x:c r="N21" s="37"/>
      <x:c r="O21" s="41" t="str">
        <x:f>IF(A21="","",SUMIFS(Recebimentos!$D$6:$D$205,Recebimentos!$B$6:$B$205,A21,Recebimentos!$L$6:$L$205,"VÁLIDO"))</x:f>
      </x:c>
      <x:c r="P21" s="41" t="str">
        <x:f>IF(A21="","",IF(AND(ISNUMBER(G21),G21&gt;0),MAX(0,G21-O21),""))</x:f>
      </x:c>
      <x:c r="Q21" s="41" t="str">
        <x:f>IF(A21="","",IF(OR(COUNTIF($A$6:$A$105,A21)&lt;&gt;1,NOT(ISNUMBER(L21)),NOT(ISNUMBER(M21)),M21&lt;=0,NOT(ISNUMBER(Dashboard!$B$4)),Dashboard!$B$4&lt;=0,COUNTIFS(Recebimentos!$B$6:$B$205,A21,Recebimentos!$L$6:$L$205,"REVISAR DADOS")&gt;0,AND(N21&lt;&gt;"",OR(NOT(ISNUMBER(N21)),N21&lt;=0)),NOT(ISNUMBER(Listas!$K$6)),Listas!$K$6&lt;0),"REVISAR DADOS",IF(AND(N21&lt;&gt;"",P21&gt;0),"REVISAR CONCLUSÃO",IF(P21=0,IF(N21="","RECEBIDO — INFORME DATA","RECEBIDO"),IF(M21&lt;Dashboard!$B$4,"ATRASADO",IF(M21&lt;=Dashboard!$B$4+Listas!$K$6,"VENCE EM BREVE","NO PRAZO"))))))</x:f>
      </x:c>
      <x:c r="R21" s="41" t="str">
        <x:f>IF(A21="","",IF(OR(Q21="REVISAR DADOS",Q21="REVISAR CONCLUSÃO"),"",IF(Q21="RECEBIDO",MAX(0,N21-M21),IF(P21&gt;0,MAX(0,Dashboard!$B$4-M21),""))))</x:f>
      </x:c>
      <x:c r="S21" s="41" t="str">
        <x:f>IF(Q21&lt;&gt;"RECEBIDO","",IF(OR(NOT(ISNUMBER(Listas!$K$8)),Listas!$K$8&lt;0),"",IF(N21&lt;=M21+Listas!$K$8,"SIM","NÃO")))</x:f>
      </x:c>
      <x:c r="T21" s="36"/>
      <x:c r="U21" s="36"/>
      <x:c r="V21" s="36"/>
      <x:c r="W21" s="2"/>
      <x:c r="X21" s="2"/>
      <x:c r="Y21" s="2"/>
      <x:c r="Z21" s="2"/>
    </x:row>
    <x:row r="22" ht="21" customHeight="1">
      <x:c r="A22" s="36"/>
      <x:c r="B22" s="36"/>
      <x:c r="C22" s="37"/>
      <x:c r="D22" s="36"/>
      <x:c r="E22" s="36"/>
      <x:c r="F22" s="36"/>
      <x:c r="G22" s="36"/>
      <x:c r="H22" s="36"/>
      <x:c r="I22" s="38"/>
      <x:c r="J22" s="38"/>
      <x:c r="K22" s="38"/>
      <x:c r="L22" s="39" t="str">
        <x:f>IF(A22="","",IF(OR(NOT(ISNUMBER(G22)),G22&lt;=0,NOT(ISNUMBER(I22)),I22&lt;0,AND(J22&lt;&gt;"",OR(NOT(ISNUMBER(J22)),J22&lt;0)),AND(K22&lt;&gt;"",OR(NOT(ISNUMBER(K22)),K22&lt;0)),J22&gt;G22*I22),"",G22*I22-J22+K22))</x:f>
      </x:c>
      <x:c r="M22" s="37"/>
      <x:c r="N22" s="37"/>
      <x:c r="O22" s="41" t="str">
        <x:f>IF(A22="","",SUMIFS(Recebimentos!$D$6:$D$205,Recebimentos!$B$6:$B$205,A22,Recebimentos!$L$6:$L$205,"VÁLIDO"))</x:f>
      </x:c>
      <x:c r="P22" s="41" t="str">
        <x:f>IF(A22="","",IF(AND(ISNUMBER(G22),G22&gt;0),MAX(0,G22-O22),""))</x:f>
      </x:c>
      <x:c r="Q22" s="41" t="str">
        <x:f>IF(A22="","",IF(OR(COUNTIF($A$6:$A$105,A22)&lt;&gt;1,NOT(ISNUMBER(L22)),NOT(ISNUMBER(M22)),M22&lt;=0,NOT(ISNUMBER(Dashboard!$B$4)),Dashboard!$B$4&lt;=0,COUNTIFS(Recebimentos!$B$6:$B$205,A22,Recebimentos!$L$6:$L$205,"REVISAR DADOS")&gt;0,AND(N22&lt;&gt;"",OR(NOT(ISNUMBER(N22)),N22&lt;=0)),NOT(ISNUMBER(Listas!$K$6)),Listas!$K$6&lt;0),"REVISAR DADOS",IF(AND(N22&lt;&gt;"",P22&gt;0),"REVISAR CONCLUSÃO",IF(P22=0,IF(N22="","RECEBIDO — INFORME DATA","RECEBIDO"),IF(M22&lt;Dashboard!$B$4,"ATRASADO",IF(M22&lt;=Dashboard!$B$4+Listas!$K$6,"VENCE EM BREVE","NO PRAZO"))))))</x:f>
      </x:c>
      <x:c r="R22" s="41" t="str">
        <x:f>IF(A22="","",IF(OR(Q22="REVISAR DADOS",Q22="REVISAR CONCLUSÃO"),"",IF(Q22="RECEBIDO",MAX(0,N22-M22),IF(P22&gt;0,MAX(0,Dashboard!$B$4-M22),""))))</x:f>
      </x:c>
      <x:c r="S22" s="41" t="str">
        <x:f>IF(Q22&lt;&gt;"RECEBIDO","",IF(OR(NOT(ISNUMBER(Listas!$K$8)),Listas!$K$8&lt;0),"",IF(N22&lt;=M22+Listas!$K$8,"SIM","NÃO")))</x:f>
      </x:c>
      <x:c r="T22" s="36"/>
      <x:c r="U22" s="36"/>
      <x:c r="V22" s="36"/>
      <x:c r="W22" s="2"/>
      <x:c r="X22" s="2"/>
      <x:c r="Y22" s="2"/>
      <x:c r="Z22" s="2"/>
    </x:row>
    <x:row r="23" ht="21" customHeight="1">
      <x:c r="A23" s="36"/>
      <x:c r="B23" s="36"/>
      <x:c r="C23" s="37"/>
      <x:c r="D23" s="36"/>
      <x:c r="E23" s="36"/>
      <x:c r="F23" s="36"/>
      <x:c r="G23" s="36"/>
      <x:c r="H23" s="36"/>
      <x:c r="I23" s="38"/>
      <x:c r="J23" s="38"/>
      <x:c r="K23" s="38"/>
      <x:c r="L23" s="39" t="str">
        <x:f>IF(A23="","",IF(OR(NOT(ISNUMBER(G23)),G23&lt;=0,NOT(ISNUMBER(I23)),I23&lt;0,AND(J23&lt;&gt;"",OR(NOT(ISNUMBER(J23)),J23&lt;0)),AND(K23&lt;&gt;"",OR(NOT(ISNUMBER(K23)),K23&lt;0)),J23&gt;G23*I23),"",G23*I23-J23+K23))</x:f>
      </x:c>
      <x:c r="M23" s="37"/>
      <x:c r="N23" s="37"/>
      <x:c r="O23" s="41" t="str">
        <x:f>IF(A23="","",SUMIFS(Recebimentos!$D$6:$D$205,Recebimentos!$B$6:$B$205,A23,Recebimentos!$L$6:$L$205,"VÁLIDO"))</x:f>
      </x:c>
      <x:c r="P23" s="41" t="str">
        <x:f>IF(A23="","",IF(AND(ISNUMBER(G23),G23&gt;0),MAX(0,G23-O23),""))</x:f>
      </x:c>
      <x:c r="Q23" s="41" t="str">
        <x:f>IF(A23="","",IF(OR(COUNTIF($A$6:$A$105,A23)&lt;&gt;1,NOT(ISNUMBER(L23)),NOT(ISNUMBER(M23)),M23&lt;=0,NOT(ISNUMBER(Dashboard!$B$4)),Dashboard!$B$4&lt;=0,COUNTIFS(Recebimentos!$B$6:$B$205,A23,Recebimentos!$L$6:$L$205,"REVISAR DADOS")&gt;0,AND(N23&lt;&gt;"",OR(NOT(ISNUMBER(N23)),N23&lt;=0)),NOT(ISNUMBER(Listas!$K$6)),Listas!$K$6&lt;0),"REVISAR DADOS",IF(AND(N23&lt;&gt;"",P23&gt;0),"REVISAR CONCLUSÃO",IF(P23=0,IF(N23="","RECEBIDO — INFORME DATA","RECEBIDO"),IF(M23&lt;Dashboard!$B$4,"ATRASADO",IF(M23&lt;=Dashboard!$B$4+Listas!$K$6,"VENCE EM BREVE","NO PRAZO"))))))</x:f>
      </x:c>
      <x:c r="R23" s="41" t="str">
        <x:f>IF(A23="","",IF(OR(Q23="REVISAR DADOS",Q23="REVISAR CONCLUSÃO"),"",IF(Q23="RECEBIDO",MAX(0,N23-M23),IF(P23&gt;0,MAX(0,Dashboard!$B$4-M23),""))))</x:f>
      </x:c>
      <x:c r="S23" s="41" t="str">
        <x:f>IF(Q23&lt;&gt;"RECEBIDO","",IF(OR(NOT(ISNUMBER(Listas!$K$8)),Listas!$K$8&lt;0),"",IF(N23&lt;=M23+Listas!$K$8,"SIM","NÃO")))</x:f>
      </x:c>
      <x:c r="T23" s="36"/>
      <x:c r="U23" s="36"/>
      <x:c r="V23" s="36"/>
      <x:c r="W23" s="2"/>
      <x:c r="X23" s="2"/>
      <x:c r="Y23" s="2"/>
      <x:c r="Z23" s="2"/>
    </x:row>
    <x:row r="24" ht="21" customHeight="1">
      <x:c r="A24" s="36"/>
      <x:c r="B24" s="36"/>
      <x:c r="C24" s="37"/>
      <x:c r="D24" s="36"/>
      <x:c r="E24" s="36"/>
      <x:c r="F24" s="36"/>
      <x:c r="G24" s="36"/>
      <x:c r="H24" s="36"/>
      <x:c r="I24" s="38"/>
      <x:c r="J24" s="38"/>
      <x:c r="K24" s="38"/>
      <x:c r="L24" s="39" t="str">
        <x:f>IF(A24="","",IF(OR(NOT(ISNUMBER(G24)),G24&lt;=0,NOT(ISNUMBER(I24)),I24&lt;0,AND(J24&lt;&gt;"",OR(NOT(ISNUMBER(J24)),J24&lt;0)),AND(K24&lt;&gt;"",OR(NOT(ISNUMBER(K24)),K24&lt;0)),J24&gt;G24*I24),"",G24*I24-J24+K24))</x:f>
      </x:c>
      <x:c r="M24" s="37"/>
      <x:c r="N24" s="37"/>
      <x:c r="O24" s="41" t="str">
        <x:f>IF(A24="","",SUMIFS(Recebimentos!$D$6:$D$205,Recebimentos!$B$6:$B$205,A24,Recebimentos!$L$6:$L$205,"VÁLIDO"))</x:f>
      </x:c>
      <x:c r="P24" s="41" t="str">
        <x:f>IF(A24="","",IF(AND(ISNUMBER(G24),G24&gt;0),MAX(0,G24-O24),""))</x:f>
      </x:c>
      <x:c r="Q24" s="41" t="str">
        <x:f>IF(A24="","",IF(OR(COUNTIF($A$6:$A$105,A24)&lt;&gt;1,NOT(ISNUMBER(L24)),NOT(ISNUMBER(M24)),M24&lt;=0,NOT(ISNUMBER(Dashboard!$B$4)),Dashboard!$B$4&lt;=0,COUNTIFS(Recebimentos!$B$6:$B$205,A24,Recebimentos!$L$6:$L$205,"REVISAR DADOS")&gt;0,AND(N24&lt;&gt;"",OR(NOT(ISNUMBER(N24)),N24&lt;=0)),NOT(ISNUMBER(Listas!$K$6)),Listas!$K$6&lt;0),"REVISAR DADOS",IF(AND(N24&lt;&gt;"",P24&gt;0),"REVISAR CONCLUSÃO",IF(P24=0,IF(N24="","RECEBIDO — INFORME DATA","RECEBIDO"),IF(M24&lt;Dashboard!$B$4,"ATRASADO",IF(M24&lt;=Dashboard!$B$4+Listas!$K$6,"VENCE EM BREVE","NO PRAZO"))))))</x:f>
      </x:c>
      <x:c r="R24" s="41" t="str">
        <x:f>IF(A24="","",IF(OR(Q24="REVISAR DADOS",Q24="REVISAR CONCLUSÃO"),"",IF(Q24="RECEBIDO",MAX(0,N24-M24),IF(P24&gt;0,MAX(0,Dashboard!$B$4-M24),""))))</x:f>
      </x:c>
      <x:c r="S24" s="41" t="str">
        <x:f>IF(Q24&lt;&gt;"RECEBIDO","",IF(OR(NOT(ISNUMBER(Listas!$K$8)),Listas!$K$8&lt;0),"",IF(N24&lt;=M24+Listas!$K$8,"SIM","NÃO")))</x:f>
      </x:c>
      <x:c r="T24" s="36"/>
      <x:c r="U24" s="36"/>
      <x:c r="V24" s="36"/>
      <x:c r="W24" s="2"/>
      <x:c r="X24" s="2"/>
      <x:c r="Y24" s="2"/>
      <x:c r="Z24" s="2"/>
    </x:row>
    <x:row r="25" ht="21" customHeight="1">
      <x:c r="A25" s="36"/>
      <x:c r="B25" s="36"/>
      <x:c r="C25" s="37"/>
      <x:c r="D25" s="36"/>
      <x:c r="E25" s="36"/>
      <x:c r="F25" s="36"/>
      <x:c r="G25" s="36"/>
      <x:c r="H25" s="36"/>
      <x:c r="I25" s="38"/>
      <x:c r="J25" s="38"/>
      <x:c r="K25" s="38"/>
      <x:c r="L25" s="39" t="str">
        <x:f>IF(A25="","",IF(OR(NOT(ISNUMBER(G25)),G25&lt;=0,NOT(ISNUMBER(I25)),I25&lt;0,AND(J25&lt;&gt;"",OR(NOT(ISNUMBER(J25)),J25&lt;0)),AND(K25&lt;&gt;"",OR(NOT(ISNUMBER(K25)),K25&lt;0)),J25&gt;G25*I25),"",G25*I25-J25+K25))</x:f>
      </x:c>
      <x:c r="M25" s="37"/>
      <x:c r="N25" s="37"/>
      <x:c r="O25" s="41" t="str">
        <x:f>IF(A25="","",SUMIFS(Recebimentos!$D$6:$D$205,Recebimentos!$B$6:$B$205,A25,Recebimentos!$L$6:$L$205,"VÁLIDO"))</x:f>
      </x:c>
      <x:c r="P25" s="41" t="str">
        <x:f>IF(A25="","",IF(AND(ISNUMBER(G25),G25&gt;0),MAX(0,G25-O25),""))</x:f>
      </x:c>
      <x:c r="Q25" s="41" t="str">
        <x:f>IF(A25="","",IF(OR(COUNTIF($A$6:$A$105,A25)&lt;&gt;1,NOT(ISNUMBER(L25)),NOT(ISNUMBER(M25)),M25&lt;=0,NOT(ISNUMBER(Dashboard!$B$4)),Dashboard!$B$4&lt;=0,COUNTIFS(Recebimentos!$B$6:$B$205,A25,Recebimentos!$L$6:$L$205,"REVISAR DADOS")&gt;0,AND(N25&lt;&gt;"",OR(NOT(ISNUMBER(N25)),N25&lt;=0)),NOT(ISNUMBER(Listas!$K$6)),Listas!$K$6&lt;0),"REVISAR DADOS",IF(AND(N25&lt;&gt;"",P25&gt;0),"REVISAR CONCLUSÃO",IF(P25=0,IF(N25="","RECEBIDO — INFORME DATA","RECEBIDO"),IF(M25&lt;Dashboard!$B$4,"ATRASADO",IF(M25&lt;=Dashboard!$B$4+Listas!$K$6,"VENCE EM BREVE","NO PRAZO"))))))</x:f>
      </x:c>
      <x:c r="R25" s="41" t="str">
        <x:f>IF(A25="","",IF(OR(Q25="REVISAR DADOS",Q25="REVISAR CONCLUSÃO"),"",IF(Q25="RECEBIDO",MAX(0,N25-M25),IF(P25&gt;0,MAX(0,Dashboard!$B$4-M25),""))))</x:f>
      </x:c>
      <x:c r="S25" s="41" t="str">
        <x:f>IF(Q25&lt;&gt;"RECEBIDO","",IF(OR(NOT(ISNUMBER(Listas!$K$8)),Listas!$K$8&lt;0),"",IF(N25&lt;=M25+Listas!$K$8,"SIM","NÃO")))</x:f>
      </x:c>
      <x:c r="T25" s="36"/>
      <x:c r="U25" s="36"/>
      <x:c r="V25" s="36"/>
      <x:c r="W25" s="2"/>
      <x:c r="X25" s="2"/>
      <x:c r="Y25" s="2"/>
      <x:c r="Z25" s="2"/>
    </x:row>
    <x:row r="26" ht="21" customHeight="1">
      <x:c r="A26" s="36"/>
      <x:c r="B26" s="36"/>
      <x:c r="C26" s="37"/>
      <x:c r="D26" s="36"/>
      <x:c r="E26" s="36"/>
      <x:c r="F26" s="36"/>
      <x:c r="G26" s="36"/>
      <x:c r="H26" s="36"/>
      <x:c r="I26" s="38"/>
      <x:c r="J26" s="38"/>
      <x:c r="K26" s="38"/>
      <x:c r="L26" s="39" t="str">
        <x:f>IF(A26="","",IF(OR(NOT(ISNUMBER(G26)),G26&lt;=0,NOT(ISNUMBER(I26)),I26&lt;0,AND(J26&lt;&gt;"",OR(NOT(ISNUMBER(J26)),J26&lt;0)),AND(K26&lt;&gt;"",OR(NOT(ISNUMBER(K26)),K26&lt;0)),J26&gt;G26*I26),"",G26*I26-J26+K26))</x:f>
      </x:c>
      <x:c r="M26" s="37"/>
      <x:c r="N26" s="37"/>
      <x:c r="O26" s="41" t="str">
        <x:f>IF(A26="","",SUMIFS(Recebimentos!$D$6:$D$205,Recebimentos!$B$6:$B$205,A26,Recebimentos!$L$6:$L$205,"VÁLIDO"))</x:f>
      </x:c>
      <x:c r="P26" s="41" t="str">
        <x:f>IF(A26="","",IF(AND(ISNUMBER(G26),G26&gt;0),MAX(0,G26-O26),""))</x:f>
      </x:c>
      <x:c r="Q26" s="41" t="str">
        <x:f>IF(A26="","",IF(OR(COUNTIF($A$6:$A$105,A26)&lt;&gt;1,NOT(ISNUMBER(L26)),NOT(ISNUMBER(M26)),M26&lt;=0,NOT(ISNUMBER(Dashboard!$B$4)),Dashboard!$B$4&lt;=0,COUNTIFS(Recebimentos!$B$6:$B$205,A26,Recebimentos!$L$6:$L$205,"REVISAR DADOS")&gt;0,AND(N26&lt;&gt;"",OR(NOT(ISNUMBER(N26)),N26&lt;=0)),NOT(ISNUMBER(Listas!$K$6)),Listas!$K$6&lt;0),"REVISAR DADOS",IF(AND(N26&lt;&gt;"",P26&gt;0),"REVISAR CONCLUSÃO",IF(P26=0,IF(N26="","RECEBIDO — INFORME DATA","RECEBIDO"),IF(M26&lt;Dashboard!$B$4,"ATRASADO",IF(M26&lt;=Dashboard!$B$4+Listas!$K$6,"VENCE EM BREVE","NO PRAZO"))))))</x:f>
      </x:c>
      <x:c r="R26" s="41" t="str">
        <x:f>IF(A26="","",IF(OR(Q26="REVISAR DADOS",Q26="REVISAR CONCLUSÃO"),"",IF(Q26="RECEBIDO",MAX(0,N26-M26),IF(P26&gt;0,MAX(0,Dashboard!$B$4-M26),""))))</x:f>
      </x:c>
      <x:c r="S26" s="41" t="str">
        <x:f>IF(Q26&lt;&gt;"RECEBIDO","",IF(OR(NOT(ISNUMBER(Listas!$K$8)),Listas!$K$8&lt;0),"",IF(N26&lt;=M26+Listas!$K$8,"SIM","NÃO")))</x:f>
      </x:c>
      <x:c r="T26" s="36"/>
      <x:c r="U26" s="36"/>
      <x:c r="V26" s="36"/>
      <x:c r="W26" s="2"/>
      <x:c r="X26" s="2"/>
      <x:c r="Y26" s="2"/>
      <x:c r="Z26" s="2"/>
    </x:row>
    <x:row r="27" ht="21" customHeight="1">
      <x:c r="A27" s="36"/>
      <x:c r="B27" s="36"/>
      <x:c r="C27" s="37"/>
      <x:c r="D27" s="36"/>
      <x:c r="E27" s="36"/>
      <x:c r="F27" s="36"/>
      <x:c r="G27" s="36"/>
      <x:c r="H27" s="36"/>
      <x:c r="I27" s="38"/>
      <x:c r="J27" s="38"/>
      <x:c r="K27" s="38"/>
      <x:c r="L27" s="39" t="str">
        <x:f>IF(A27="","",IF(OR(NOT(ISNUMBER(G27)),G27&lt;=0,NOT(ISNUMBER(I27)),I27&lt;0,AND(J27&lt;&gt;"",OR(NOT(ISNUMBER(J27)),J27&lt;0)),AND(K27&lt;&gt;"",OR(NOT(ISNUMBER(K27)),K27&lt;0)),J27&gt;G27*I27),"",G27*I27-J27+K27))</x:f>
      </x:c>
      <x:c r="M27" s="37"/>
      <x:c r="N27" s="37"/>
      <x:c r="O27" s="41" t="str">
        <x:f>IF(A27="","",SUMIFS(Recebimentos!$D$6:$D$205,Recebimentos!$B$6:$B$205,A27,Recebimentos!$L$6:$L$205,"VÁLIDO"))</x:f>
      </x:c>
      <x:c r="P27" s="41" t="str">
        <x:f>IF(A27="","",IF(AND(ISNUMBER(G27),G27&gt;0),MAX(0,G27-O27),""))</x:f>
      </x:c>
      <x:c r="Q27" s="41" t="str">
        <x:f>IF(A27="","",IF(OR(COUNTIF($A$6:$A$105,A27)&lt;&gt;1,NOT(ISNUMBER(L27)),NOT(ISNUMBER(M27)),M27&lt;=0,NOT(ISNUMBER(Dashboard!$B$4)),Dashboard!$B$4&lt;=0,COUNTIFS(Recebimentos!$B$6:$B$205,A27,Recebimentos!$L$6:$L$205,"REVISAR DADOS")&gt;0,AND(N27&lt;&gt;"",OR(NOT(ISNUMBER(N27)),N27&lt;=0)),NOT(ISNUMBER(Listas!$K$6)),Listas!$K$6&lt;0),"REVISAR DADOS",IF(AND(N27&lt;&gt;"",P27&gt;0),"REVISAR CONCLUSÃO",IF(P27=0,IF(N27="","RECEBIDO — INFORME DATA","RECEBIDO"),IF(M27&lt;Dashboard!$B$4,"ATRASADO",IF(M27&lt;=Dashboard!$B$4+Listas!$K$6,"VENCE EM BREVE","NO PRAZO"))))))</x:f>
      </x:c>
      <x:c r="R27" s="41" t="str">
        <x:f>IF(A27="","",IF(OR(Q27="REVISAR DADOS",Q27="REVISAR CONCLUSÃO"),"",IF(Q27="RECEBIDO",MAX(0,N27-M27),IF(P27&gt;0,MAX(0,Dashboard!$B$4-M27),""))))</x:f>
      </x:c>
      <x:c r="S27" s="41" t="str">
        <x:f>IF(Q27&lt;&gt;"RECEBIDO","",IF(OR(NOT(ISNUMBER(Listas!$K$8)),Listas!$K$8&lt;0),"",IF(N27&lt;=M27+Listas!$K$8,"SIM","NÃO")))</x:f>
      </x:c>
      <x:c r="T27" s="36"/>
      <x:c r="U27" s="36"/>
      <x:c r="V27" s="36"/>
      <x:c r="W27" s="2"/>
      <x:c r="X27" s="2"/>
      <x:c r="Y27" s="2"/>
      <x:c r="Z27" s="2"/>
    </x:row>
    <x:row r="28" ht="21" customHeight="1">
      <x:c r="A28" s="36"/>
      <x:c r="B28" s="36"/>
      <x:c r="C28" s="37"/>
      <x:c r="D28" s="36"/>
      <x:c r="E28" s="36"/>
      <x:c r="F28" s="36"/>
      <x:c r="G28" s="36"/>
      <x:c r="H28" s="36"/>
      <x:c r="I28" s="38"/>
      <x:c r="J28" s="38"/>
      <x:c r="K28" s="38"/>
      <x:c r="L28" s="39" t="str">
        <x:f>IF(A28="","",IF(OR(NOT(ISNUMBER(G28)),G28&lt;=0,NOT(ISNUMBER(I28)),I28&lt;0,AND(J28&lt;&gt;"",OR(NOT(ISNUMBER(J28)),J28&lt;0)),AND(K28&lt;&gt;"",OR(NOT(ISNUMBER(K28)),K28&lt;0)),J28&gt;G28*I28),"",G28*I28-J28+K28))</x:f>
      </x:c>
      <x:c r="M28" s="37"/>
      <x:c r="N28" s="37"/>
      <x:c r="O28" s="41" t="str">
        <x:f>IF(A28="","",SUMIFS(Recebimentos!$D$6:$D$205,Recebimentos!$B$6:$B$205,A28,Recebimentos!$L$6:$L$205,"VÁLIDO"))</x:f>
      </x:c>
      <x:c r="P28" s="41" t="str">
        <x:f>IF(A28="","",IF(AND(ISNUMBER(G28),G28&gt;0),MAX(0,G28-O28),""))</x:f>
      </x:c>
      <x:c r="Q28" s="41" t="str">
        <x:f>IF(A28="","",IF(OR(COUNTIF($A$6:$A$105,A28)&lt;&gt;1,NOT(ISNUMBER(L28)),NOT(ISNUMBER(M28)),M28&lt;=0,NOT(ISNUMBER(Dashboard!$B$4)),Dashboard!$B$4&lt;=0,COUNTIFS(Recebimentos!$B$6:$B$205,A28,Recebimentos!$L$6:$L$205,"REVISAR DADOS")&gt;0,AND(N28&lt;&gt;"",OR(NOT(ISNUMBER(N28)),N28&lt;=0)),NOT(ISNUMBER(Listas!$K$6)),Listas!$K$6&lt;0),"REVISAR DADOS",IF(AND(N28&lt;&gt;"",P28&gt;0),"REVISAR CONCLUSÃO",IF(P28=0,IF(N28="","RECEBIDO — INFORME DATA","RECEBIDO"),IF(M28&lt;Dashboard!$B$4,"ATRASADO",IF(M28&lt;=Dashboard!$B$4+Listas!$K$6,"VENCE EM BREVE","NO PRAZO"))))))</x:f>
      </x:c>
      <x:c r="R28" s="41" t="str">
        <x:f>IF(A28="","",IF(OR(Q28="REVISAR DADOS",Q28="REVISAR CONCLUSÃO"),"",IF(Q28="RECEBIDO",MAX(0,N28-M28),IF(P28&gt;0,MAX(0,Dashboard!$B$4-M28),""))))</x:f>
      </x:c>
      <x:c r="S28" s="41" t="str">
        <x:f>IF(Q28&lt;&gt;"RECEBIDO","",IF(OR(NOT(ISNUMBER(Listas!$K$8)),Listas!$K$8&lt;0),"",IF(N28&lt;=M28+Listas!$K$8,"SIM","NÃO")))</x:f>
      </x:c>
      <x:c r="T28" s="36"/>
      <x:c r="U28" s="36"/>
      <x:c r="V28" s="36"/>
      <x:c r="W28" s="2"/>
      <x:c r="X28" s="2"/>
      <x:c r="Y28" s="2"/>
      <x:c r="Z28" s="2"/>
    </x:row>
    <x:row r="29" ht="21" customHeight="1">
      <x:c r="A29" s="36"/>
      <x:c r="B29" s="36"/>
      <x:c r="C29" s="37"/>
      <x:c r="D29" s="36"/>
      <x:c r="E29" s="36"/>
      <x:c r="F29" s="36"/>
      <x:c r="G29" s="36"/>
      <x:c r="H29" s="36"/>
      <x:c r="I29" s="38"/>
      <x:c r="J29" s="38"/>
      <x:c r="K29" s="38"/>
      <x:c r="L29" s="39" t="str">
        <x:f>IF(A29="","",IF(OR(NOT(ISNUMBER(G29)),G29&lt;=0,NOT(ISNUMBER(I29)),I29&lt;0,AND(J29&lt;&gt;"",OR(NOT(ISNUMBER(J29)),J29&lt;0)),AND(K29&lt;&gt;"",OR(NOT(ISNUMBER(K29)),K29&lt;0)),J29&gt;G29*I29),"",G29*I29-J29+K29))</x:f>
      </x:c>
      <x:c r="M29" s="37"/>
      <x:c r="N29" s="37"/>
      <x:c r="O29" s="41" t="str">
        <x:f>IF(A29="","",SUMIFS(Recebimentos!$D$6:$D$205,Recebimentos!$B$6:$B$205,A29,Recebimentos!$L$6:$L$205,"VÁLIDO"))</x:f>
      </x:c>
      <x:c r="P29" s="41" t="str">
        <x:f>IF(A29="","",IF(AND(ISNUMBER(G29),G29&gt;0),MAX(0,G29-O29),""))</x:f>
      </x:c>
      <x:c r="Q29" s="41" t="str">
        <x:f>IF(A29="","",IF(OR(COUNTIF($A$6:$A$105,A29)&lt;&gt;1,NOT(ISNUMBER(L29)),NOT(ISNUMBER(M29)),M29&lt;=0,NOT(ISNUMBER(Dashboard!$B$4)),Dashboard!$B$4&lt;=0,COUNTIFS(Recebimentos!$B$6:$B$205,A29,Recebimentos!$L$6:$L$205,"REVISAR DADOS")&gt;0,AND(N29&lt;&gt;"",OR(NOT(ISNUMBER(N29)),N29&lt;=0)),NOT(ISNUMBER(Listas!$K$6)),Listas!$K$6&lt;0),"REVISAR DADOS",IF(AND(N29&lt;&gt;"",P29&gt;0),"REVISAR CONCLUSÃO",IF(P29=0,IF(N29="","RECEBIDO — INFORME DATA","RECEBIDO"),IF(M29&lt;Dashboard!$B$4,"ATRASADO",IF(M29&lt;=Dashboard!$B$4+Listas!$K$6,"VENCE EM BREVE","NO PRAZO"))))))</x:f>
      </x:c>
      <x:c r="R29" s="41" t="str">
        <x:f>IF(A29="","",IF(OR(Q29="REVISAR DADOS",Q29="REVISAR CONCLUSÃO"),"",IF(Q29="RECEBIDO",MAX(0,N29-M29),IF(P29&gt;0,MAX(0,Dashboard!$B$4-M29),""))))</x:f>
      </x:c>
      <x:c r="S29" s="41" t="str">
        <x:f>IF(Q29&lt;&gt;"RECEBIDO","",IF(OR(NOT(ISNUMBER(Listas!$K$8)),Listas!$K$8&lt;0),"",IF(N29&lt;=M29+Listas!$K$8,"SIM","NÃO")))</x:f>
      </x:c>
      <x:c r="T29" s="36"/>
      <x:c r="U29" s="36"/>
      <x:c r="V29" s="36"/>
      <x:c r="W29" s="2"/>
      <x:c r="X29" s="2"/>
      <x:c r="Y29" s="2"/>
      <x:c r="Z29" s="2"/>
    </x:row>
    <x:row r="30" ht="21" customHeight="1">
      <x:c r="A30" s="36"/>
      <x:c r="B30" s="36"/>
      <x:c r="C30" s="37"/>
      <x:c r="D30" s="36"/>
      <x:c r="E30" s="36"/>
      <x:c r="F30" s="36"/>
      <x:c r="G30" s="36"/>
      <x:c r="H30" s="36"/>
      <x:c r="I30" s="38"/>
      <x:c r="J30" s="38"/>
      <x:c r="K30" s="38"/>
      <x:c r="L30" s="39" t="str">
        <x:f>IF(A30="","",IF(OR(NOT(ISNUMBER(G30)),G30&lt;=0,NOT(ISNUMBER(I30)),I30&lt;0,AND(J30&lt;&gt;"",OR(NOT(ISNUMBER(J30)),J30&lt;0)),AND(K30&lt;&gt;"",OR(NOT(ISNUMBER(K30)),K30&lt;0)),J30&gt;G30*I30),"",G30*I30-J30+K30))</x:f>
      </x:c>
      <x:c r="M30" s="37"/>
      <x:c r="N30" s="37"/>
      <x:c r="O30" s="41" t="str">
        <x:f>IF(A30="","",SUMIFS(Recebimentos!$D$6:$D$205,Recebimentos!$B$6:$B$205,A30,Recebimentos!$L$6:$L$205,"VÁLIDO"))</x:f>
      </x:c>
      <x:c r="P30" s="41" t="str">
        <x:f>IF(A30="","",IF(AND(ISNUMBER(G30),G30&gt;0),MAX(0,G30-O30),""))</x:f>
      </x:c>
      <x:c r="Q30" s="41" t="str">
        <x:f>IF(A30="","",IF(OR(COUNTIF($A$6:$A$105,A30)&lt;&gt;1,NOT(ISNUMBER(L30)),NOT(ISNUMBER(M30)),M30&lt;=0,NOT(ISNUMBER(Dashboard!$B$4)),Dashboard!$B$4&lt;=0,COUNTIFS(Recebimentos!$B$6:$B$205,A30,Recebimentos!$L$6:$L$205,"REVISAR DADOS")&gt;0,AND(N30&lt;&gt;"",OR(NOT(ISNUMBER(N30)),N30&lt;=0)),NOT(ISNUMBER(Listas!$K$6)),Listas!$K$6&lt;0),"REVISAR DADOS",IF(AND(N30&lt;&gt;"",P30&gt;0),"REVISAR CONCLUSÃO",IF(P30=0,IF(N30="","RECEBIDO — INFORME DATA","RECEBIDO"),IF(M30&lt;Dashboard!$B$4,"ATRASADO",IF(M30&lt;=Dashboard!$B$4+Listas!$K$6,"VENCE EM BREVE","NO PRAZO"))))))</x:f>
      </x:c>
      <x:c r="R30" s="41" t="str">
        <x:f>IF(A30="","",IF(OR(Q30="REVISAR DADOS",Q30="REVISAR CONCLUSÃO"),"",IF(Q30="RECEBIDO",MAX(0,N30-M30),IF(P30&gt;0,MAX(0,Dashboard!$B$4-M30),""))))</x:f>
      </x:c>
      <x:c r="S30" s="41" t="str">
        <x:f>IF(Q30&lt;&gt;"RECEBIDO","",IF(OR(NOT(ISNUMBER(Listas!$K$8)),Listas!$K$8&lt;0),"",IF(N30&lt;=M30+Listas!$K$8,"SIM","NÃO")))</x:f>
      </x:c>
      <x:c r="T30" s="36"/>
      <x:c r="U30" s="36"/>
      <x:c r="V30" s="36"/>
      <x:c r="W30" s="2"/>
      <x:c r="X30" s="2"/>
      <x:c r="Y30" s="2"/>
      <x:c r="Z30" s="2"/>
    </x:row>
    <x:row r="31" ht="21" customHeight="1">
      <x:c r="A31" s="36"/>
      <x:c r="B31" s="36"/>
      <x:c r="C31" s="37"/>
      <x:c r="D31" s="36"/>
      <x:c r="E31" s="36"/>
      <x:c r="F31" s="36"/>
      <x:c r="G31" s="36"/>
      <x:c r="H31" s="36"/>
      <x:c r="I31" s="38"/>
      <x:c r="J31" s="38"/>
      <x:c r="K31" s="38"/>
      <x:c r="L31" s="39" t="str">
        <x:f>IF(A31="","",IF(OR(NOT(ISNUMBER(G31)),G31&lt;=0,NOT(ISNUMBER(I31)),I31&lt;0,AND(J31&lt;&gt;"",OR(NOT(ISNUMBER(J31)),J31&lt;0)),AND(K31&lt;&gt;"",OR(NOT(ISNUMBER(K31)),K31&lt;0)),J31&gt;G31*I31),"",G31*I31-J31+K31))</x:f>
      </x:c>
      <x:c r="M31" s="37"/>
      <x:c r="N31" s="37"/>
      <x:c r="O31" s="41" t="str">
        <x:f>IF(A31="","",SUMIFS(Recebimentos!$D$6:$D$205,Recebimentos!$B$6:$B$205,A31,Recebimentos!$L$6:$L$205,"VÁLIDO"))</x:f>
      </x:c>
      <x:c r="P31" s="41" t="str">
        <x:f>IF(A31="","",IF(AND(ISNUMBER(G31),G31&gt;0),MAX(0,G31-O31),""))</x:f>
      </x:c>
      <x:c r="Q31" s="41" t="str">
        <x:f>IF(A31="","",IF(OR(COUNTIF($A$6:$A$105,A31)&lt;&gt;1,NOT(ISNUMBER(L31)),NOT(ISNUMBER(M31)),M31&lt;=0,NOT(ISNUMBER(Dashboard!$B$4)),Dashboard!$B$4&lt;=0,COUNTIFS(Recebimentos!$B$6:$B$205,A31,Recebimentos!$L$6:$L$205,"REVISAR DADOS")&gt;0,AND(N31&lt;&gt;"",OR(NOT(ISNUMBER(N31)),N31&lt;=0)),NOT(ISNUMBER(Listas!$K$6)),Listas!$K$6&lt;0),"REVISAR DADOS",IF(AND(N31&lt;&gt;"",P31&gt;0),"REVISAR CONCLUSÃO",IF(P31=0,IF(N31="","RECEBIDO — INFORME DATA","RECEBIDO"),IF(M31&lt;Dashboard!$B$4,"ATRASADO",IF(M31&lt;=Dashboard!$B$4+Listas!$K$6,"VENCE EM BREVE","NO PRAZO"))))))</x:f>
      </x:c>
      <x:c r="R31" s="41" t="str">
        <x:f>IF(A31="","",IF(OR(Q31="REVISAR DADOS",Q31="REVISAR CONCLUSÃO"),"",IF(Q31="RECEBIDO",MAX(0,N31-M31),IF(P31&gt;0,MAX(0,Dashboard!$B$4-M31),""))))</x:f>
      </x:c>
      <x:c r="S31" s="41" t="str">
        <x:f>IF(Q31&lt;&gt;"RECEBIDO","",IF(OR(NOT(ISNUMBER(Listas!$K$8)),Listas!$K$8&lt;0),"",IF(N31&lt;=M31+Listas!$K$8,"SIM","NÃO")))</x:f>
      </x:c>
      <x:c r="T31" s="36"/>
      <x:c r="U31" s="36"/>
      <x:c r="V31" s="36"/>
      <x:c r="W31" s="2"/>
      <x:c r="X31" s="2"/>
      <x:c r="Y31" s="2"/>
      <x:c r="Z31" s="2"/>
    </x:row>
    <x:row r="32" ht="21" customHeight="1">
      <x:c r="A32" s="36"/>
      <x:c r="B32" s="36"/>
      <x:c r="C32" s="37"/>
      <x:c r="D32" s="36"/>
      <x:c r="E32" s="36"/>
      <x:c r="F32" s="36"/>
      <x:c r="G32" s="36"/>
      <x:c r="H32" s="36"/>
      <x:c r="I32" s="38"/>
      <x:c r="J32" s="38"/>
      <x:c r="K32" s="38"/>
      <x:c r="L32" s="39" t="str">
        <x:f>IF(A32="","",IF(OR(NOT(ISNUMBER(G32)),G32&lt;=0,NOT(ISNUMBER(I32)),I32&lt;0,AND(J32&lt;&gt;"",OR(NOT(ISNUMBER(J32)),J32&lt;0)),AND(K32&lt;&gt;"",OR(NOT(ISNUMBER(K32)),K32&lt;0)),J32&gt;G32*I32),"",G32*I32-J32+K32))</x:f>
      </x:c>
      <x:c r="M32" s="37"/>
      <x:c r="N32" s="37"/>
      <x:c r="O32" s="41" t="str">
        <x:f>IF(A32="","",SUMIFS(Recebimentos!$D$6:$D$205,Recebimentos!$B$6:$B$205,A32,Recebimentos!$L$6:$L$205,"VÁLIDO"))</x:f>
      </x:c>
      <x:c r="P32" s="41" t="str">
        <x:f>IF(A32="","",IF(AND(ISNUMBER(G32),G32&gt;0),MAX(0,G32-O32),""))</x:f>
      </x:c>
      <x:c r="Q32" s="41" t="str">
        <x:f>IF(A32="","",IF(OR(COUNTIF($A$6:$A$105,A32)&lt;&gt;1,NOT(ISNUMBER(L32)),NOT(ISNUMBER(M32)),M32&lt;=0,NOT(ISNUMBER(Dashboard!$B$4)),Dashboard!$B$4&lt;=0,COUNTIFS(Recebimentos!$B$6:$B$205,A32,Recebimentos!$L$6:$L$205,"REVISAR DADOS")&gt;0,AND(N32&lt;&gt;"",OR(NOT(ISNUMBER(N32)),N32&lt;=0)),NOT(ISNUMBER(Listas!$K$6)),Listas!$K$6&lt;0),"REVISAR DADOS",IF(AND(N32&lt;&gt;"",P32&gt;0),"REVISAR CONCLUSÃO",IF(P32=0,IF(N32="","RECEBIDO — INFORME DATA","RECEBIDO"),IF(M32&lt;Dashboard!$B$4,"ATRASADO",IF(M32&lt;=Dashboard!$B$4+Listas!$K$6,"VENCE EM BREVE","NO PRAZO"))))))</x:f>
      </x:c>
      <x:c r="R32" s="41" t="str">
        <x:f>IF(A32="","",IF(OR(Q32="REVISAR DADOS",Q32="REVISAR CONCLUSÃO"),"",IF(Q32="RECEBIDO",MAX(0,N32-M32),IF(P32&gt;0,MAX(0,Dashboard!$B$4-M32),""))))</x:f>
      </x:c>
      <x:c r="S32" s="41" t="str">
        <x:f>IF(Q32&lt;&gt;"RECEBIDO","",IF(OR(NOT(ISNUMBER(Listas!$K$8)),Listas!$K$8&lt;0),"",IF(N32&lt;=M32+Listas!$K$8,"SIM","NÃO")))</x:f>
      </x:c>
      <x:c r="T32" s="36"/>
      <x:c r="U32" s="36"/>
      <x:c r="V32" s="36"/>
      <x:c r="W32" s="2"/>
      <x:c r="X32" s="2"/>
      <x:c r="Y32" s="2"/>
      <x:c r="Z32" s="2"/>
    </x:row>
    <x:row r="33" ht="21" customHeight="1">
      <x:c r="A33" s="36"/>
      <x:c r="B33" s="36"/>
      <x:c r="C33" s="37"/>
      <x:c r="D33" s="36"/>
      <x:c r="E33" s="36"/>
      <x:c r="F33" s="36"/>
      <x:c r="G33" s="36"/>
      <x:c r="H33" s="36"/>
      <x:c r="I33" s="38"/>
      <x:c r="J33" s="38"/>
      <x:c r="K33" s="38"/>
      <x:c r="L33" s="39" t="str">
        <x:f>IF(A33="","",IF(OR(NOT(ISNUMBER(G33)),G33&lt;=0,NOT(ISNUMBER(I33)),I33&lt;0,AND(J33&lt;&gt;"",OR(NOT(ISNUMBER(J33)),J33&lt;0)),AND(K33&lt;&gt;"",OR(NOT(ISNUMBER(K33)),K33&lt;0)),J33&gt;G33*I33),"",G33*I33-J33+K33))</x:f>
      </x:c>
      <x:c r="M33" s="37"/>
      <x:c r="N33" s="37"/>
      <x:c r="O33" s="41" t="str">
        <x:f>IF(A33="","",SUMIFS(Recebimentos!$D$6:$D$205,Recebimentos!$B$6:$B$205,A33,Recebimentos!$L$6:$L$205,"VÁLIDO"))</x:f>
      </x:c>
      <x:c r="P33" s="41" t="str">
        <x:f>IF(A33="","",IF(AND(ISNUMBER(G33),G33&gt;0),MAX(0,G33-O33),""))</x:f>
      </x:c>
      <x:c r="Q33" s="41" t="str">
        <x:f>IF(A33="","",IF(OR(COUNTIF($A$6:$A$105,A33)&lt;&gt;1,NOT(ISNUMBER(L33)),NOT(ISNUMBER(M33)),M33&lt;=0,NOT(ISNUMBER(Dashboard!$B$4)),Dashboard!$B$4&lt;=0,COUNTIFS(Recebimentos!$B$6:$B$205,A33,Recebimentos!$L$6:$L$205,"REVISAR DADOS")&gt;0,AND(N33&lt;&gt;"",OR(NOT(ISNUMBER(N33)),N33&lt;=0)),NOT(ISNUMBER(Listas!$K$6)),Listas!$K$6&lt;0),"REVISAR DADOS",IF(AND(N33&lt;&gt;"",P33&gt;0),"REVISAR CONCLUSÃO",IF(P33=0,IF(N33="","RECEBIDO — INFORME DATA","RECEBIDO"),IF(M33&lt;Dashboard!$B$4,"ATRASADO",IF(M33&lt;=Dashboard!$B$4+Listas!$K$6,"VENCE EM BREVE","NO PRAZO"))))))</x:f>
      </x:c>
      <x:c r="R33" s="41" t="str">
        <x:f>IF(A33="","",IF(OR(Q33="REVISAR DADOS",Q33="REVISAR CONCLUSÃO"),"",IF(Q33="RECEBIDO",MAX(0,N33-M33),IF(P33&gt;0,MAX(0,Dashboard!$B$4-M33),""))))</x:f>
      </x:c>
      <x:c r="S33" s="41" t="str">
        <x:f>IF(Q33&lt;&gt;"RECEBIDO","",IF(OR(NOT(ISNUMBER(Listas!$K$8)),Listas!$K$8&lt;0),"",IF(N33&lt;=M33+Listas!$K$8,"SIM","NÃO")))</x:f>
      </x:c>
      <x:c r="T33" s="36"/>
      <x:c r="U33" s="36"/>
      <x:c r="V33" s="36"/>
      <x:c r="W33" s="2"/>
      <x:c r="X33" s="2"/>
      <x:c r="Y33" s="2"/>
      <x:c r="Z33" s="2"/>
    </x:row>
    <x:row r="34" ht="21" customHeight="1">
      <x:c r="A34" s="36"/>
      <x:c r="B34" s="36"/>
      <x:c r="C34" s="37"/>
      <x:c r="D34" s="36"/>
      <x:c r="E34" s="36"/>
      <x:c r="F34" s="36"/>
      <x:c r="G34" s="36"/>
      <x:c r="H34" s="36"/>
      <x:c r="I34" s="38"/>
      <x:c r="J34" s="38"/>
      <x:c r="K34" s="38"/>
      <x:c r="L34" s="39" t="str">
        <x:f>IF(A34="","",IF(OR(NOT(ISNUMBER(G34)),G34&lt;=0,NOT(ISNUMBER(I34)),I34&lt;0,AND(J34&lt;&gt;"",OR(NOT(ISNUMBER(J34)),J34&lt;0)),AND(K34&lt;&gt;"",OR(NOT(ISNUMBER(K34)),K34&lt;0)),J34&gt;G34*I34),"",G34*I34-J34+K34))</x:f>
      </x:c>
      <x:c r="M34" s="37"/>
      <x:c r="N34" s="37"/>
      <x:c r="O34" s="41" t="str">
        <x:f>IF(A34="","",SUMIFS(Recebimentos!$D$6:$D$205,Recebimentos!$B$6:$B$205,A34,Recebimentos!$L$6:$L$205,"VÁLIDO"))</x:f>
      </x:c>
      <x:c r="P34" s="41" t="str">
        <x:f>IF(A34="","",IF(AND(ISNUMBER(G34),G34&gt;0),MAX(0,G34-O34),""))</x:f>
      </x:c>
      <x:c r="Q34" s="41" t="str">
        <x:f>IF(A34="","",IF(OR(COUNTIF($A$6:$A$105,A34)&lt;&gt;1,NOT(ISNUMBER(L34)),NOT(ISNUMBER(M34)),M34&lt;=0,NOT(ISNUMBER(Dashboard!$B$4)),Dashboard!$B$4&lt;=0,COUNTIFS(Recebimentos!$B$6:$B$205,A34,Recebimentos!$L$6:$L$205,"REVISAR DADOS")&gt;0,AND(N34&lt;&gt;"",OR(NOT(ISNUMBER(N34)),N34&lt;=0)),NOT(ISNUMBER(Listas!$K$6)),Listas!$K$6&lt;0),"REVISAR DADOS",IF(AND(N34&lt;&gt;"",P34&gt;0),"REVISAR CONCLUSÃO",IF(P34=0,IF(N34="","RECEBIDO — INFORME DATA","RECEBIDO"),IF(M34&lt;Dashboard!$B$4,"ATRASADO",IF(M34&lt;=Dashboard!$B$4+Listas!$K$6,"VENCE EM BREVE","NO PRAZO"))))))</x:f>
      </x:c>
      <x:c r="R34" s="41" t="str">
        <x:f>IF(A34="","",IF(OR(Q34="REVISAR DADOS",Q34="REVISAR CONCLUSÃO"),"",IF(Q34="RECEBIDO",MAX(0,N34-M34),IF(P34&gt;0,MAX(0,Dashboard!$B$4-M34),""))))</x:f>
      </x:c>
      <x:c r="S34" s="41" t="str">
        <x:f>IF(Q34&lt;&gt;"RECEBIDO","",IF(OR(NOT(ISNUMBER(Listas!$K$8)),Listas!$K$8&lt;0),"",IF(N34&lt;=M34+Listas!$K$8,"SIM","NÃO")))</x:f>
      </x:c>
      <x:c r="T34" s="36"/>
      <x:c r="U34" s="36"/>
      <x:c r="V34" s="36"/>
      <x:c r="W34" s="2"/>
      <x:c r="X34" s="2"/>
      <x:c r="Y34" s="2"/>
      <x:c r="Z34" s="2"/>
    </x:row>
    <x:row r="35" ht="21" customHeight="1">
      <x:c r="A35" s="36"/>
      <x:c r="B35" s="36"/>
      <x:c r="C35" s="37"/>
      <x:c r="D35" s="36"/>
      <x:c r="E35" s="36"/>
      <x:c r="F35" s="36"/>
      <x:c r="G35" s="36"/>
      <x:c r="H35" s="36"/>
      <x:c r="I35" s="38"/>
      <x:c r="J35" s="38"/>
      <x:c r="K35" s="38"/>
      <x:c r="L35" s="39" t="str">
        <x:f>IF(A35="","",IF(OR(NOT(ISNUMBER(G35)),G35&lt;=0,NOT(ISNUMBER(I35)),I35&lt;0,AND(J35&lt;&gt;"",OR(NOT(ISNUMBER(J35)),J35&lt;0)),AND(K35&lt;&gt;"",OR(NOT(ISNUMBER(K35)),K35&lt;0)),J35&gt;G35*I35),"",G35*I35-J35+K35))</x:f>
      </x:c>
      <x:c r="M35" s="37"/>
      <x:c r="N35" s="37"/>
      <x:c r="O35" s="41" t="str">
        <x:f>IF(A35="","",SUMIFS(Recebimentos!$D$6:$D$205,Recebimentos!$B$6:$B$205,A35,Recebimentos!$L$6:$L$205,"VÁLIDO"))</x:f>
      </x:c>
      <x:c r="P35" s="41" t="str">
        <x:f>IF(A35="","",IF(AND(ISNUMBER(G35),G35&gt;0),MAX(0,G35-O35),""))</x:f>
      </x:c>
      <x:c r="Q35" s="41" t="str">
        <x:f>IF(A35="","",IF(OR(COUNTIF($A$6:$A$105,A35)&lt;&gt;1,NOT(ISNUMBER(L35)),NOT(ISNUMBER(M35)),M35&lt;=0,NOT(ISNUMBER(Dashboard!$B$4)),Dashboard!$B$4&lt;=0,COUNTIFS(Recebimentos!$B$6:$B$205,A35,Recebimentos!$L$6:$L$205,"REVISAR DADOS")&gt;0,AND(N35&lt;&gt;"",OR(NOT(ISNUMBER(N35)),N35&lt;=0)),NOT(ISNUMBER(Listas!$K$6)),Listas!$K$6&lt;0),"REVISAR DADOS",IF(AND(N35&lt;&gt;"",P35&gt;0),"REVISAR CONCLUSÃO",IF(P35=0,IF(N35="","RECEBIDO — INFORME DATA","RECEBIDO"),IF(M35&lt;Dashboard!$B$4,"ATRASADO",IF(M35&lt;=Dashboard!$B$4+Listas!$K$6,"VENCE EM BREVE","NO PRAZO"))))))</x:f>
      </x:c>
      <x:c r="R35" s="41" t="str">
        <x:f>IF(A35="","",IF(OR(Q35="REVISAR DADOS",Q35="REVISAR CONCLUSÃO"),"",IF(Q35="RECEBIDO",MAX(0,N35-M35),IF(P35&gt;0,MAX(0,Dashboard!$B$4-M35),""))))</x:f>
      </x:c>
      <x:c r="S35" s="41" t="str">
        <x:f>IF(Q35&lt;&gt;"RECEBIDO","",IF(OR(NOT(ISNUMBER(Listas!$K$8)),Listas!$K$8&lt;0),"",IF(N35&lt;=M35+Listas!$K$8,"SIM","NÃO")))</x:f>
      </x:c>
      <x:c r="T35" s="36"/>
      <x:c r="U35" s="36"/>
      <x:c r="V35" s="36"/>
      <x:c r="W35" s="2"/>
      <x:c r="X35" s="2"/>
      <x:c r="Y35" s="2"/>
      <x:c r="Z35" s="2"/>
    </x:row>
    <x:row r="36" ht="21" customHeight="1">
      <x:c r="A36" s="36"/>
      <x:c r="B36" s="36"/>
      <x:c r="C36" s="37"/>
      <x:c r="D36" s="36"/>
      <x:c r="E36" s="36"/>
      <x:c r="F36" s="36"/>
      <x:c r="G36" s="36"/>
      <x:c r="H36" s="36"/>
      <x:c r="I36" s="38"/>
      <x:c r="J36" s="38"/>
      <x:c r="K36" s="38"/>
      <x:c r="L36" s="39" t="str">
        <x:f>IF(A36="","",IF(OR(NOT(ISNUMBER(G36)),G36&lt;=0,NOT(ISNUMBER(I36)),I36&lt;0,AND(J36&lt;&gt;"",OR(NOT(ISNUMBER(J36)),J36&lt;0)),AND(K36&lt;&gt;"",OR(NOT(ISNUMBER(K36)),K36&lt;0)),J36&gt;G36*I36),"",G36*I36-J36+K36))</x:f>
      </x:c>
      <x:c r="M36" s="37"/>
      <x:c r="N36" s="37"/>
      <x:c r="O36" s="41" t="str">
        <x:f>IF(A36="","",SUMIFS(Recebimentos!$D$6:$D$205,Recebimentos!$B$6:$B$205,A36,Recebimentos!$L$6:$L$205,"VÁLIDO"))</x:f>
      </x:c>
      <x:c r="P36" s="41" t="str">
        <x:f>IF(A36="","",IF(AND(ISNUMBER(G36),G36&gt;0),MAX(0,G36-O36),""))</x:f>
      </x:c>
      <x:c r="Q36" s="41" t="str">
        <x:f>IF(A36="","",IF(OR(COUNTIF($A$6:$A$105,A36)&lt;&gt;1,NOT(ISNUMBER(L36)),NOT(ISNUMBER(M36)),M36&lt;=0,NOT(ISNUMBER(Dashboard!$B$4)),Dashboard!$B$4&lt;=0,COUNTIFS(Recebimentos!$B$6:$B$205,A36,Recebimentos!$L$6:$L$205,"REVISAR DADOS")&gt;0,AND(N36&lt;&gt;"",OR(NOT(ISNUMBER(N36)),N36&lt;=0)),NOT(ISNUMBER(Listas!$K$6)),Listas!$K$6&lt;0),"REVISAR DADOS",IF(AND(N36&lt;&gt;"",P36&gt;0),"REVISAR CONCLUSÃO",IF(P36=0,IF(N36="","RECEBIDO — INFORME DATA","RECEBIDO"),IF(M36&lt;Dashboard!$B$4,"ATRASADO",IF(M36&lt;=Dashboard!$B$4+Listas!$K$6,"VENCE EM BREVE","NO PRAZO"))))))</x:f>
      </x:c>
      <x:c r="R36" s="41" t="str">
        <x:f>IF(A36="","",IF(OR(Q36="REVISAR DADOS",Q36="REVISAR CONCLUSÃO"),"",IF(Q36="RECEBIDO",MAX(0,N36-M36),IF(P36&gt;0,MAX(0,Dashboard!$B$4-M36),""))))</x:f>
      </x:c>
      <x:c r="S36" s="41" t="str">
        <x:f>IF(Q36&lt;&gt;"RECEBIDO","",IF(OR(NOT(ISNUMBER(Listas!$K$8)),Listas!$K$8&lt;0),"",IF(N36&lt;=M36+Listas!$K$8,"SIM","NÃO")))</x:f>
      </x:c>
      <x:c r="T36" s="36"/>
      <x:c r="U36" s="36"/>
      <x:c r="V36" s="36"/>
      <x:c r="W36" s="2"/>
      <x:c r="X36" s="2"/>
      <x:c r="Y36" s="2"/>
      <x:c r="Z36" s="2"/>
    </x:row>
    <x:row r="37" ht="21" customHeight="1">
      <x:c r="A37" s="36"/>
      <x:c r="B37" s="36"/>
      <x:c r="C37" s="37"/>
      <x:c r="D37" s="36"/>
      <x:c r="E37" s="36"/>
      <x:c r="F37" s="36"/>
      <x:c r="G37" s="36"/>
      <x:c r="H37" s="36"/>
      <x:c r="I37" s="38"/>
      <x:c r="J37" s="38"/>
      <x:c r="K37" s="38"/>
      <x:c r="L37" s="39" t="str">
        <x:f>IF(A37="","",IF(OR(NOT(ISNUMBER(G37)),G37&lt;=0,NOT(ISNUMBER(I37)),I37&lt;0,AND(J37&lt;&gt;"",OR(NOT(ISNUMBER(J37)),J37&lt;0)),AND(K37&lt;&gt;"",OR(NOT(ISNUMBER(K37)),K37&lt;0)),J37&gt;G37*I37),"",G37*I37-J37+K37))</x:f>
      </x:c>
      <x:c r="M37" s="37"/>
      <x:c r="N37" s="37"/>
      <x:c r="O37" s="41" t="str">
        <x:f>IF(A37="","",SUMIFS(Recebimentos!$D$6:$D$205,Recebimentos!$B$6:$B$205,A37,Recebimentos!$L$6:$L$205,"VÁLIDO"))</x:f>
      </x:c>
      <x:c r="P37" s="41" t="str">
        <x:f>IF(A37="","",IF(AND(ISNUMBER(G37),G37&gt;0),MAX(0,G37-O37),""))</x:f>
      </x:c>
      <x:c r="Q37" s="41" t="str">
        <x:f>IF(A37="","",IF(OR(COUNTIF($A$6:$A$105,A37)&lt;&gt;1,NOT(ISNUMBER(L37)),NOT(ISNUMBER(M37)),M37&lt;=0,NOT(ISNUMBER(Dashboard!$B$4)),Dashboard!$B$4&lt;=0,COUNTIFS(Recebimentos!$B$6:$B$205,A37,Recebimentos!$L$6:$L$205,"REVISAR DADOS")&gt;0,AND(N37&lt;&gt;"",OR(NOT(ISNUMBER(N37)),N37&lt;=0)),NOT(ISNUMBER(Listas!$K$6)),Listas!$K$6&lt;0),"REVISAR DADOS",IF(AND(N37&lt;&gt;"",P37&gt;0),"REVISAR CONCLUSÃO",IF(P37=0,IF(N37="","RECEBIDO — INFORME DATA","RECEBIDO"),IF(M37&lt;Dashboard!$B$4,"ATRASADO",IF(M37&lt;=Dashboard!$B$4+Listas!$K$6,"VENCE EM BREVE","NO PRAZO"))))))</x:f>
      </x:c>
      <x:c r="R37" s="41" t="str">
        <x:f>IF(A37="","",IF(OR(Q37="REVISAR DADOS",Q37="REVISAR CONCLUSÃO"),"",IF(Q37="RECEBIDO",MAX(0,N37-M37),IF(P37&gt;0,MAX(0,Dashboard!$B$4-M37),""))))</x:f>
      </x:c>
      <x:c r="S37" s="41" t="str">
        <x:f>IF(Q37&lt;&gt;"RECEBIDO","",IF(OR(NOT(ISNUMBER(Listas!$K$8)),Listas!$K$8&lt;0),"",IF(N37&lt;=M37+Listas!$K$8,"SIM","NÃO")))</x:f>
      </x:c>
      <x:c r="T37" s="36"/>
      <x:c r="U37" s="36"/>
      <x:c r="V37" s="36"/>
      <x:c r="W37" s="2"/>
      <x:c r="X37" s="2"/>
      <x:c r="Y37" s="2"/>
      <x:c r="Z37" s="2"/>
    </x:row>
    <x:row r="38" ht="21" customHeight="1">
      <x:c r="A38" s="36"/>
      <x:c r="B38" s="36"/>
      <x:c r="C38" s="37"/>
      <x:c r="D38" s="36"/>
      <x:c r="E38" s="36"/>
      <x:c r="F38" s="36"/>
      <x:c r="G38" s="36"/>
      <x:c r="H38" s="36"/>
      <x:c r="I38" s="38"/>
      <x:c r="J38" s="38"/>
      <x:c r="K38" s="38"/>
      <x:c r="L38" s="39" t="str">
        <x:f>IF(A38="","",IF(OR(NOT(ISNUMBER(G38)),G38&lt;=0,NOT(ISNUMBER(I38)),I38&lt;0,AND(J38&lt;&gt;"",OR(NOT(ISNUMBER(J38)),J38&lt;0)),AND(K38&lt;&gt;"",OR(NOT(ISNUMBER(K38)),K38&lt;0)),J38&gt;G38*I38),"",G38*I38-J38+K38))</x:f>
      </x:c>
      <x:c r="M38" s="37"/>
      <x:c r="N38" s="37"/>
      <x:c r="O38" s="41" t="str">
        <x:f>IF(A38="","",SUMIFS(Recebimentos!$D$6:$D$205,Recebimentos!$B$6:$B$205,A38,Recebimentos!$L$6:$L$205,"VÁLIDO"))</x:f>
      </x:c>
      <x:c r="P38" s="41" t="str">
        <x:f>IF(A38="","",IF(AND(ISNUMBER(G38),G38&gt;0),MAX(0,G38-O38),""))</x:f>
      </x:c>
      <x:c r="Q38" s="41" t="str">
        <x:f>IF(A38="","",IF(OR(COUNTIF($A$6:$A$105,A38)&lt;&gt;1,NOT(ISNUMBER(L38)),NOT(ISNUMBER(M38)),M38&lt;=0,NOT(ISNUMBER(Dashboard!$B$4)),Dashboard!$B$4&lt;=0,COUNTIFS(Recebimentos!$B$6:$B$205,A38,Recebimentos!$L$6:$L$205,"REVISAR DADOS")&gt;0,AND(N38&lt;&gt;"",OR(NOT(ISNUMBER(N38)),N38&lt;=0)),NOT(ISNUMBER(Listas!$K$6)),Listas!$K$6&lt;0),"REVISAR DADOS",IF(AND(N38&lt;&gt;"",P38&gt;0),"REVISAR CONCLUSÃO",IF(P38=0,IF(N38="","RECEBIDO — INFORME DATA","RECEBIDO"),IF(M38&lt;Dashboard!$B$4,"ATRASADO",IF(M38&lt;=Dashboard!$B$4+Listas!$K$6,"VENCE EM BREVE","NO PRAZO"))))))</x:f>
      </x:c>
      <x:c r="R38" s="41" t="str">
        <x:f>IF(A38="","",IF(OR(Q38="REVISAR DADOS",Q38="REVISAR CONCLUSÃO"),"",IF(Q38="RECEBIDO",MAX(0,N38-M38),IF(P38&gt;0,MAX(0,Dashboard!$B$4-M38),""))))</x:f>
      </x:c>
      <x:c r="S38" s="41" t="str">
        <x:f>IF(Q38&lt;&gt;"RECEBIDO","",IF(OR(NOT(ISNUMBER(Listas!$K$8)),Listas!$K$8&lt;0),"",IF(N38&lt;=M38+Listas!$K$8,"SIM","NÃO")))</x:f>
      </x:c>
      <x:c r="T38" s="36"/>
      <x:c r="U38" s="36"/>
      <x:c r="V38" s="36"/>
      <x:c r="W38" s="2"/>
      <x:c r="X38" s="2"/>
      <x:c r="Y38" s="2"/>
      <x:c r="Z38" s="2"/>
    </x:row>
    <x:row r="39" ht="21" customHeight="1">
      <x:c r="A39" s="36"/>
      <x:c r="B39" s="36"/>
      <x:c r="C39" s="37"/>
      <x:c r="D39" s="36"/>
      <x:c r="E39" s="36"/>
      <x:c r="F39" s="36"/>
      <x:c r="G39" s="36"/>
      <x:c r="H39" s="36"/>
      <x:c r="I39" s="38"/>
      <x:c r="J39" s="38"/>
      <x:c r="K39" s="38"/>
      <x:c r="L39" s="39" t="str">
        <x:f>IF(A39="","",IF(OR(NOT(ISNUMBER(G39)),G39&lt;=0,NOT(ISNUMBER(I39)),I39&lt;0,AND(J39&lt;&gt;"",OR(NOT(ISNUMBER(J39)),J39&lt;0)),AND(K39&lt;&gt;"",OR(NOT(ISNUMBER(K39)),K39&lt;0)),J39&gt;G39*I39),"",G39*I39-J39+K39))</x:f>
      </x:c>
      <x:c r="M39" s="37"/>
      <x:c r="N39" s="37"/>
      <x:c r="O39" s="41" t="str">
        <x:f>IF(A39="","",SUMIFS(Recebimentos!$D$6:$D$205,Recebimentos!$B$6:$B$205,A39,Recebimentos!$L$6:$L$205,"VÁLIDO"))</x:f>
      </x:c>
      <x:c r="P39" s="41" t="str">
        <x:f>IF(A39="","",IF(AND(ISNUMBER(G39),G39&gt;0),MAX(0,G39-O39),""))</x:f>
      </x:c>
      <x:c r="Q39" s="41" t="str">
        <x:f>IF(A39="","",IF(OR(COUNTIF($A$6:$A$105,A39)&lt;&gt;1,NOT(ISNUMBER(L39)),NOT(ISNUMBER(M39)),M39&lt;=0,NOT(ISNUMBER(Dashboard!$B$4)),Dashboard!$B$4&lt;=0,COUNTIFS(Recebimentos!$B$6:$B$205,A39,Recebimentos!$L$6:$L$205,"REVISAR DADOS")&gt;0,AND(N39&lt;&gt;"",OR(NOT(ISNUMBER(N39)),N39&lt;=0)),NOT(ISNUMBER(Listas!$K$6)),Listas!$K$6&lt;0),"REVISAR DADOS",IF(AND(N39&lt;&gt;"",P39&gt;0),"REVISAR CONCLUSÃO",IF(P39=0,IF(N39="","RECEBIDO — INFORME DATA","RECEBIDO"),IF(M39&lt;Dashboard!$B$4,"ATRASADO",IF(M39&lt;=Dashboard!$B$4+Listas!$K$6,"VENCE EM BREVE","NO PRAZO"))))))</x:f>
      </x:c>
      <x:c r="R39" s="41" t="str">
        <x:f>IF(A39="","",IF(OR(Q39="REVISAR DADOS",Q39="REVISAR CONCLUSÃO"),"",IF(Q39="RECEBIDO",MAX(0,N39-M39),IF(P39&gt;0,MAX(0,Dashboard!$B$4-M39),""))))</x:f>
      </x:c>
      <x:c r="S39" s="41" t="str">
        <x:f>IF(Q39&lt;&gt;"RECEBIDO","",IF(OR(NOT(ISNUMBER(Listas!$K$8)),Listas!$K$8&lt;0),"",IF(N39&lt;=M39+Listas!$K$8,"SIM","NÃO")))</x:f>
      </x:c>
      <x:c r="T39" s="36"/>
      <x:c r="U39" s="36"/>
      <x:c r="V39" s="36"/>
      <x:c r="W39" s="2"/>
      <x:c r="X39" s="2"/>
      <x:c r="Y39" s="2"/>
      <x:c r="Z39" s="2"/>
    </x:row>
    <x:row r="40" ht="21" customHeight="1">
      <x:c r="A40" s="36"/>
      <x:c r="B40" s="36"/>
      <x:c r="C40" s="37"/>
      <x:c r="D40" s="36"/>
      <x:c r="E40" s="36"/>
      <x:c r="F40" s="36"/>
      <x:c r="G40" s="36"/>
      <x:c r="H40" s="36"/>
      <x:c r="I40" s="38"/>
      <x:c r="J40" s="38"/>
      <x:c r="K40" s="38"/>
      <x:c r="L40" s="39" t="str">
        <x:f>IF(A40="","",IF(OR(NOT(ISNUMBER(G40)),G40&lt;=0,NOT(ISNUMBER(I40)),I40&lt;0,AND(J40&lt;&gt;"",OR(NOT(ISNUMBER(J40)),J40&lt;0)),AND(K40&lt;&gt;"",OR(NOT(ISNUMBER(K40)),K40&lt;0)),J40&gt;G40*I40),"",G40*I40-J40+K40))</x:f>
      </x:c>
      <x:c r="M40" s="37"/>
      <x:c r="N40" s="37"/>
      <x:c r="O40" s="41" t="str">
        <x:f>IF(A40="","",SUMIFS(Recebimentos!$D$6:$D$205,Recebimentos!$B$6:$B$205,A40,Recebimentos!$L$6:$L$205,"VÁLIDO"))</x:f>
      </x:c>
      <x:c r="P40" s="41" t="str">
        <x:f>IF(A40="","",IF(AND(ISNUMBER(G40),G40&gt;0),MAX(0,G40-O40),""))</x:f>
      </x:c>
      <x:c r="Q40" s="41" t="str">
        <x:f>IF(A40="","",IF(OR(COUNTIF($A$6:$A$105,A40)&lt;&gt;1,NOT(ISNUMBER(L40)),NOT(ISNUMBER(M40)),M40&lt;=0,NOT(ISNUMBER(Dashboard!$B$4)),Dashboard!$B$4&lt;=0,COUNTIFS(Recebimentos!$B$6:$B$205,A40,Recebimentos!$L$6:$L$205,"REVISAR DADOS")&gt;0,AND(N40&lt;&gt;"",OR(NOT(ISNUMBER(N40)),N40&lt;=0)),NOT(ISNUMBER(Listas!$K$6)),Listas!$K$6&lt;0),"REVISAR DADOS",IF(AND(N40&lt;&gt;"",P40&gt;0),"REVISAR CONCLUSÃO",IF(P40=0,IF(N40="","RECEBIDO — INFORME DATA","RECEBIDO"),IF(M40&lt;Dashboard!$B$4,"ATRASADO",IF(M40&lt;=Dashboard!$B$4+Listas!$K$6,"VENCE EM BREVE","NO PRAZO"))))))</x:f>
      </x:c>
      <x:c r="R40" s="41" t="str">
        <x:f>IF(A40="","",IF(OR(Q40="REVISAR DADOS",Q40="REVISAR CONCLUSÃO"),"",IF(Q40="RECEBIDO",MAX(0,N40-M40),IF(P40&gt;0,MAX(0,Dashboard!$B$4-M40),""))))</x:f>
      </x:c>
      <x:c r="S40" s="41" t="str">
        <x:f>IF(Q40&lt;&gt;"RECEBIDO","",IF(OR(NOT(ISNUMBER(Listas!$K$8)),Listas!$K$8&lt;0),"",IF(N40&lt;=M40+Listas!$K$8,"SIM","NÃO")))</x:f>
      </x:c>
      <x:c r="T40" s="36"/>
      <x:c r="U40" s="36"/>
      <x:c r="V40" s="36"/>
      <x:c r="W40" s="2"/>
      <x:c r="X40" s="2"/>
      <x:c r="Y40" s="2"/>
      <x:c r="Z40" s="2"/>
    </x:row>
    <x:row r="41" ht="21" customHeight="1">
      <x:c r="A41" s="36"/>
      <x:c r="B41" s="36"/>
      <x:c r="C41" s="37"/>
      <x:c r="D41" s="36"/>
      <x:c r="E41" s="36"/>
      <x:c r="F41" s="36"/>
      <x:c r="G41" s="36"/>
      <x:c r="H41" s="36"/>
      <x:c r="I41" s="38"/>
      <x:c r="J41" s="38"/>
      <x:c r="K41" s="38"/>
      <x:c r="L41" s="39" t="str">
        <x:f>IF(A41="","",IF(OR(NOT(ISNUMBER(G41)),G41&lt;=0,NOT(ISNUMBER(I41)),I41&lt;0,AND(J41&lt;&gt;"",OR(NOT(ISNUMBER(J41)),J41&lt;0)),AND(K41&lt;&gt;"",OR(NOT(ISNUMBER(K41)),K41&lt;0)),J41&gt;G41*I41),"",G41*I41-J41+K41))</x:f>
      </x:c>
      <x:c r="M41" s="37"/>
      <x:c r="N41" s="37"/>
      <x:c r="O41" s="41" t="str">
        <x:f>IF(A41="","",SUMIFS(Recebimentos!$D$6:$D$205,Recebimentos!$B$6:$B$205,A41,Recebimentos!$L$6:$L$205,"VÁLIDO"))</x:f>
      </x:c>
      <x:c r="P41" s="41" t="str">
        <x:f>IF(A41="","",IF(AND(ISNUMBER(G41),G41&gt;0),MAX(0,G41-O41),""))</x:f>
      </x:c>
      <x:c r="Q41" s="41" t="str">
        <x:f>IF(A41="","",IF(OR(COUNTIF($A$6:$A$105,A41)&lt;&gt;1,NOT(ISNUMBER(L41)),NOT(ISNUMBER(M41)),M41&lt;=0,NOT(ISNUMBER(Dashboard!$B$4)),Dashboard!$B$4&lt;=0,COUNTIFS(Recebimentos!$B$6:$B$205,A41,Recebimentos!$L$6:$L$205,"REVISAR DADOS")&gt;0,AND(N41&lt;&gt;"",OR(NOT(ISNUMBER(N41)),N41&lt;=0)),NOT(ISNUMBER(Listas!$K$6)),Listas!$K$6&lt;0),"REVISAR DADOS",IF(AND(N41&lt;&gt;"",P41&gt;0),"REVISAR CONCLUSÃO",IF(P41=0,IF(N41="","RECEBIDO — INFORME DATA","RECEBIDO"),IF(M41&lt;Dashboard!$B$4,"ATRASADO",IF(M41&lt;=Dashboard!$B$4+Listas!$K$6,"VENCE EM BREVE","NO PRAZO"))))))</x:f>
      </x:c>
      <x:c r="R41" s="41" t="str">
        <x:f>IF(A41="","",IF(OR(Q41="REVISAR DADOS",Q41="REVISAR CONCLUSÃO"),"",IF(Q41="RECEBIDO",MAX(0,N41-M41),IF(P41&gt;0,MAX(0,Dashboard!$B$4-M41),""))))</x:f>
      </x:c>
      <x:c r="S41" s="41" t="str">
        <x:f>IF(Q41&lt;&gt;"RECEBIDO","",IF(OR(NOT(ISNUMBER(Listas!$K$8)),Listas!$K$8&lt;0),"",IF(N41&lt;=M41+Listas!$K$8,"SIM","NÃO")))</x:f>
      </x:c>
      <x:c r="T41" s="36"/>
      <x:c r="U41" s="36"/>
      <x:c r="V41" s="36"/>
      <x:c r="W41" s="2"/>
      <x:c r="X41" s="2"/>
      <x:c r="Y41" s="2"/>
      <x:c r="Z41" s="2"/>
    </x:row>
    <x:row r="42" ht="21" customHeight="1">
      <x:c r="A42" s="36"/>
      <x:c r="B42" s="36"/>
      <x:c r="C42" s="37"/>
      <x:c r="D42" s="36"/>
      <x:c r="E42" s="36"/>
      <x:c r="F42" s="36"/>
      <x:c r="G42" s="36"/>
      <x:c r="H42" s="36"/>
      <x:c r="I42" s="38"/>
      <x:c r="J42" s="38"/>
      <x:c r="K42" s="38"/>
      <x:c r="L42" s="39" t="str">
        <x:f>IF(A42="","",IF(OR(NOT(ISNUMBER(G42)),G42&lt;=0,NOT(ISNUMBER(I42)),I42&lt;0,AND(J42&lt;&gt;"",OR(NOT(ISNUMBER(J42)),J42&lt;0)),AND(K42&lt;&gt;"",OR(NOT(ISNUMBER(K42)),K42&lt;0)),J42&gt;G42*I42),"",G42*I42-J42+K42))</x:f>
      </x:c>
      <x:c r="M42" s="37"/>
      <x:c r="N42" s="37"/>
      <x:c r="O42" s="41" t="str">
        <x:f>IF(A42="","",SUMIFS(Recebimentos!$D$6:$D$205,Recebimentos!$B$6:$B$205,A42,Recebimentos!$L$6:$L$205,"VÁLIDO"))</x:f>
      </x:c>
      <x:c r="P42" s="41" t="str">
        <x:f>IF(A42="","",IF(AND(ISNUMBER(G42),G42&gt;0),MAX(0,G42-O42),""))</x:f>
      </x:c>
      <x:c r="Q42" s="41" t="str">
        <x:f>IF(A42="","",IF(OR(COUNTIF($A$6:$A$105,A42)&lt;&gt;1,NOT(ISNUMBER(L42)),NOT(ISNUMBER(M42)),M42&lt;=0,NOT(ISNUMBER(Dashboard!$B$4)),Dashboard!$B$4&lt;=0,COUNTIFS(Recebimentos!$B$6:$B$205,A42,Recebimentos!$L$6:$L$205,"REVISAR DADOS")&gt;0,AND(N42&lt;&gt;"",OR(NOT(ISNUMBER(N42)),N42&lt;=0)),NOT(ISNUMBER(Listas!$K$6)),Listas!$K$6&lt;0),"REVISAR DADOS",IF(AND(N42&lt;&gt;"",P42&gt;0),"REVISAR CONCLUSÃO",IF(P42=0,IF(N42="","RECEBIDO — INFORME DATA","RECEBIDO"),IF(M42&lt;Dashboard!$B$4,"ATRASADO",IF(M42&lt;=Dashboard!$B$4+Listas!$K$6,"VENCE EM BREVE","NO PRAZO"))))))</x:f>
      </x:c>
      <x:c r="R42" s="41" t="str">
        <x:f>IF(A42="","",IF(OR(Q42="REVISAR DADOS",Q42="REVISAR CONCLUSÃO"),"",IF(Q42="RECEBIDO",MAX(0,N42-M42),IF(P42&gt;0,MAX(0,Dashboard!$B$4-M42),""))))</x:f>
      </x:c>
      <x:c r="S42" s="41" t="str">
        <x:f>IF(Q42&lt;&gt;"RECEBIDO","",IF(OR(NOT(ISNUMBER(Listas!$K$8)),Listas!$K$8&lt;0),"",IF(N42&lt;=M42+Listas!$K$8,"SIM","NÃO")))</x:f>
      </x:c>
      <x:c r="T42" s="36"/>
      <x:c r="U42" s="36"/>
      <x:c r="V42" s="36"/>
      <x:c r="W42" s="2"/>
      <x:c r="X42" s="2"/>
      <x:c r="Y42" s="2"/>
      <x:c r="Z42" s="2"/>
    </x:row>
    <x:row r="43" ht="21" customHeight="1">
      <x:c r="A43" s="36"/>
      <x:c r="B43" s="36"/>
      <x:c r="C43" s="37"/>
      <x:c r="D43" s="36"/>
      <x:c r="E43" s="36"/>
      <x:c r="F43" s="36"/>
      <x:c r="G43" s="36"/>
      <x:c r="H43" s="36"/>
      <x:c r="I43" s="38"/>
      <x:c r="J43" s="38"/>
      <x:c r="K43" s="38"/>
      <x:c r="L43" s="39" t="str">
        <x:f>IF(A43="","",IF(OR(NOT(ISNUMBER(G43)),G43&lt;=0,NOT(ISNUMBER(I43)),I43&lt;0,AND(J43&lt;&gt;"",OR(NOT(ISNUMBER(J43)),J43&lt;0)),AND(K43&lt;&gt;"",OR(NOT(ISNUMBER(K43)),K43&lt;0)),J43&gt;G43*I43),"",G43*I43-J43+K43))</x:f>
      </x:c>
      <x:c r="M43" s="37"/>
      <x:c r="N43" s="37"/>
      <x:c r="O43" s="41" t="str">
        <x:f>IF(A43="","",SUMIFS(Recebimentos!$D$6:$D$205,Recebimentos!$B$6:$B$205,A43,Recebimentos!$L$6:$L$205,"VÁLIDO"))</x:f>
      </x:c>
      <x:c r="P43" s="41" t="str">
        <x:f>IF(A43="","",IF(AND(ISNUMBER(G43),G43&gt;0),MAX(0,G43-O43),""))</x:f>
      </x:c>
      <x:c r="Q43" s="41" t="str">
        <x:f>IF(A43="","",IF(OR(COUNTIF($A$6:$A$105,A43)&lt;&gt;1,NOT(ISNUMBER(L43)),NOT(ISNUMBER(M43)),M43&lt;=0,NOT(ISNUMBER(Dashboard!$B$4)),Dashboard!$B$4&lt;=0,COUNTIFS(Recebimentos!$B$6:$B$205,A43,Recebimentos!$L$6:$L$205,"REVISAR DADOS")&gt;0,AND(N43&lt;&gt;"",OR(NOT(ISNUMBER(N43)),N43&lt;=0)),NOT(ISNUMBER(Listas!$K$6)),Listas!$K$6&lt;0),"REVISAR DADOS",IF(AND(N43&lt;&gt;"",P43&gt;0),"REVISAR CONCLUSÃO",IF(P43=0,IF(N43="","RECEBIDO — INFORME DATA","RECEBIDO"),IF(M43&lt;Dashboard!$B$4,"ATRASADO",IF(M43&lt;=Dashboard!$B$4+Listas!$K$6,"VENCE EM BREVE","NO PRAZO"))))))</x:f>
      </x:c>
      <x:c r="R43" s="41" t="str">
        <x:f>IF(A43="","",IF(OR(Q43="REVISAR DADOS",Q43="REVISAR CONCLUSÃO"),"",IF(Q43="RECEBIDO",MAX(0,N43-M43),IF(P43&gt;0,MAX(0,Dashboard!$B$4-M43),""))))</x:f>
      </x:c>
      <x:c r="S43" s="41" t="str">
        <x:f>IF(Q43&lt;&gt;"RECEBIDO","",IF(OR(NOT(ISNUMBER(Listas!$K$8)),Listas!$K$8&lt;0),"",IF(N43&lt;=M43+Listas!$K$8,"SIM","NÃO")))</x:f>
      </x:c>
      <x:c r="T43" s="36"/>
      <x:c r="U43" s="36"/>
      <x:c r="V43" s="36"/>
      <x:c r="W43" s="2"/>
      <x:c r="X43" s="2"/>
      <x:c r="Y43" s="2"/>
      <x:c r="Z43" s="2"/>
    </x:row>
    <x:row r="44" ht="21" customHeight="1">
      <x:c r="A44" s="36"/>
      <x:c r="B44" s="36"/>
      <x:c r="C44" s="37"/>
      <x:c r="D44" s="36"/>
      <x:c r="E44" s="36"/>
      <x:c r="F44" s="36"/>
      <x:c r="G44" s="36"/>
      <x:c r="H44" s="36"/>
      <x:c r="I44" s="38"/>
      <x:c r="J44" s="38"/>
      <x:c r="K44" s="38"/>
      <x:c r="L44" s="39" t="str">
        <x:f>IF(A44="","",IF(OR(NOT(ISNUMBER(G44)),G44&lt;=0,NOT(ISNUMBER(I44)),I44&lt;0,AND(J44&lt;&gt;"",OR(NOT(ISNUMBER(J44)),J44&lt;0)),AND(K44&lt;&gt;"",OR(NOT(ISNUMBER(K44)),K44&lt;0)),J44&gt;G44*I44),"",G44*I44-J44+K44))</x:f>
      </x:c>
      <x:c r="M44" s="37"/>
      <x:c r="N44" s="37"/>
      <x:c r="O44" s="41" t="str">
        <x:f>IF(A44="","",SUMIFS(Recebimentos!$D$6:$D$205,Recebimentos!$B$6:$B$205,A44,Recebimentos!$L$6:$L$205,"VÁLIDO"))</x:f>
      </x:c>
      <x:c r="P44" s="41" t="str">
        <x:f>IF(A44="","",IF(AND(ISNUMBER(G44),G44&gt;0),MAX(0,G44-O44),""))</x:f>
      </x:c>
      <x:c r="Q44" s="41" t="str">
        <x:f>IF(A44="","",IF(OR(COUNTIF($A$6:$A$105,A44)&lt;&gt;1,NOT(ISNUMBER(L44)),NOT(ISNUMBER(M44)),M44&lt;=0,NOT(ISNUMBER(Dashboard!$B$4)),Dashboard!$B$4&lt;=0,COUNTIFS(Recebimentos!$B$6:$B$205,A44,Recebimentos!$L$6:$L$205,"REVISAR DADOS")&gt;0,AND(N44&lt;&gt;"",OR(NOT(ISNUMBER(N44)),N44&lt;=0)),NOT(ISNUMBER(Listas!$K$6)),Listas!$K$6&lt;0),"REVISAR DADOS",IF(AND(N44&lt;&gt;"",P44&gt;0),"REVISAR CONCLUSÃO",IF(P44=0,IF(N44="","RECEBIDO — INFORME DATA","RECEBIDO"),IF(M44&lt;Dashboard!$B$4,"ATRASADO",IF(M44&lt;=Dashboard!$B$4+Listas!$K$6,"VENCE EM BREVE","NO PRAZO"))))))</x:f>
      </x:c>
      <x:c r="R44" s="41" t="str">
        <x:f>IF(A44="","",IF(OR(Q44="REVISAR DADOS",Q44="REVISAR CONCLUSÃO"),"",IF(Q44="RECEBIDO",MAX(0,N44-M44),IF(P44&gt;0,MAX(0,Dashboard!$B$4-M44),""))))</x:f>
      </x:c>
      <x:c r="S44" s="41" t="str">
        <x:f>IF(Q44&lt;&gt;"RECEBIDO","",IF(OR(NOT(ISNUMBER(Listas!$K$8)),Listas!$K$8&lt;0),"",IF(N44&lt;=M44+Listas!$K$8,"SIM","NÃO")))</x:f>
      </x:c>
      <x:c r="T44" s="36"/>
      <x:c r="U44" s="36"/>
      <x:c r="V44" s="36"/>
      <x:c r="W44" s="2"/>
      <x:c r="X44" s="2"/>
      <x:c r="Y44" s="2"/>
      <x:c r="Z44" s="2"/>
    </x:row>
    <x:row r="45" ht="21" customHeight="1">
      <x:c r="A45" s="36"/>
      <x:c r="B45" s="36"/>
      <x:c r="C45" s="37"/>
      <x:c r="D45" s="36"/>
      <x:c r="E45" s="36"/>
      <x:c r="F45" s="36"/>
      <x:c r="G45" s="36"/>
      <x:c r="H45" s="36"/>
      <x:c r="I45" s="38"/>
      <x:c r="J45" s="38"/>
      <x:c r="K45" s="38"/>
      <x:c r="L45" s="39" t="str">
        <x:f>IF(A45="","",IF(OR(NOT(ISNUMBER(G45)),G45&lt;=0,NOT(ISNUMBER(I45)),I45&lt;0,AND(J45&lt;&gt;"",OR(NOT(ISNUMBER(J45)),J45&lt;0)),AND(K45&lt;&gt;"",OR(NOT(ISNUMBER(K45)),K45&lt;0)),J45&gt;G45*I45),"",G45*I45-J45+K45))</x:f>
      </x:c>
      <x:c r="M45" s="37"/>
      <x:c r="N45" s="37"/>
      <x:c r="O45" s="41" t="str">
        <x:f>IF(A45="","",SUMIFS(Recebimentos!$D$6:$D$205,Recebimentos!$B$6:$B$205,A45,Recebimentos!$L$6:$L$205,"VÁLIDO"))</x:f>
      </x:c>
      <x:c r="P45" s="41" t="str">
        <x:f>IF(A45="","",IF(AND(ISNUMBER(G45),G45&gt;0),MAX(0,G45-O45),""))</x:f>
      </x:c>
      <x:c r="Q45" s="41" t="str">
        <x:f>IF(A45="","",IF(OR(COUNTIF($A$6:$A$105,A45)&lt;&gt;1,NOT(ISNUMBER(L45)),NOT(ISNUMBER(M45)),M45&lt;=0,NOT(ISNUMBER(Dashboard!$B$4)),Dashboard!$B$4&lt;=0,COUNTIFS(Recebimentos!$B$6:$B$205,A45,Recebimentos!$L$6:$L$205,"REVISAR DADOS")&gt;0,AND(N45&lt;&gt;"",OR(NOT(ISNUMBER(N45)),N45&lt;=0)),NOT(ISNUMBER(Listas!$K$6)),Listas!$K$6&lt;0),"REVISAR DADOS",IF(AND(N45&lt;&gt;"",P45&gt;0),"REVISAR CONCLUSÃO",IF(P45=0,IF(N45="","RECEBIDO — INFORME DATA","RECEBIDO"),IF(M45&lt;Dashboard!$B$4,"ATRASADO",IF(M45&lt;=Dashboard!$B$4+Listas!$K$6,"VENCE EM BREVE","NO PRAZO"))))))</x:f>
      </x:c>
      <x:c r="R45" s="41" t="str">
        <x:f>IF(A45="","",IF(OR(Q45="REVISAR DADOS",Q45="REVISAR CONCLUSÃO"),"",IF(Q45="RECEBIDO",MAX(0,N45-M45),IF(P45&gt;0,MAX(0,Dashboard!$B$4-M45),""))))</x:f>
      </x:c>
      <x:c r="S45" s="41" t="str">
        <x:f>IF(Q45&lt;&gt;"RECEBIDO","",IF(OR(NOT(ISNUMBER(Listas!$K$8)),Listas!$K$8&lt;0),"",IF(N45&lt;=M45+Listas!$K$8,"SIM","NÃO")))</x:f>
      </x:c>
      <x:c r="T45" s="36"/>
      <x:c r="U45" s="36"/>
      <x:c r="V45" s="36"/>
      <x:c r="W45" s="2"/>
      <x:c r="X45" s="2"/>
      <x:c r="Y45" s="2"/>
      <x:c r="Z45" s="2"/>
    </x:row>
    <x:row r="46" ht="21" customHeight="1">
      <x:c r="A46" s="36"/>
      <x:c r="B46" s="36"/>
      <x:c r="C46" s="37"/>
      <x:c r="D46" s="36"/>
      <x:c r="E46" s="36"/>
      <x:c r="F46" s="36"/>
      <x:c r="G46" s="36"/>
      <x:c r="H46" s="36"/>
      <x:c r="I46" s="38"/>
      <x:c r="J46" s="38"/>
      <x:c r="K46" s="38"/>
      <x:c r="L46" s="39" t="str">
        <x:f>IF(A46="","",IF(OR(NOT(ISNUMBER(G46)),G46&lt;=0,NOT(ISNUMBER(I46)),I46&lt;0,AND(J46&lt;&gt;"",OR(NOT(ISNUMBER(J46)),J46&lt;0)),AND(K46&lt;&gt;"",OR(NOT(ISNUMBER(K46)),K46&lt;0)),J46&gt;G46*I46),"",G46*I46-J46+K46))</x:f>
      </x:c>
      <x:c r="M46" s="37"/>
      <x:c r="N46" s="37"/>
      <x:c r="O46" s="41" t="str">
        <x:f>IF(A46="","",SUMIFS(Recebimentos!$D$6:$D$205,Recebimentos!$B$6:$B$205,A46,Recebimentos!$L$6:$L$205,"VÁLIDO"))</x:f>
      </x:c>
      <x:c r="P46" s="41" t="str">
        <x:f>IF(A46="","",IF(AND(ISNUMBER(G46),G46&gt;0),MAX(0,G46-O46),""))</x:f>
      </x:c>
      <x:c r="Q46" s="41" t="str">
        <x:f>IF(A46="","",IF(OR(COUNTIF($A$6:$A$105,A46)&lt;&gt;1,NOT(ISNUMBER(L46)),NOT(ISNUMBER(M46)),M46&lt;=0,NOT(ISNUMBER(Dashboard!$B$4)),Dashboard!$B$4&lt;=0,COUNTIFS(Recebimentos!$B$6:$B$205,A46,Recebimentos!$L$6:$L$205,"REVISAR DADOS")&gt;0,AND(N46&lt;&gt;"",OR(NOT(ISNUMBER(N46)),N46&lt;=0)),NOT(ISNUMBER(Listas!$K$6)),Listas!$K$6&lt;0),"REVISAR DADOS",IF(AND(N46&lt;&gt;"",P46&gt;0),"REVISAR CONCLUSÃO",IF(P46=0,IF(N46="","RECEBIDO — INFORME DATA","RECEBIDO"),IF(M46&lt;Dashboard!$B$4,"ATRASADO",IF(M46&lt;=Dashboard!$B$4+Listas!$K$6,"VENCE EM BREVE","NO PRAZO"))))))</x:f>
      </x:c>
      <x:c r="R46" s="41" t="str">
        <x:f>IF(A46="","",IF(OR(Q46="REVISAR DADOS",Q46="REVISAR CONCLUSÃO"),"",IF(Q46="RECEBIDO",MAX(0,N46-M46),IF(P46&gt;0,MAX(0,Dashboard!$B$4-M46),""))))</x:f>
      </x:c>
      <x:c r="S46" s="41" t="str">
        <x:f>IF(Q46&lt;&gt;"RECEBIDO","",IF(OR(NOT(ISNUMBER(Listas!$K$8)),Listas!$K$8&lt;0),"",IF(N46&lt;=M46+Listas!$K$8,"SIM","NÃO")))</x:f>
      </x:c>
      <x:c r="T46" s="36"/>
      <x:c r="U46" s="36"/>
      <x:c r="V46" s="36"/>
      <x:c r="W46" s="2"/>
      <x:c r="X46" s="2"/>
      <x:c r="Y46" s="2"/>
      <x:c r="Z46" s="2"/>
    </x:row>
    <x:row r="47" ht="21" customHeight="1">
      <x:c r="A47" s="36"/>
      <x:c r="B47" s="36"/>
      <x:c r="C47" s="37"/>
      <x:c r="D47" s="36"/>
      <x:c r="E47" s="36"/>
      <x:c r="F47" s="36"/>
      <x:c r="G47" s="36"/>
      <x:c r="H47" s="36"/>
      <x:c r="I47" s="38"/>
      <x:c r="J47" s="38"/>
      <x:c r="K47" s="38"/>
      <x:c r="L47" s="39" t="str">
        <x:f>IF(A47="","",IF(OR(NOT(ISNUMBER(G47)),G47&lt;=0,NOT(ISNUMBER(I47)),I47&lt;0,AND(J47&lt;&gt;"",OR(NOT(ISNUMBER(J47)),J47&lt;0)),AND(K47&lt;&gt;"",OR(NOT(ISNUMBER(K47)),K47&lt;0)),J47&gt;G47*I47),"",G47*I47-J47+K47))</x:f>
      </x:c>
      <x:c r="M47" s="37"/>
      <x:c r="N47" s="37"/>
      <x:c r="O47" s="41" t="str">
        <x:f>IF(A47="","",SUMIFS(Recebimentos!$D$6:$D$205,Recebimentos!$B$6:$B$205,A47,Recebimentos!$L$6:$L$205,"VÁLIDO"))</x:f>
      </x:c>
      <x:c r="P47" s="41" t="str">
        <x:f>IF(A47="","",IF(AND(ISNUMBER(G47),G47&gt;0),MAX(0,G47-O47),""))</x:f>
      </x:c>
      <x:c r="Q47" s="41" t="str">
        <x:f>IF(A47="","",IF(OR(COUNTIF($A$6:$A$105,A47)&lt;&gt;1,NOT(ISNUMBER(L47)),NOT(ISNUMBER(M47)),M47&lt;=0,NOT(ISNUMBER(Dashboard!$B$4)),Dashboard!$B$4&lt;=0,COUNTIFS(Recebimentos!$B$6:$B$205,A47,Recebimentos!$L$6:$L$205,"REVISAR DADOS")&gt;0,AND(N47&lt;&gt;"",OR(NOT(ISNUMBER(N47)),N47&lt;=0)),NOT(ISNUMBER(Listas!$K$6)),Listas!$K$6&lt;0),"REVISAR DADOS",IF(AND(N47&lt;&gt;"",P47&gt;0),"REVISAR CONCLUSÃO",IF(P47=0,IF(N47="","RECEBIDO — INFORME DATA","RECEBIDO"),IF(M47&lt;Dashboard!$B$4,"ATRASADO",IF(M47&lt;=Dashboard!$B$4+Listas!$K$6,"VENCE EM BREVE","NO PRAZO"))))))</x:f>
      </x:c>
      <x:c r="R47" s="41" t="str">
        <x:f>IF(A47="","",IF(OR(Q47="REVISAR DADOS",Q47="REVISAR CONCLUSÃO"),"",IF(Q47="RECEBIDO",MAX(0,N47-M47),IF(P47&gt;0,MAX(0,Dashboard!$B$4-M47),""))))</x:f>
      </x:c>
      <x:c r="S47" s="41" t="str">
        <x:f>IF(Q47&lt;&gt;"RECEBIDO","",IF(OR(NOT(ISNUMBER(Listas!$K$8)),Listas!$K$8&lt;0),"",IF(N47&lt;=M47+Listas!$K$8,"SIM","NÃO")))</x:f>
      </x:c>
      <x:c r="T47" s="36"/>
      <x:c r="U47" s="36"/>
      <x:c r="V47" s="36"/>
      <x:c r="W47" s="2"/>
      <x:c r="X47" s="2"/>
      <x:c r="Y47" s="2"/>
      <x:c r="Z47" s="2"/>
    </x:row>
    <x:row r="48" ht="21" customHeight="1">
      <x:c r="A48" s="36"/>
      <x:c r="B48" s="36"/>
      <x:c r="C48" s="37"/>
      <x:c r="D48" s="36"/>
      <x:c r="E48" s="36"/>
      <x:c r="F48" s="36"/>
      <x:c r="G48" s="36"/>
      <x:c r="H48" s="36"/>
      <x:c r="I48" s="38"/>
      <x:c r="J48" s="38"/>
      <x:c r="K48" s="38"/>
      <x:c r="L48" s="39" t="str">
        <x:f>IF(A48="","",IF(OR(NOT(ISNUMBER(G48)),G48&lt;=0,NOT(ISNUMBER(I48)),I48&lt;0,AND(J48&lt;&gt;"",OR(NOT(ISNUMBER(J48)),J48&lt;0)),AND(K48&lt;&gt;"",OR(NOT(ISNUMBER(K48)),K48&lt;0)),J48&gt;G48*I48),"",G48*I48-J48+K48))</x:f>
      </x:c>
      <x:c r="M48" s="37"/>
      <x:c r="N48" s="37"/>
      <x:c r="O48" s="41" t="str">
        <x:f>IF(A48="","",SUMIFS(Recebimentos!$D$6:$D$205,Recebimentos!$B$6:$B$205,A48,Recebimentos!$L$6:$L$205,"VÁLIDO"))</x:f>
      </x:c>
      <x:c r="P48" s="41" t="str">
        <x:f>IF(A48="","",IF(AND(ISNUMBER(G48),G48&gt;0),MAX(0,G48-O48),""))</x:f>
      </x:c>
      <x:c r="Q48" s="41" t="str">
        <x:f>IF(A48="","",IF(OR(COUNTIF($A$6:$A$105,A48)&lt;&gt;1,NOT(ISNUMBER(L48)),NOT(ISNUMBER(M48)),M48&lt;=0,NOT(ISNUMBER(Dashboard!$B$4)),Dashboard!$B$4&lt;=0,COUNTIFS(Recebimentos!$B$6:$B$205,A48,Recebimentos!$L$6:$L$205,"REVISAR DADOS")&gt;0,AND(N48&lt;&gt;"",OR(NOT(ISNUMBER(N48)),N48&lt;=0)),NOT(ISNUMBER(Listas!$K$6)),Listas!$K$6&lt;0),"REVISAR DADOS",IF(AND(N48&lt;&gt;"",P48&gt;0),"REVISAR CONCLUSÃO",IF(P48=0,IF(N48="","RECEBIDO — INFORME DATA","RECEBIDO"),IF(M48&lt;Dashboard!$B$4,"ATRASADO",IF(M48&lt;=Dashboard!$B$4+Listas!$K$6,"VENCE EM BREVE","NO PRAZO"))))))</x:f>
      </x:c>
      <x:c r="R48" s="41" t="str">
        <x:f>IF(A48="","",IF(OR(Q48="REVISAR DADOS",Q48="REVISAR CONCLUSÃO"),"",IF(Q48="RECEBIDO",MAX(0,N48-M48),IF(P48&gt;0,MAX(0,Dashboard!$B$4-M48),""))))</x:f>
      </x:c>
      <x:c r="S48" s="41" t="str">
        <x:f>IF(Q48&lt;&gt;"RECEBIDO","",IF(OR(NOT(ISNUMBER(Listas!$K$8)),Listas!$K$8&lt;0),"",IF(N48&lt;=M48+Listas!$K$8,"SIM","NÃO")))</x:f>
      </x:c>
      <x:c r="T48" s="36"/>
      <x:c r="U48" s="36"/>
      <x:c r="V48" s="36"/>
      <x:c r="W48" s="2"/>
      <x:c r="X48" s="2"/>
      <x:c r="Y48" s="2"/>
      <x:c r="Z48" s="2"/>
    </x:row>
    <x:row r="49" ht="21" customHeight="1">
      <x:c r="A49" s="36"/>
      <x:c r="B49" s="36"/>
      <x:c r="C49" s="37"/>
      <x:c r="D49" s="36"/>
      <x:c r="E49" s="36"/>
      <x:c r="F49" s="36"/>
      <x:c r="G49" s="36"/>
      <x:c r="H49" s="36"/>
      <x:c r="I49" s="38"/>
      <x:c r="J49" s="38"/>
      <x:c r="K49" s="38"/>
      <x:c r="L49" s="39" t="str">
        <x:f>IF(A49="","",IF(OR(NOT(ISNUMBER(G49)),G49&lt;=0,NOT(ISNUMBER(I49)),I49&lt;0,AND(J49&lt;&gt;"",OR(NOT(ISNUMBER(J49)),J49&lt;0)),AND(K49&lt;&gt;"",OR(NOT(ISNUMBER(K49)),K49&lt;0)),J49&gt;G49*I49),"",G49*I49-J49+K49))</x:f>
      </x:c>
      <x:c r="M49" s="37"/>
      <x:c r="N49" s="37"/>
      <x:c r="O49" s="41" t="str">
        <x:f>IF(A49="","",SUMIFS(Recebimentos!$D$6:$D$205,Recebimentos!$B$6:$B$205,A49,Recebimentos!$L$6:$L$205,"VÁLIDO"))</x:f>
      </x:c>
      <x:c r="P49" s="41" t="str">
        <x:f>IF(A49="","",IF(AND(ISNUMBER(G49),G49&gt;0),MAX(0,G49-O49),""))</x:f>
      </x:c>
      <x:c r="Q49" s="41" t="str">
        <x:f>IF(A49="","",IF(OR(COUNTIF($A$6:$A$105,A49)&lt;&gt;1,NOT(ISNUMBER(L49)),NOT(ISNUMBER(M49)),M49&lt;=0,NOT(ISNUMBER(Dashboard!$B$4)),Dashboard!$B$4&lt;=0,COUNTIFS(Recebimentos!$B$6:$B$205,A49,Recebimentos!$L$6:$L$205,"REVISAR DADOS")&gt;0,AND(N49&lt;&gt;"",OR(NOT(ISNUMBER(N49)),N49&lt;=0)),NOT(ISNUMBER(Listas!$K$6)),Listas!$K$6&lt;0),"REVISAR DADOS",IF(AND(N49&lt;&gt;"",P49&gt;0),"REVISAR CONCLUSÃO",IF(P49=0,IF(N49="","RECEBIDO — INFORME DATA","RECEBIDO"),IF(M49&lt;Dashboard!$B$4,"ATRASADO",IF(M49&lt;=Dashboard!$B$4+Listas!$K$6,"VENCE EM BREVE","NO PRAZO"))))))</x:f>
      </x:c>
      <x:c r="R49" s="41" t="str">
        <x:f>IF(A49="","",IF(OR(Q49="REVISAR DADOS",Q49="REVISAR CONCLUSÃO"),"",IF(Q49="RECEBIDO",MAX(0,N49-M49),IF(P49&gt;0,MAX(0,Dashboard!$B$4-M49),""))))</x:f>
      </x:c>
      <x:c r="S49" s="41" t="str">
        <x:f>IF(Q49&lt;&gt;"RECEBIDO","",IF(OR(NOT(ISNUMBER(Listas!$K$8)),Listas!$K$8&lt;0),"",IF(N49&lt;=M49+Listas!$K$8,"SIM","NÃO")))</x:f>
      </x:c>
      <x:c r="T49" s="36"/>
      <x:c r="U49" s="36"/>
      <x:c r="V49" s="36"/>
      <x:c r="W49" s="2"/>
      <x:c r="X49" s="2"/>
      <x:c r="Y49" s="2"/>
      <x:c r="Z49" s="2"/>
    </x:row>
    <x:row r="50" ht="21" customHeight="1">
      <x:c r="A50" s="36"/>
      <x:c r="B50" s="36"/>
      <x:c r="C50" s="37"/>
      <x:c r="D50" s="36"/>
      <x:c r="E50" s="36"/>
      <x:c r="F50" s="36"/>
      <x:c r="G50" s="36"/>
      <x:c r="H50" s="36"/>
      <x:c r="I50" s="38"/>
      <x:c r="J50" s="38"/>
      <x:c r="K50" s="38"/>
      <x:c r="L50" s="39" t="str">
        <x:f>IF(A50="","",IF(OR(NOT(ISNUMBER(G50)),G50&lt;=0,NOT(ISNUMBER(I50)),I50&lt;0,AND(J50&lt;&gt;"",OR(NOT(ISNUMBER(J50)),J50&lt;0)),AND(K50&lt;&gt;"",OR(NOT(ISNUMBER(K50)),K50&lt;0)),J50&gt;G50*I50),"",G50*I50-J50+K50))</x:f>
      </x:c>
      <x:c r="M50" s="37"/>
      <x:c r="N50" s="37"/>
      <x:c r="O50" s="41" t="str">
        <x:f>IF(A50="","",SUMIFS(Recebimentos!$D$6:$D$205,Recebimentos!$B$6:$B$205,A50,Recebimentos!$L$6:$L$205,"VÁLIDO"))</x:f>
      </x:c>
      <x:c r="P50" s="41" t="str">
        <x:f>IF(A50="","",IF(AND(ISNUMBER(G50),G50&gt;0),MAX(0,G50-O50),""))</x:f>
      </x:c>
      <x:c r="Q50" s="41" t="str">
        <x:f>IF(A50="","",IF(OR(COUNTIF($A$6:$A$105,A50)&lt;&gt;1,NOT(ISNUMBER(L50)),NOT(ISNUMBER(M50)),M50&lt;=0,NOT(ISNUMBER(Dashboard!$B$4)),Dashboard!$B$4&lt;=0,COUNTIFS(Recebimentos!$B$6:$B$205,A50,Recebimentos!$L$6:$L$205,"REVISAR DADOS")&gt;0,AND(N50&lt;&gt;"",OR(NOT(ISNUMBER(N50)),N50&lt;=0)),NOT(ISNUMBER(Listas!$K$6)),Listas!$K$6&lt;0),"REVISAR DADOS",IF(AND(N50&lt;&gt;"",P50&gt;0),"REVISAR CONCLUSÃO",IF(P50=0,IF(N50="","RECEBIDO — INFORME DATA","RECEBIDO"),IF(M50&lt;Dashboard!$B$4,"ATRASADO",IF(M50&lt;=Dashboard!$B$4+Listas!$K$6,"VENCE EM BREVE","NO PRAZO"))))))</x:f>
      </x:c>
      <x:c r="R50" s="41" t="str">
        <x:f>IF(A50="","",IF(OR(Q50="REVISAR DADOS",Q50="REVISAR CONCLUSÃO"),"",IF(Q50="RECEBIDO",MAX(0,N50-M50),IF(P50&gt;0,MAX(0,Dashboard!$B$4-M50),""))))</x:f>
      </x:c>
      <x:c r="S50" s="41" t="str">
        <x:f>IF(Q50&lt;&gt;"RECEBIDO","",IF(OR(NOT(ISNUMBER(Listas!$K$8)),Listas!$K$8&lt;0),"",IF(N50&lt;=M50+Listas!$K$8,"SIM","NÃO")))</x:f>
      </x:c>
      <x:c r="T50" s="36"/>
      <x:c r="U50" s="36"/>
      <x:c r="V50" s="36"/>
      <x:c r="W50" s="2"/>
      <x:c r="X50" s="2"/>
      <x:c r="Y50" s="2"/>
      <x:c r="Z50" s="2"/>
    </x:row>
    <x:row r="51" ht="21" customHeight="1">
      <x:c r="A51" s="36"/>
      <x:c r="B51" s="36"/>
      <x:c r="C51" s="37"/>
      <x:c r="D51" s="36"/>
      <x:c r="E51" s="36"/>
      <x:c r="F51" s="36"/>
      <x:c r="G51" s="36"/>
      <x:c r="H51" s="36"/>
      <x:c r="I51" s="38"/>
      <x:c r="J51" s="38"/>
      <x:c r="K51" s="38"/>
      <x:c r="L51" s="39" t="str">
        <x:f>IF(A51="","",IF(OR(NOT(ISNUMBER(G51)),G51&lt;=0,NOT(ISNUMBER(I51)),I51&lt;0,AND(J51&lt;&gt;"",OR(NOT(ISNUMBER(J51)),J51&lt;0)),AND(K51&lt;&gt;"",OR(NOT(ISNUMBER(K51)),K51&lt;0)),J51&gt;G51*I51),"",G51*I51-J51+K51))</x:f>
      </x:c>
      <x:c r="M51" s="37"/>
      <x:c r="N51" s="37"/>
      <x:c r="O51" s="41" t="str">
        <x:f>IF(A51="","",SUMIFS(Recebimentos!$D$6:$D$205,Recebimentos!$B$6:$B$205,A51,Recebimentos!$L$6:$L$205,"VÁLIDO"))</x:f>
      </x:c>
      <x:c r="P51" s="41" t="str">
        <x:f>IF(A51="","",IF(AND(ISNUMBER(G51),G51&gt;0),MAX(0,G51-O51),""))</x:f>
      </x:c>
      <x:c r="Q51" s="41" t="str">
        <x:f>IF(A51="","",IF(OR(COUNTIF($A$6:$A$105,A51)&lt;&gt;1,NOT(ISNUMBER(L51)),NOT(ISNUMBER(M51)),M51&lt;=0,NOT(ISNUMBER(Dashboard!$B$4)),Dashboard!$B$4&lt;=0,COUNTIFS(Recebimentos!$B$6:$B$205,A51,Recebimentos!$L$6:$L$205,"REVISAR DADOS")&gt;0,AND(N51&lt;&gt;"",OR(NOT(ISNUMBER(N51)),N51&lt;=0)),NOT(ISNUMBER(Listas!$K$6)),Listas!$K$6&lt;0),"REVISAR DADOS",IF(AND(N51&lt;&gt;"",P51&gt;0),"REVISAR CONCLUSÃO",IF(P51=0,IF(N51="","RECEBIDO — INFORME DATA","RECEBIDO"),IF(M51&lt;Dashboard!$B$4,"ATRASADO",IF(M51&lt;=Dashboard!$B$4+Listas!$K$6,"VENCE EM BREVE","NO PRAZO"))))))</x:f>
      </x:c>
      <x:c r="R51" s="41" t="str">
        <x:f>IF(A51="","",IF(OR(Q51="REVISAR DADOS",Q51="REVISAR CONCLUSÃO"),"",IF(Q51="RECEBIDO",MAX(0,N51-M51),IF(P51&gt;0,MAX(0,Dashboard!$B$4-M51),""))))</x:f>
      </x:c>
      <x:c r="S51" s="41" t="str">
        <x:f>IF(Q51&lt;&gt;"RECEBIDO","",IF(OR(NOT(ISNUMBER(Listas!$K$8)),Listas!$K$8&lt;0),"",IF(N51&lt;=M51+Listas!$K$8,"SIM","NÃO")))</x:f>
      </x:c>
      <x:c r="T51" s="36"/>
      <x:c r="U51" s="36"/>
      <x:c r="V51" s="36"/>
      <x:c r="W51" s="2"/>
      <x:c r="X51" s="2"/>
      <x:c r="Y51" s="2"/>
      <x:c r="Z51" s="2"/>
    </x:row>
    <x:row r="52" ht="21" customHeight="1">
      <x:c r="A52" s="36"/>
      <x:c r="B52" s="36"/>
      <x:c r="C52" s="37"/>
      <x:c r="D52" s="36"/>
      <x:c r="E52" s="36"/>
      <x:c r="F52" s="36"/>
      <x:c r="G52" s="36"/>
      <x:c r="H52" s="36"/>
      <x:c r="I52" s="38"/>
      <x:c r="J52" s="38"/>
      <x:c r="K52" s="38"/>
      <x:c r="L52" s="39" t="str">
        <x:f>IF(A52="","",IF(OR(NOT(ISNUMBER(G52)),G52&lt;=0,NOT(ISNUMBER(I52)),I52&lt;0,AND(J52&lt;&gt;"",OR(NOT(ISNUMBER(J52)),J52&lt;0)),AND(K52&lt;&gt;"",OR(NOT(ISNUMBER(K52)),K52&lt;0)),J52&gt;G52*I52),"",G52*I52-J52+K52))</x:f>
      </x:c>
      <x:c r="M52" s="37"/>
      <x:c r="N52" s="37"/>
      <x:c r="O52" s="41" t="str">
        <x:f>IF(A52="","",SUMIFS(Recebimentos!$D$6:$D$205,Recebimentos!$B$6:$B$205,A52,Recebimentos!$L$6:$L$205,"VÁLIDO"))</x:f>
      </x:c>
      <x:c r="P52" s="41" t="str">
        <x:f>IF(A52="","",IF(AND(ISNUMBER(G52),G52&gt;0),MAX(0,G52-O52),""))</x:f>
      </x:c>
      <x:c r="Q52" s="41" t="str">
        <x:f>IF(A52="","",IF(OR(COUNTIF($A$6:$A$105,A52)&lt;&gt;1,NOT(ISNUMBER(L52)),NOT(ISNUMBER(M52)),M52&lt;=0,NOT(ISNUMBER(Dashboard!$B$4)),Dashboard!$B$4&lt;=0,COUNTIFS(Recebimentos!$B$6:$B$205,A52,Recebimentos!$L$6:$L$205,"REVISAR DADOS")&gt;0,AND(N52&lt;&gt;"",OR(NOT(ISNUMBER(N52)),N52&lt;=0)),NOT(ISNUMBER(Listas!$K$6)),Listas!$K$6&lt;0),"REVISAR DADOS",IF(AND(N52&lt;&gt;"",P52&gt;0),"REVISAR CONCLUSÃO",IF(P52=0,IF(N52="","RECEBIDO — INFORME DATA","RECEBIDO"),IF(M52&lt;Dashboard!$B$4,"ATRASADO",IF(M52&lt;=Dashboard!$B$4+Listas!$K$6,"VENCE EM BREVE","NO PRAZO"))))))</x:f>
      </x:c>
      <x:c r="R52" s="41" t="str">
        <x:f>IF(A52="","",IF(OR(Q52="REVISAR DADOS",Q52="REVISAR CONCLUSÃO"),"",IF(Q52="RECEBIDO",MAX(0,N52-M52),IF(P52&gt;0,MAX(0,Dashboard!$B$4-M52),""))))</x:f>
      </x:c>
      <x:c r="S52" s="41" t="str">
        <x:f>IF(Q52&lt;&gt;"RECEBIDO","",IF(OR(NOT(ISNUMBER(Listas!$K$8)),Listas!$K$8&lt;0),"",IF(N52&lt;=M52+Listas!$K$8,"SIM","NÃO")))</x:f>
      </x:c>
      <x:c r="T52" s="36"/>
      <x:c r="U52" s="36"/>
      <x:c r="V52" s="36"/>
      <x:c r="W52" s="2"/>
      <x:c r="X52" s="2"/>
      <x:c r="Y52" s="2"/>
      <x:c r="Z52" s="2"/>
    </x:row>
    <x:row r="53" ht="21" customHeight="1">
      <x:c r="A53" s="36"/>
      <x:c r="B53" s="36"/>
      <x:c r="C53" s="37"/>
      <x:c r="D53" s="36"/>
      <x:c r="E53" s="36"/>
      <x:c r="F53" s="36"/>
      <x:c r="G53" s="36"/>
      <x:c r="H53" s="36"/>
      <x:c r="I53" s="38"/>
      <x:c r="J53" s="38"/>
      <x:c r="K53" s="38"/>
      <x:c r="L53" s="39" t="str">
        <x:f>IF(A53="","",IF(OR(NOT(ISNUMBER(G53)),G53&lt;=0,NOT(ISNUMBER(I53)),I53&lt;0,AND(J53&lt;&gt;"",OR(NOT(ISNUMBER(J53)),J53&lt;0)),AND(K53&lt;&gt;"",OR(NOT(ISNUMBER(K53)),K53&lt;0)),J53&gt;G53*I53),"",G53*I53-J53+K53))</x:f>
      </x:c>
      <x:c r="M53" s="37"/>
      <x:c r="N53" s="37"/>
      <x:c r="O53" s="41" t="str">
        <x:f>IF(A53="","",SUMIFS(Recebimentos!$D$6:$D$205,Recebimentos!$B$6:$B$205,A53,Recebimentos!$L$6:$L$205,"VÁLIDO"))</x:f>
      </x:c>
      <x:c r="P53" s="41" t="str">
        <x:f>IF(A53="","",IF(AND(ISNUMBER(G53),G53&gt;0),MAX(0,G53-O53),""))</x:f>
      </x:c>
      <x:c r="Q53" s="41" t="str">
        <x:f>IF(A53="","",IF(OR(COUNTIF($A$6:$A$105,A53)&lt;&gt;1,NOT(ISNUMBER(L53)),NOT(ISNUMBER(M53)),M53&lt;=0,NOT(ISNUMBER(Dashboard!$B$4)),Dashboard!$B$4&lt;=0,COUNTIFS(Recebimentos!$B$6:$B$205,A53,Recebimentos!$L$6:$L$205,"REVISAR DADOS")&gt;0,AND(N53&lt;&gt;"",OR(NOT(ISNUMBER(N53)),N53&lt;=0)),NOT(ISNUMBER(Listas!$K$6)),Listas!$K$6&lt;0),"REVISAR DADOS",IF(AND(N53&lt;&gt;"",P53&gt;0),"REVISAR CONCLUSÃO",IF(P53=0,IF(N53="","RECEBIDO — INFORME DATA","RECEBIDO"),IF(M53&lt;Dashboard!$B$4,"ATRASADO",IF(M53&lt;=Dashboard!$B$4+Listas!$K$6,"VENCE EM BREVE","NO PRAZO"))))))</x:f>
      </x:c>
      <x:c r="R53" s="41" t="str">
        <x:f>IF(A53="","",IF(OR(Q53="REVISAR DADOS",Q53="REVISAR CONCLUSÃO"),"",IF(Q53="RECEBIDO",MAX(0,N53-M53),IF(P53&gt;0,MAX(0,Dashboard!$B$4-M53),""))))</x:f>
      </x:c>
      <x:c r="S53" s="41" t="str">
        <x:f>IF(Q53&lt;&gt;"RECEBIDO","",IF(OR(NOT(ISNUMBER(Listas!$K$8)),Listas!$K$8&lt;0),"",IF(N53&lt;=M53+Listas!$K$8,"SIM","NÃO")))</x:f>
      </x:c>
      <x:c r="T53" s="36"/>
      <x:c r="U53" s="36"/>
      <x:c r="V53" s="36"/>
      <x:c r="W53" s="2"/>
      <x:c r="X53" s="2"/>
      <x:c r="Y53" s="2"/>
      <x:c r="Z53" s="2"/>
    </x:row>
    <x:row r="54" ht="21" customHeight="1">
      <x:c r="A54" s="36"/>
      <x:c r="B54" s="36"/>
      <x:c r="C54" s="37"/>
      <x:c r="D54" s="36"/>
      <x:c r="E54" s="36"/>
      <x:c r="F54" s="36"/>
      <x:c r="G54" s="36"/>
      <x:c r="H54" s="36"/>
      <x:c r="I54" s="38"/>
      <x:c r="J54" s="38"/>
      <x:c r="K54" s="38"/>
      <x:c r="L54" s="39" t="str">
        <x:f>IF(A54="","",IF(OR(NOT(ISNUMBER(G54)),G54&lt;=0,NOT(ISNUMBER(I54)),I54&lt;0,AND(J54&lt;&gt;"",OR(NOT(ISNUMBER(J54)),J54&lt;0)),AND(K54&lt;&gt;"",OR(NOT(ISNUMBER(K54)),K54&lt;0)),J54&gt;G54*I54),"",G54*I54-J54+K54))</x:f>
      </x:c>
      <x:c r="M54" s="37"/>
      <x:c r="N54" s="37"/>
      <x:c r="O54" s="41" t="str">
        <x:f>IF(A54="","",SUMIFS(Recebimentos!$D$6:$D$205,Recebimentos!$B$6:$B$205,A54,Recebimentos!$L$6:$L$205,"VÁLIDO"))</x:f>
      </x:c>
      <x:c r="P54" s="41" t="str">
        <x:f>IF(A54="","",IF(AND(ISNUMBER(G54),G54&gt;0),MAX(0,G54-O54),""))</x:f>
      </x:c>
      <x:c r="Q54" s="41" t="str">
        <x:f>IF(A54="","",IF(OR(COUNTIF($A$6:$A$105,A54)&lt;&gt;1,NOT(ISNUMBER(L54)),NOT(ISNUMBER(M54)),M54&lt;=0,NOT(ISNUMBER(Dashboard!$B$4)),Dashboard!$B$4&lt;=0,COUNTIFS(Recebimentos!$B$6:$B$205,A54,Recebimentos!$L$6:$L$205,"REVISAR DADOS")&gt;0,AND(N54&lt;&gt;"",OR(NOT(ISNUMBER(N54)),N54&lt;=0)),NOT(ISNUMBER(Listas!$K$6)),Listas!$K$6&lt;0),"REVISAR DADOS",IF(AND(N54&lt;&gt;"",P54&gt;0),"REVISAR CONCLUSÃO",IF(P54=0,IF(N54="","RECEBIDO — INFORME DATA","RECEBIDO"),IF(M54&lt;Dashboard!$B$4,"ATRASADO",IF(M54&lt;=Dashboard!$B$4+Listas!$K$6,"VENCE EM BREVE","NO PRAZO"))))))</x:f>
      </x:c>
      <x:c r="R54" s="41" t="str">
        <x:f>IF(A54="","",IF(OR(Q54="REVISAR DADOS",Q54="REVISAR CONCLUSÃO"),"",IF(Q54="RECEBIDO",MAX(0,N54-M54),IF(P54&gt;0,MAX(0,Dashboard!$B$4-M54),""))))</x:f>
      </x:c>
      <x:c r="S54" s="41" t="str">
        <x:f>IF(Q54&lt;&gt;"RECEBIDO","",IF(OR(NOT(ISNUMBER(Listas!$K$8)),Listas!$K$8&lt;0),"",IF(N54&lt;=M54+Listas!$K$8,"SIM","NÃO")))</x:f>
      </x:c>
      <x:c r="T54" s="36"/>
      <x:c r="U54" s="36"/>
      <x:c r="V54" s="36"/>
      <x:c r="W54" s="2"/>
      <x:c r="X54" s="2"/>
      <x:c r="Y54" s="2"/>
      <x:c r="Z54" s="2"/>
    </x:row>
    <x:row r="55" ht="21" customHeight="1">
      <x:c r="A55" s="36"/>
      <x:c r="B55" s="36"/>
      <x:c r="C55" s="37"/>
      <x:c r="D55" s="36"/>
      <x:c r="E55" s="36"/>
      <x:c r="F55" s="36"/>
      <x:c r="G55" s="36"/>
      <x:c r="H55" s="36"/>
      <x:c r="I55" s="38"/>
      <x:c r="J55" s="38"/>
      <x:c r="K55" s="38"/>
      <x:c r="L55" s="39" t="str">
        <x:f>IF(A55="","",IF(OR(NOT(ISNUMBER(G55)),G55&lt;=0,NOT(ISNUMBER(I55)),I55&lt;0,AND(J55&lt;&gt;"",OR(NOT(ISNUMBER(J55)),J55&lt;0)),AND(K55&lt;&gt;"",OR(NOT(ISNUMBER(K55)),K55&lt;0)),J55&gt;G55*I55),"",G55*I55-J55+K55))</x:f>
      </x:c>
      <x:c r="M55" s="37"/>
      <x:c r="N55" s="37"/>
      <x:c r="O55" s="41" t="str">
        <x:f>IF(A55="","",SUMIFS(Recebimentos!$D$6:$D$205,Recebimentos!$B$6:$B$205,A55,Recebimentos!$L$6:$L$205,"VÁLIDO"))</x:f>
      </x:c>
      <x:c r="P55" s="41" t="str">
        <x:f>IF(A55="","",IF(AND(ISNUMBER(G55),G55&gt;0),MAX(0,G55-O55),""))</x:f>
      </x:c>
      <x:c r="Q55" s="41" t="str">
        <x:f>IF(A55="","",IF(OR(COUNTIF($A$6:$A$105,A55)&lt;&gt;1,NOT(ISNUMBER(L55)),NOT(ISNUMBER(M55)),M55&lt;=0,NOT(ISNUMBER(Dashboard!$B$4)),Dashboard!$B$4&lt;=0,COUNTIFS(Recebimentos!$B$6:$B$205,A55,Recebimentos!$L$6:$L$205,"REVISAR DADOS")&gt;0,AND(N55&lt;&gt;"",OR(NOT(ISNUMBER(N55)),N55&lt;=0)),NOT(ISNUMBER(Listas!$K$6)),Listas!$K$6&lt;0),"REVISAR DADOS",IF(AND(N55&lt;&gt;"",P55&gt;0),"REVISAR CONCLUSÃO",IF(P55=0,IF(N55="","RECEBIDO — INFORME DATA","RECEBIDO"),IF(M55&lt;Dashboard!$B$4,"ATRASADO",IF(M55&lt;=Dashboard!$B$4+Listas!$K$6,"VENCE EM BREVE","NO PRAZO"))))))</x:f>
      </x:c>
      <x:c r="R55" s="41" t="str">
        <x:f>IF(A55="","",IF(OR(Q55="REVISAR DADOS",Q55="REVISAR CONCLUSÃO"),"",IF(Q55="RECEBIDO",MAX(0,N55-M55),IF(P55&gt;0,MAX(0,Dashboard!$B$4-M55),""))))</x:f>
      </x:c>
      <x:c r="S55" s="41" t="str">
        <x:f>IF(Q55&lt;&gt;"RECEBIDO","",IF(OR(NOT(ISNUMBER(Listas!$K$8)),Listas!$K$8&lt;0),"",IF(N55&lt;=M55+Listas!$K$8,"SIM","NÃO")))</x:f>
      </x:c>
      <x:c r="T55" s="36"/>
      <x:c r="U55" s="36"/>
      <x:c r="V55" s="36"/>
      <x:c r="W55" s="2"/>
      <x:c r="X55" s="2"/>
      <x:c r="Y55" s="2"/>
      <x:c r="Z55" s="2"/>
    </x:row>
    <x:row r="56" ht="21" customHeight="1">
      <x:c r="A56" s="36"/>
      <x:c r="B56" s="36"/>
      <x:c r="C56" s="37"/>
      <x:c r="D56" s="36"/>
      <x:c r="E56" s="36"/>
      <x:c r="F56" s="36"/>
      <x:c r="G56" s="36"/>
      <x:c r="H56" s="36"/>
      <x:c r="I56" s="38"/>
      <x:c r="J56" s="38"/>
      <x:c r="K56" s="38"/>
      <x:c r="L56" s="39" t="str">
        <x:f>IF(A56="","",IF(OR(NOT(ISNUMBER(G56)),G56&lt;=0,NOT(ISNUMBER(I56)),I56&lt;0,AND(J56&lt;&gt;"",OR(NOT(ISNUMBER(J56)),J56&lt;0)),AND(K56&lt;&gt;"",OR(NOT(ISNUMBER(K56)),K56&lt;0)),J56&gt;G56*I56),"",G56*I56-J56+K56))</x:f>
      </x:c>
      <x:c r="M56" s="37"/>
      <x:c r="N56" s="37"/>
      <x:c r="O56" s="41" t="str">
        <x:f>IF(A56="","",SUMIFS(Recebimentos!$D$6:$D$205,Recebimentos!$B$6:$B$205,A56,Recebimentos!$L$6:$L$205,"VÁLIDO"))</x:f>
      </x:c>
      <x:c r="P56" s="41" t="str">
        <x:f>IF(A56="","",IF(AND(ISNUMBER(G56),G56&gt;0),MAX(0,G56-O56),""))</x:f>
      </x:c>
      <x:c r="Q56" s="41" t="str">
        <x:f>IF(A56="","",IF(OR(COUNTIF($A$6:$A$105,A56)&lt;&gt;1,NOT(ISNUMBER(L56)),NOT(ISNUMBER(M56)),M56&lt;=0,NOT(ISNUMBER(Dashboard!$B$4)),Dashboard!$B$4&lt;=0,COUNTIFS(Recebimentos!$B$6:$B$205,A56,Recebimentos!$L$6:$L$205,"REVISAR DADOS")&gt;0,AND(N56&lt;&gt;"",OR(NOT(ISNUMBER(N56)),N56&lt;=0)),NOT(ISNUMBER(Listas!$K$6)),Listas!$K$6&lt;0),"REVISAR DADOS",IF(AND(N56&lt;&gt;"",P56&gt;0),"REVISAR CONCLUSÃO",IF(P56=0,IF(N56="","RECEBIDO — INFORME DATA","RECEBIDO"),IF(M56&lt;Dashboard!$B$4,"ATRASADO",IF(M56&lt;=Dashboard!$B$4+Listas!$K$6,"VENCE EM BREVE","NO PRAZO"))))))</x:f>
      </x:c>
      <x:c r="R56" s="41" t="str">
        <x:f>IF(A56="","",IF(OR(Q56="REVISAR DADOS",Q56="REVISAR CONCLUSÃO"),"",IF(Q56="RECEBIDO",MAX(0,N56-M56),IF(P56&gt;0,MAX(0,Dashboard!$B$4-M56),""))))</x:f>
      </x:c>
      <x:c r="S56" s="41" t="str">
        <x:f>IF(Q56&lt;&gt;"RECEBIDO","",IF(OR(NOT(ISNUMBER(Listas!$K$8)),Listas!$K$8&lt;0),"",IF(N56&lt;=M56+Listas!$K$8,"SIM","NÃO")))</x:f>
      </x:c>
      <x:c r="T56" s="36"/>
      <x:c r="U56" s="36"/>
      <x:c r="V56" s="36"/>
      <x:c r="W56" s="2"/>
      <x:c r="X56" s="2"/>
      <x:c r="Y56" s="2"/>
      <x:c r="Z56" s="2"/>
    </x:row>
    <x:row r="57" ht="21" customHeight="1">
      <x:c r="A57" s="36"/>
      <x:c r="B57" s="36"/>
      <x:c r="C57" s="37"/>
      <x:c r="D57" s="36"/>
      <x:c r="E57" s="36"/>
      <x:c r="F57" s="36"/>
      <x:c r="G57" s="36"/>
      <x:c r="H57" s="36"/>
      <x:c r="I57" s="38"/>
      <x:c r="J57" s="38"/>
      <x:c r="K57" s="38"/>
      <x:c r="L57" s="39" t="str">
        <x:f>IF(A57="","",IF(OR(NOT(ISNUMBER(G57)),G57&lt;=0,NOT(ISNUMBER(I57)),I57&lt;0,AND(J57&lt;&gt;"",OR(NOT(ISNUMBER(J57)),J57&lt;0)),AND(K57&lt;&gt;"",OR(NOT(ISNUMBER(K57)),K57&lt;0)),J57&gt;G57*I57),"",G57*I57-J57+K57))</x:f>
      </x:c>
      <x:c r="M57" s="37"/>
      <x:c r="N57" s="37"/>
      <x:c r="O57" s="41" t="str">
        <x:f>IF(A57="","",SUMIFS(Recebimentos!$D$6:$D$205,Recebimentos!$B$6:$B$205,A57,Recebimentos!$L$6:$L$205,"VÁLIDO"))</x:f>
      </x:c>
      <x:c r="P57" s="41" t="str">
        <x:f>IF(A57="","",IF(AND(ISNUMBER(G57),G57&gt;0),MAX(0,G57-O57),""))</x:f>
      </x:c>
      <x:c r="Q57" s="41" t="str">
        <x:f>IF(A57="","",IF(OR(COUNTIF($A$6:$A$105,A57)&lt;&gt;1,NOT(ISNUMBER(L57)),NOT(ISNUMBER(M57)),M57&lt;=0,NOT(ISNUMBER(Dashboard!$B$4)),Dashboard!$B$4&lt;=0,COUNTIFS(Recebimentos!$B$6:$B$205,A57,Recebimentos!$L$6:$L$205,"REVISAR DADOS")&gt;0,AND(N57&lt;&gt;"",OR(NOT(ISNUMBER(N57)),N57&lt;=0)),NOT(ISNUMBER(Listas!$K$6)),Listas!$K$6&lt;0),"REVISAR DADOS",IF(AND(N57&lt;&gt;"",P57&gt;0),"REVISAR CONCLUSÃO",IF(P57=0,IF(N57="","RECEBIDO — INFORME DATA","RECEBIDO"),IF(M57&lt;Dashboard!$B$4,"ATRASADO",IF(M57&lt;=Dashboard!$B$4+Listas!$K$6,"VENCE EM BREVE","NO PRAZO"))))))</x:f>
      </x:c>
      <x:c r="R57" s="41" t="str">
        <x:f>IF(A57="","",IF(OR(Q57="REVISAR DADOS",Q57="REVISAR CONCLUSÃO"),"",IF(Q57="RECEBIDO",MAX(0,N57-M57),IF(P57&gt;0,MAX(0,Dashboard!$B$4-M57),""))))</x:f>
      </x:c>
      <x:c r="S57" s="41" t="str">
        <x:f>IF(Q57&lt;&gt;"RECEBIDO","",IF(OR(NOT(ISNUMBER(Listas!$K$8)),Listas!$K$8&lt;0),"",IF(N57&lt;=M57+Listas!$K$8,"SIM","NÃO")))</x:f>
      </x:c>
      <x:c r="T57" s="36"/>
      <x:c r="U57" s="36"/>
      <x:c r="V57" s="36"/>
      <x:c r="W57" s="2"/>
      <x:c r="X57" s="2"/>
      <x:c r="Y57" s="2"/>
      <x:c r="Z57" s="2"/>
    </x:row>
    <x:row r="58" ht="21" customHeight="1">
      <x:c r="A58" s="36"/>
      <x:c r="B58" s="36"/>
      <x:c r="C58" s="37"/>
      <x:c r="D58" s="36"/>
      <x:c r="E58" s="36"/>
      <x:c r="F58" s="36"/>
      <x:c r="G58" s="36"/>
      <x:c r="H58" s="36"/>
      <x:c r="I58" s="38"/>
      <x:c r="J58" s="38"/>
      <x:c r="K58" s="38"/>
      <x:c r="L58" s="39" t="str">
        <x:f>IF(A58="","",IF(OR(NOT(ISNUMBER(G58)),G58&lt;=0,NOT(ISNUMBER(I58)),I58&lt;0,AND(J58&lt;&gt;"",OR(NOT(ISNUMBER(J58)),J58&lt;0)),AND(K58&lt;&gt;"",OR(NOT(ISNUMBER(K58)),K58&lt;0)),J58&gt;G58*I58),"",G58*I58-J58+K58))</x:f>
      </x:c>
      <x:c r="M58" s="37"/>
      <x:c r="N58" s="37"/>
      <x:c r="O58" s="41" t="str">
        <x:f>IF(A58="","",SUMIFS(Recebimentos!$D$6:$D$205,Recebimentos!$B$6:$B$205,A58,Recebimentos!$L$6:$L$205,"VÁLIDO"))</x:f>
      </x:c>
      <x:c r="P58" s="41" t="str">
        <x:f>IF(A58="","",IF(AND(ISNUMBER(G58),G58&gt;0),MAX(0,G58-O58),""))</x:f>
      </x:c>
      <x:c r="Q58" s="41" t="str">
        <x:f>IF(A58="","",IF(OR(COUNTIF($A$6:$A$105,A58)&lt;&gt;1,NOT(ISNUMBER(L58)),NOT(ISNUMBER(M58)),M58&lt;=0,NOT(ISNUMBER(Dashboard!$B$4)),Dashboard!$B$4&lt;=0,COUNTIFS(Recebimentos!$B$6:$B$205,A58,Recebimentos!$L$6:$L$205,"REVISAR DADOS")&gt;0,AND(N58&lt;&gt;"",OR(NOT(ISNUMBER(N58)),N58&lt;=0)),NOT(ISNUMBER(Listas!$K$6)),Listas!$K$6&lt;0),"REVISAR DADOS",IF(AND(N58&lt;&gt;"",P58&gt;0),"REVISAR CONCLUSÃO",IF(P58=0,IF(N58="","RECEBIDO — INFORME DATA","RECEBIDO"),IF(M58&lt;Dashboard!$B$4,"ATRASADO",IF(M58&lt;=Dashboard!$B$4+Listas!$K$6,"VENCE EM BREVE","NO PRAZO"))))))</x:f>
      </x:c>
      <x:c r="R58" s="41" t="str">
        <x:f>IF(A58="","",IF(OR(Q58="REVISAR DADOS",Q58="REVISAR CONCLUSÃO"),"",IF(Q58="RECEBIDO",MAX(0,N58-M58),IF(P58&gt;0,MAX(0,Dashboard!$B$4-M58),""))))</x:f>
      </x:c>
      <x:c r="S58" s="41" t="str">
        <x:f>IF(Q58&lt;&gt;"RECEBIDO","",IF(OR(NOT(ISNUMBER(Listas!$K$8)),Listas!$K$8&lt;0),"",IF(N58&lt;=M58+Listas!$K$8,"SIM","NÃO")))</x:f>
      </x:c>
      <x:c r="T58" s="36"/>
      <x:c r="U58" s="36"/>
      <x:c r="V58" s="36"/>
      <x:c r="W58" s="2"/>
      <x:c r="X58" s="2"/>
      <x:c r="Y58" s="2"/>
      <x:c r="Z58" s="2"/>
    </x:row>
    <x:row r="59" ht="21" customHeight="1">
      <x:c r="A59" s="36"/>
      <x:c r="B59" s="36"/>
      <x:c r="C59" s="37"/>
      <x:c r="D59" s="36"/>
      <x:c r="E59" s="36"/>
      <x:c r="F59" s="36"/>
      <x:c r="G59" s="36"/>
      <x:c r="H59" s="36"/>
      <x:c r="I59" s="38"/>
      <x:c r="J59" s="38"/>
      <x:c r="K59" s="38"/>
      <x:c r="L59" s="39" t="str">
        <x:f>IF(A59="","",IF(OR(NOT(ISNUMBER(G59)),G59&lt;=0,NOT(ISNUMBER(I59)),I59&lt;0,AND(J59&lt;&gt;"",OR(NOT(ISNUMBER(J59)),J59&lt;0)),AND(K59&lt;&gt;"",OR(NOT(ISNUMBER(K59)),K59&lt;0)),J59&gt;G59*I59),"",G59*I59-J59+K59))</x:f>
      </x:c>
      <x:c r="M59" s="37"/>
      <x:c r="N59" s="37"/>
      <x:c r="O59" s="41" t="str">
        <x:f>IF(A59="","",SUMIFS(Recebimentos!$D$6:$D$205,Recebimentos!$B$6:$B$205,A59,Recebimentos!$L$6:$L$205,"VÁLIDO"))</x:f>
      </x:c>
      <x:c r="P59" s="41" t="str">
        <x:f>IF(A59="","",IF(AND(ISNUMBER(G59),G59&gt;0),MAX(0,G59-O59),""))</x:f>
      </x:c>
      <x:c r="Q59" s="41" t="str">
        <x:f>IF(A59="","",IF(OR(COUNTIF($A$6:$A$105,A59)&lt;&gt;1,NOT(ISNUMBER(L59)),NOT(ISNUMBER(M59)),M59&lt;=0,NOT(ISNUMBER(Dashboard!$B$4)),Dashboard!$B$4&lt;=0,COUNTIFS(Recebimentos!$B$6:$B$205,A59,Recebimentos!$L$6:$L$205,"REVISAR DADOS")&gt;0,AND(N59&lt;&gt;"",OR(NOT(ISNUMBER(N59)),N59&lt;=0)),NOT(ISNUMBER(Listas!$K$6)),Listas!$K$6&lt;0),"REVISAR DADOS",IF(AND(N59&lt;&gt;"",P59&gt;0),"REVISAR CONCLUSÃO",IF(P59=0,IF(N59="","RECEBIDO — INFORME DATA","RECEBIDO"),IF(M59&lt;Dashboard!$B$4,"ATRASADO",IF(M59&lt;=Dashboard!$B$4+Listas!$K$6,"VENCE EM BREVE","NO PRAZO"))))))</x:f>
      </x:c>
      <x:c r="R59" s="41" t="str">
        <x:f>IF(A59="","",IF(OR(Q59="REVISAR DADOS",Q59="REVISAR CONCLUSÃO"),"",IF(Q59="RECEBIDO",MAX(0,N59-M59),IF(P59&gt;0,MAX(0,Dashboard!$B$4-M59),""))))</x:f>
      </x:c>
      <x:c r="S59" s="41" t="str">
        <x:f>IF(Q59&lt;&gt;"RECEBIDO","",IF(OR(NOT(ISNUMBER(Listas!$K$8)),Listas!$K$8&lt;0),"",IF(N59&lt;=M59+Listas!$K$8,"SIM","NÃO")))</x:f>
      </x:c>
      <x:c r="T59" s="36"/>
      <x:c r="U59" s="36"/>
      <x:c r="V59" s="36"/>
      <x:c r="W59" s="2"/>
      <x:c r="X59" s="2"/>
      <x:c r="Y59" s="2"/>
      <x:c r="Z59" s="2"/>
    </x:row>
    <x:row r="60" ht="21" customHeight="1">
      <x:c r="A60" s="36"/>
      <x:c r="B60" s="36"/>
      <x:c r="C60" s="37"/>
      <x:c r="D60" s="36"/>
      <x:c r="E60" s="36"/>
      <x:c r="F60" s="36"/>
      <x:c r="G60" s="36"/>
      <x:c r="H60" s="36"/>
      <x:c r="I60" s="38"/>
      <x:c r="J60" s="38"/>
      <x:c r="K60" s="38"/>
      <x:c r="L60" s="39" t="str">
        <x:f>IF(A60="","",IF(OR(NOT(ISNUMBER(G60)),G60&lt;=0,NOT(ISNUMBER(I60)),I60&lt;0,AND(J60&lt;&gt;"",OR(NOT(ISNUMBER(J60)),J60&lt;0)),AND(K60&lt;&gt;"",OR(NOT(ISNUMBER(K60)),K60&lt;0)),J60&gt;G60*I60),"",G60*I60-J60+K60))</x:f>
      </x:c>
      <x:c r="M60" s="37"/>
      <x:c r="N60" s="37"/>
      <x:c r="O60" s="41" t="str">
        <x:f>IF(A60="","",SUMIFS(Recebimentos!$D$6:$D$205,Recebimentos!$B$6:$B$205,A60,Recebimentos!$L$6:$L$205,"VÁLIDO"))</x:f>
      </x:c>
      <x:c r="P60" s="41" t="str">
        <x:f>IF(A60="","",IF(AND(ISNUMBER(G60),G60&gt;0),MAX(0,G60-O60),""))</x:f>
      </x:c>
      <x:c r="Q60" s="41" t="str">
        <x:f>IF(A60="","",IF(OR(COUNTIF($A$6:$A$105,A60)&lt;&gt;1,NOT(ISNUMBER(L60)),NOT(ISNUMBER(M60)),M60&lt;=0,NOT(ISNUMBER(Dashboard!$B$4)),Dashboard!$B$4&lt;=0,COUNTIFS(Recebimentos!$B$6:$B$205,A60,Recebimentos!$L$6:$L$205,"REVISAR DADOS")&gt;0,AND(N60&lt;&gt;"",OR(NOT(ISNUMBER(N60)),N60&lt;=0)),NOT(ISNUMBER(Listas!$K$6)),Listas!$K$6&lt;0),"REVISAR DADOS",IF(AND(N60&lt;&gt;"",P60&gt;0),"REVISAR CONCLUSÃO",IF(P60=0,IF(N60="","RECEBIDO — INFORME DATA","RECEBIDO"),IF(M60&lt;Dashboard!$B$4,"ATRASADO",IF(M60&lt;=Dashboard!$B$4+Listas!$K$6,"VENCE EM BREVE","NO PRAZO"))))))</x:f>
      </x:c>
      <x:c r="R60" s="41" t="str">
        <x:f>IF(A60="","",IF(OR(Q60="REVISAR DADOS",Q60="REVISAR CONCLUSÃO"),"",IF(Q60="RECEBIDO",MAX(0,N60-M60),IF(P60&gt;0,MAX(0,Dashboard!$B$4-M60),""))))</x:f>
      </x:c>
      <x:c r="S60" s="41" t="str">
        <x:f>IF(Q60&lt;&gt;"RECEBIDO","",IF(OR(NOT(ISNUMBER(Listas!$K$8)),Listas!$K$8&lt;0),"",IF(N60&lt;=M60+Listas!$K$8,"SIM","NÃO")))</x:f>
      </x:c>
      <x:c r="T60" s="36"/>
      <x:c r="U60" s="36"/>
      <x:c r="V60" s="36"/>
      <x:c r="W60" s="2"/>
      <x:c r="X60" s="2"/>
      <x:c r="Y60" s="2"/>
      <x:c r="Z60" s="2"/>
    </x:row>
    <x:row r="61" ht="21" customHeight="1">
      <x:c r="A61" s="36"/>
      <x:c r="B61" s="36"/>
      <x:c r="C61" s="37"/>
      <x:c r="D61" s="36"/>
      <x:c r="E61" s="36"/>
      <x:c r="F61" s="36"/>
      <x:c r="G61" s="36"/>
      <x:c r="H61" s="36"/>
      <x:c r="I61" s="38"/>
      <x:c r="J61" s="38"/>
      <x:c r="K61" s="38"/>
      <x:c r="L61" s="39" t="str">
        <x:f>IF(A61="","",IF(OR(NOT(ISNUMBER(G61)),G61&lt;=0,NOT(ISNUMBER(I61)),I61&lt;0,AND(J61&lt;&gt;"",OR(NOT(ISNUMBER(J61)),J61&lt;0)),AND(K61&lt;&gt;"",OR(NOT(ISNUMBER(K61)),K61&lt;0)),J61&gt;G61*I61),"",G61*I61-J61+K61))</x:f>
      </x:c>
      <x:c r="M61" s="37"/>
      <x:c r="N61" s="37"/>
      <x:c r="O61" s="41" t="str">
        <x:f>IF(A61="","",SUMIFS(Recebimentos!$D$6:$D$205,Recebimentos!$B$6:$B$205,A61,Recebimentos!$L$6:$L$205,"VÁLIDO"))</x:f>
      </x:c>
      <x:c r="P61" s="41" t="str">
        <x:f>IF(A61="","",IF(AND(ISNUMBER(G61),G61&gt;0),MAX(0,G61-O61),""))</x:f>
      </x:c>
      <x:c r="Q61" s="41" t="str">
        <x:f>IF(A61="","",IF(OR(COUNTIF($A$6:$A$105,A61)&lt;&gt;1,NOT(ISNUMBER(L61)),NOT(ISNUMBER(M61)),M61&lt;=0,NOT(ISNUMBER(Dashboard!$B$4)),Dashboard!$B$4&lt;=0,COUNTIFS(Recebimentos!$B$6:$B$205,A61,Recebimentos!$L$6:$L$205,"REVISAR DADOS")&gt;0,AND(N61&lt;&gt;"",OR(NOT(ISNUMBER(N61)),N61&lt;=0)),NOT(ISNUMBER(Listas!$K$6)),Listas!$K$6&lt;0),"REVISAR DADOS",IF(AND(N61&lt;&gt;"",P61&gt;0),"REVISAR CONCLUSÃO",IF(P61=0,IF(N61="","RECEBIDO — INFORME DATA","RECEBIDO"),IF(M61&lt;Dashboard!$B$4,"ATRASADO",IF(M61&lt;=Dashboard!$B$4+Listas!$K$6,"VENCE EM BREVE","NO PRAZO"))))))</x:f>
      </x:c>
      <x:c r="R61" s="41" t="str">
        <x:f>IF(A61="","",IF(OR(Q61="REVISAR DADOS",Q61="REVISAR CONCLUSÃO"),"",IF(Q61="RECEBIDO",MAX(0,N61-M61),IF(P61&gt;0,MAX(0,Dashboard!$B$4-M61),""))))</x:f>
      </x:c>
      <x:c r="S61" s="41" t="str">
        <x:f>IF(Q61&lt;&gt;"RECEBIDO","",IF(OR(NOT(ISNUMBER(Listas!$K$8)),Listas!$K$8&lt;0),"",IF(N61&lt;=M61+Listas!$K$8,"SIM","NÃO")))</x:f>
      </x:c>
      <x:c r="T61" s="36"/>
      <x:c r="U61" s="36"/>
      <x:c r="V61" s="36"/>
      <x:c r="W61" s="2"/>
      <x:c r="X61" s="2"/>
      <x:c r="Y61" s="2"/>
      <x:c r="Z61" s="2"/>
    </x:row>
    <x:row r="62" ht="21" customHeight="1">
      <x:c r="A62" s="36"/>
      <x:c r="B62" s="36"/>
      <x:c r="C62" s="37"/>
      <x:c r="D62" s="36"/>
      <x:c r="E62" s="36"/>
      <x:c r="F62" s="36"/>
      <x:c r="G62" s="36"/>
      <x:c r="H62" s="36"/>
      <x:c r="I62" s="38"/>
      <x:c r="J62" s="38"/>
      <x:c r="K62" s="38"/>
      <x:c r="L62" s="39" t="str">
        <x:f>IF(A62="","",IF(OR(NOT(ISNUMBER(G62)),G62&lt;=0,NOT(ISNUMBER(I62)),I62&lt;0,AND(J62&lt;&gt;"",OR(NOT(ISNUMBER(J62)),J62&lt;0)),AND(K62&lt;&gt;"",OR(NOT(ISNUMBER(K62)),K62&lt;0)),J62&gt;G62*I62),"",G62*I62-J62+K62))</x:f>
      </x:c>
      <x:c r="M62" s="37"/>
      <x:c r="N62" s="37"/>
      <x:c r="O62" s="41" t="str">
        <x:f>IF(A62="","",SUMIFS(Recebimentos!$D$6:$D$205,Recebimentos!$B$6:$B$205,A62,Recebimentos!$L$6:$L$205,"VÁLIDO"))</x:f>
      </x:c>
      <x:c r="P62" s="41" t="str">
        <x:f>IF(A62="","",IF(AND(ISNUMBER(G62),G62&gt;0),MAX(0,G62-O62),""))</x:f>
      </x:c>
      <x:c r="Q62" s="41" t="str">
        <x:f>IF(A62="","",IF(OR(COUNTIF($A$6:$A$105,A62)&lt;&gt;1,NOT(ISNUMBER(L62)),NOT(ISNUMBER(M62)),M62&lt;=0,NOT(ISNUMBER(Dashboard!$B$4)),Dashboard!$B$4&lt;=0,COUNTIFS(Recebimentos!$B$6:$B$205,A62,Recebimentos!$L$6:$L$205,"REVISAR DADOS")&gt;0,AND(N62&lt;&gt;"",OR(NOT(ISNUMBER(N62)),N62&lt;=0)),NOT(ISNUMBER(Listas!$K$6)),Listas!$K$6&lt;0),"REVISAR DADOS",IF(AND(N62&lt;&gt;"",P62&gt;0),"REVISAR CONCLUSÃO",IF(P62=0,IF(N62="","RECEBIDO — INFORME DATA","RECEBIDO"),IF(M62&lt;Dashboard!$B$4,"ATRASADO",IF(M62&lt;=Dashboard!$B$4+Listas!$K$6,"VENCE EM BREVE","NO PRAZO"))))))</x:f>
      </x:c>
      <x:c r="R62" s="41" t="str">
        <x:f>IF(A62="","",IF(OR(Q62="REVISAR DADOS",Q62="REVISAR CONCLUSÃO"),"",IF(Q62="RECEBIDO",MAX(0,N62-M62),IF(P62&gt;0,MAX(0,Dashboard!$B$4-M62),""))))</x:f>
      </x:c>
      <x:c r="S62" s="41" t="str">
        <x:f>IF(Q62&lt;&gt;"RECEBIDO","",IF(OR(NOT(ISNUMBER(Listas!$K$8)),Listas!$K$8&lt;0),"",IF(N62&lt;=M62+Listas!$K$8,"SIM","NÃO")))</x:f>
      </x:c>
      <x:c r="T62" s="36"/>
      <x:c r="U62" s="36"/>
      <x:c r="V62" s="36"/>
      <x:c r="W62" s="2"/>
      <x:c r="X62" s="2"/>
      <x:c r="Y62" s="2"/>
      <x:c r="Z62" s="2"/>
    </x:row>
    <x:row r="63" ht="21" customHeight="1">
      <x:c r="A63" s="36"/>
      <x:c r="B63" s="36"/>
      <x:c r="C63" s="37"/>
      <x:c r="D63" s="36"/>
      <x:c r="E63" s="36"/>
      <x:c r="F63" s="36"/>
      <x:c r="G63" s="36"/>
      <x:c r="H63" s="36"/>
      <x:c r="I63" s="38"/>
      <x:c r="J63" s="38"/>
      <x:c r="K63" s="38"/>
      <x:c r="L63" s="39" t="str">
        <x:f>IF(A63="","",IF(OR(NOT(ISNUMBER(G63)),G63&lt;=0,NOT(ISNUMBER(I63)),I63&lt;0,AND(J63&lt;&gt;"",OR(NOT(ISNUMBER(J63)),J63&lt;0)),AND(K63&lt;&gt;"",OR(NOT(ISNUMBER(K63)),K63&lt;0)),J63&gt;G63*I63),"",G63*I63-J63+K63))</x:f>
      </x:c>
      <x:c r="M63" s="37"/>
      <x:c r="N63" s="37"/>
      <x:c r="O63" s="41" t="str">
        <x:f>IF(A63="","",SUMIFS(Recebimentos!$D$6:$D$205,Recebimentos!$B$6:$B$205,A63,Recebimentos!$L$6:$L$205,"VÁLIDO"))</x:f>
      </x:c>
      <x:c r="P63" s="41" t="str">
        <x:f>IF(A63="","",IF(AND(ISNUMBER(G63),G63&gt;0),MAX(0,G63-O63),""))</x:f>
      </x:c>
      <x:c r="Q63" s="41" t="str">
        <x:f>IF(A63="","",IF(OR(COUNTIF($A$6:$A$105,A63)&lt;&gt;1,NOT(ISNUMBER(L63)),NOT(ISNUMBER(M63)),M63&lt;=0,NOT(ISNUMBER(Dashboard!$B$4)),Dashboard!$B$4&lt;=0,COUNTIFS(Recebimentos!$B$6:$B$205,A63,Recebimentos!$L$6:$L$205,"REVISAR DADOS")&gt;0,AND(N63&lt;&gt;"",OR(NOT(ISNUMBER(N63)),N63&lt;=0)),NOT(ISNUMBER(Listas!$K$6)),Listas!$K$6&lt;0),"REVISAR DADOS",IF(AND(N63&lt;&gt;"",P63&gt;0),"REVISAR CONCLUSÃO",IF(P63=0,IF(N63="","RECEBIDO — INFORME DATA","RECEBIDO"),IF(M63&lt;Dashboard!$B$4,"ATRASADO",IF(M63&lt;=Dashboard!$B$4+Listas!$K$6,"VENCE EM BREVE","NO PRAZO"))))))</x:f>
      </x:c>
      <x:c r="R63" s="41" t="str">
        <x:f>IF(A63="","",IF(OR(Q63="REVISAR DADOS",Q63="REVISAR CONCLUSÃO"),"",IF(Q63="RECEBIDO",MAX(0,N63-M63),IF(P63&gt;0,MAX(0,Dashboard!$B$4-M63),""))))</x:f>
      </x:c>
      <x:c r="S63" s="41" t="str">
        <x:f>IF(Q63&lt;&gt;"RECEBIDO","",IF(OR(NOT(ISNUMBER(Listas!$K$8)),Listas!$K$8&lt;0),"",IF(N63&lt;=M63+Listas!$K$8,"SIM","NÃO")))</x:f>
      </x:c>
      <x:c r="T63" s="36"/>
      <x:c r="U63" s="36"/>
      <x:c r="V63" s="36"/>
      <x:c r="W63" s="2"/>
      <x:c r="X63" s="2"/>
      <x:c r="Y63" s="2"/>
      <x:c r="Z63" s="2"/>
    </x:row>
    <x:row r="64" ht="21" customHeight="1">
      <x:c r="A64" s="36"/>
      <x:c r="B64" s="36"/>
      <x:c r="C64" s="37"/>
      <x:c r="D64" s="36"/>
      <x:c r="E64" s="36"/>
      <x:c r="F64" s="36"/>
      <x:c r="G64" s="36"/>
      <x:c r="H64" s="36"/>
      <x:c r="I64" s="38"/>
      <x:c r="J64" s="38"/>
      <x:c r="K64" s="38"/>
      <x:c r="L64" s="39" t="str">
        <x:f>IF(A64="","",IF(OR(NOT(ISNUMBER(G64)),G64&lt;=0,NOT(ISNUMBER(I64)),I64&lt;0,AND(J64&lt;&gt;"",OR(NOT(ISNUMBER(J64)),J64&lt;0)),AND(K64&lt;&gt;"",OR(NOT(ISNUMBER(K64)),K64&lt;0)),J64&gt;G64*I64),"",G64*I64-J64+K64))</x:f>
      </x:c>
      <x:c r="M64" s="37"/>
      <x:c r="N64" s="37"/>
      <x:c r="O64" s="41" t="str">
        <x:f>IF(A64="","",SUMIFS(Recebimentos!$D$6:$D$205,Recebimentos!$B$6:$B$205,A64,Recebimentos!$L$6:$L$205,"VÁLIDO"))</x:f>
      </x:c>
      <x:c r="P64" s="41" t="str">
        <x:f>IF(A64="","",IF(AND(ISNUMBER(G64),G64&gt;0),MAX(0,G64-O64),""))</x:f>
      </x:c>
      <x:c r="Q64" s="41" t="str">
        <x:f>IF(A64="","",IF(OR(COUNTIF($A$6:$A$105,A64)&lt;&gt;1,NOT(ISNUMBER(L64)),NOT(ISNUMBER(M64)),M64&lt;=0,NOT(ISNUMBER(Dashboard!$B$4)),Dashboard!$B$4&lt;=0,COUNTIFS(Recebimentos!$B$6:$B$205,A64,Recebimentos!$L$6:$L$205,"REVISAR DADOS")&gt;0,AND(N64&lt;&gt;"",OR(NOT(ISNUMBER(N64)),N64&lt;=0)),NOT(ISNUMBER(Listas!$K$6)),Listas!$K$6&lt;0),"REVISAR DADOS",IF(AND(N64&lt;&gt;"",P64&gt;0),"REVISAR CONCLUSÃO",IF(P64=0,IF(N64="","RECEBIDO — INFORME DATA","RECEBIDO"),IF(M64&lt;Dashboard!$B$4,"ATRASADO",IF(M64&lt;=Dashboard!$B$4+Listas!$K$6,"VENCE EM BREVE","NO PRAZO"))))))</x:f>
      </x:c>
      <x:c r="R64" s="41" t="str">
        <x:f>IF(A64="","",IF(OR(Q64="REVISAR DADOS",Q64="REVISAR CONCLUSÃO"),"",IF(Q64="RECEBIDO",MAX(0,N64-M64),IF(P64&gt;0,MAX(0,Dashboard!$B$4-M64),""))))</x:f>
      </x:c>
      <x:c r="S64" s="41" t="str">
        <x:f>IF(Q64&lt;&gt;"RECEBIDO","",IF(OR(NOT(ISNUMBER(Listas!$K$8)),Listas!$K$8&lt;0),"",IF(N64&lt;=M64+Listas!$K$8,"SIM","NÃO")))</x:f>
      </x:c>
      <x:c r="T64" s="36"/>
      <x:c r="U64" s="36"/>
      <x:c r="V64" s="36"/>
      <x:c r="W64" s="2"/>
      <x:c r="X64" s="2"/>
      <x:c r="Y64" s="2"/>
      <x:c r="Z64" s="2"/>
    </x:row>
    <x:row r="65" ht="21" customHeight="1">
      <x:c r="A65" s="36"/>
      <x:c r="B65" s="36"/>
      <x:c r="C65" s="37"/>
      <x:c r="D65" s="36"/>
      <x:c r="E65" s="36"/>
      <x:c r="F65" s="36"/>
      <x:c r="G65" s="36"/>
      <x:c r="H65" s="36"/>
      <x:c r="I65" s="38"/>
      <x:c r="J65" s="38"/>
      <x:c r="K65" s="38"/>
      <x:c r="L65" s="39" t="str">
        <x:f>IF(A65="","",IF(OR(NOT(ISNUMBER(G65)),G65&lt;=0,NOT(ISNUMBER(I65)),I65&lt;0,AND(J65&lt;&gt;"",OR(NOT(ISNUMBER(J65)),J65&lt;0)),AND(K65&lt;&gt;"",OR(NOT(ISNUMBER(K65)),K65&lt;0)),J65&gt;G65*I65),"",G65*I65-J65+K65))</x:f>
      </x:c>
      <x:c r="M65" s="37"/>
      <x:c r="N65" s="37"/>
      <x:c r="O65" s="41" t="str">
        <x:f>IF(A65="","",SUMIFS(Recebimentos!$D$6:$D$205,Recebimentos!$B$6:$B$205,A65,Recebimentos!$L$6:$L$205,"VÁLIDO"))</x:f>
      </x:c>
      <x:c r="P65" s="41" t="str">
        <x:f>IF(A65="","",IF(AND(ISNUMBER(G65),G65&gt;0),MAX(0,G65-O65),""))</x:f>
      </x:c>
      <x:c r="Q65" s="41" t="str">
        <x:f>IF(A65="","",IF(OR(COUNTIF($A$6:$A$105,A65)&lt;&gt;1,NOT(ISNUMBER(L65)),NOT(ISNUMBER(M65)),M65&lt;=0,NOT(ISNUMBER(Dashboard!$B$4)),Dashboard!$B$4&lt;=0,COUNTIFS(Recebimentos!$B$6:$B$205,A65,Recebimentos!$L$6:$L$205,"REVISAR DADOS")&gt;0,AND(N65&lt;&gt;"",OR(NOT(ISNUMBER(N65)),N65&lt;=0)),NOT(ISNUMBER(Listas!$K$6)),Listas!$K$6&lt;0),"REVISAR DADOS",IF(AND(N65&lt;&gt;"",P65&gt;0),"REVISAR CONCLUSÃO",IF(P65=0,IF(N65="","RECEBIDO — INFORME DATA","RECEBIDO"),IF(M65&lt;Dashboard!$B$4,"ATRASADO",IF(M65&lt;=Dashboard!$B$4+Listas!$K$6,"VENCE EM BREVE","NO PRAZO"))))))</x:f>
      </x:c>
      <x:c r="R65" s="41" t="str">
        <x:f>IF(A65="","",IF(OR(Q65="REVISAR DADOS",Q65="REVISAR CONCLUSÃO"),"",IF(Q65="RECEBIDO",MAX(0,N65-M65),IF(P65&gt;0,MAX(0,Dashboard!$B$4-M65),""))))</x:f>
      </x:c>
      <x:c r="S65" s="41" t="str">
        <x:f>IF(Q65&lt;&gt;"RECEBIDO","",IF(OR(NOT(ISNUMBER(Listas!$K$8)),Listas!$K$8&lt;0),"",IF(N65&lt;=M65+Listas!$K$8,"SIM","NÃO")))</x:f>
      </x:c>
      <x:c r="T65" s="36"/>
      <x:c r="U65" s="36"/>
      <x:c r="V65" s="36"/>
      <x:c r="W65" s="2"/>
      <x:c r="X65" s="2"/>
      <x:c r="Y65" s="2"/>
      <x:c r="Z65" s="2"/>
    </x:row>
    <x:row r="66" ht="21" customHeight="1">
      <x:c r="A66" s="36"/>
      <x:c r="B66" s="36"/>
      <x:c r="C66" s="37"/>
      <x:c r="D66" s="36"/>
      <x:c r="E66" s="36"/>
      <x:c r="F66" s="36"/>
      <x:c r="G66" s="36"/>
      <x:c r="H66" s="36"/>
      <x:c r="I66" s="38"/>
      <x:c r="J66" s="38"/>
      <x:c r="K66" s="38"/>
      <x:c r="L66" s="39" t="str">
        <x:f>IF(A66="","",IF(OR(NOT(ISNUMBER(G66)),G66&lt;=0,NOT(ISNUMBER(I66)),I66&lt;0,AND(J66&lt;&gt;"",OR(NOT(ISNUMBER(J66)),J66&lt;0)),AND(K66&lt;&gt;"",OR(NOT(ISNUMBER(K66)),K66&lt;0)),J66&gt;G66*I66),"",G66*I66-J66+K66))</x:f>
      </x:c>
      <x:c r="M66" s="37"/>
      <x:c r="N66" s="37"/>
      <x:c r="O66" s="41" t="str">
        <x:f>IF(A66="","",SUMIFS(Recebimentos!$D$6:$D$205,Recebimentos!$B$6:$B$205,A66,Recebimentos!$L$6:$L$205,"VÁLIDO"))</x:f>
      </x:c>
      <x:c r="P66" s="41" t="str">
        <x:f>IF(A66="","",IF(AND(ISNUMBER(G66),G66&gt;0),MAX(0,G66-O66),""))</x:f>
      </x:c>
      <x:c r="Q66" s="41" t="str">
        <x:f>IF(A66="","",IF(OR(COUNTIF($A$6:$A$105,A66)&lt;&gt;1,NOT(ISNUMBER(L66)),NOT(ISNUMBER(M66)),M66&lt;=0,NOT(ISNUMBER(Dashboard!$B$4)),Dashboard!$B$4&lt;=0,COUNTIFS(Recebimentos!$B$6:$B$205,A66,Recebimentos!$L$6:$L$205,"REVISAR DADOS")&gt;0,AND(N66&lt;&gt;"",OR(NOT(ISNUMBER(N66)),N66&lt;=0)),NOT(ISNUMBER(Listas!$K$6)),Listas!$K$6&lt;0),"REVISAR DADOS",IF(AND(N66&lt;&gt;"",P66&gt;0),"REVISAR CONCLUSÃO",IF(P66=0,IF(N66="","RECEBIDO — INFORME DATA","RECEBIDO"),IF(M66&lt;Dashboard!$B$4,"ATRASADO",IF(M66&lt;=Dashboard!$B$4+Listas!$K$6,"VENCE EM BREVE","NO PRAZO"))))))</x:f>
      </x:c>
      <x:c r="R66" s="41" t="str">
        <x:f>IF(A66="","",IF(OR(Q66="REVISAR DADOS",Q66="REVISAR CONCLUSÃO"),"",IF(Q66="RECEBIDO",MAX(0,N66-M66),IF(P66&gt;0,MAX(0,Dashboard!$B$4-M66),""))))</x:f>
      </x:c>
      <x:c r="S66" s="41" t="str">
        <x:f>IF(Q66&lt;&gt;"RECEBIDO","",IF(OR(NOT(ISNUMBER(Listas!$K$8)),Listas!$K$8&lt;0),"",IF(N66&lt;=M66+Listas!$K$8,"SIM","NÃO")))</x:f>
      </x:c>
      <x:c r="T66" s="36"/>
      <x:c r="U66" s="36"/>
      <x:c r="V66" s="36"/>
      <x:c r="W66" s="2"/>
      <x:c r="X66" s="2"/>
      <x:c r="Y66" s="2"/>
      <x:c r="Z66" s="2"/>
    </x:row>
    <x:row r="67" ht="21" customHeight="1">
      <x:c r="A67" s="36"/>
      <x:c r="B67" s="36"/>
      <x:c r="C67" s="37"/>
      <x:c r="D67" s="36"/>
      <x:c r="E67" s="36"/>
      <x:c r="F67" s="36"/>
      <x:c r="G67" s="36"/>
      <x:c r="H67" s="36"/>
      <x:c r="I67" s="38"/>
      <x:c r="J67" s="38"/>
      <x:c r="K67" s="38"/>
      <x:c r="L67" s="39" t="str">
        <x:f>IF(A67="","",IF(OR(NOT(ISNUMBER(G67)),G67&lt;=0,NOT(ISNUMBER(I67)),I67&lt;0,AND(J67&lt;&gt;"",OR(NOT(ISNUMBER(J67)),J67&lt;0)),AND(K67&lt;&gt;"",OR(NOT(ISNUMBER(K67)),K67&lt;0)),J67&gt;G67*I67),"",G67*I67-J67+K67))</x:f>
      </x:c>
      <x:c r="M67" s="37"/>
      <x:c r="N67" s="37"/>
      <x:c r="O67" s="41" t="str">
        <x:f>IF(A67="","",SUMIFS(Recebimentos!$D$6:$D$205,Recebimentos!$B$6:$B$205,A67,Recebimentos!$L$6:$L$205,"VÁLIDO"))</x:f>
      </x:c>
      <x:c r="P67" s="41" t="str">
        <x:f>IF(A67="","",IF(AND(ISNUMBER(G67),G67&gt;0),MAX(0,G67-O67),""))</x:f>
      </x:c>
      <x:c r="Q67" s="41" t="str">
        <x:f>IF(A67="","",IF(OR(COUNTIF($A$6:$A$105,A67)&lt;&gt;1,NOT(ISNUMBER(L67)),NOT(ISNUMBER(M67)),M67&lt;=0,NOT(ISNUMBER(Dashboard!$B$4)),Dashboard!$B$4&lt;=0,COUNTIFS(Recebimentos!$B$6:$B$205,A67,Recebimentos!$L$6:$L$205,"REVISAR DADOS")&gt;0,AND(N67&lt;&gt;"",OR(NOT(ISNUMBER(N67)),N67&lt;=0)),NOT(ISNUMBER(Listas!$K$6)),Listas!$K$6&lt;0),"REVISAR DADOS",IF(AND(N67&lt;&gt;"",P67&gt;0),"REVISAR CONCLUSÃO",IF(P67=0,IF(N67="","RECEBIDO — INFORME DATA","RECEBIDO"),IF(M67&lt;Dashboard!$B$4,"ATRASADO",IF(M67&lt;=Dashboard!$B$4+Listas!$K$6,"VENCE EM BREVE","NO PRAZO"))))))</x:f>
      </x:c>
      <x:c r="R67" s="41" t="str">
        <x:f>IF(A67="","",IF(OR(Q67="REVISAR DADOS",Q67="REVISAR CONCLUSÃO"),"",IF(Q67="RECEBIDO",MAX(0,N67-M67),IF(P67&gt;0,MAX(0,Dashboard!$B$4-M67),""))))</x:f>
      </x:c>
      <x:c r="S67" s="41" t="str">
        <x:f>IF(Q67&lt;&gt;"RECEBIDO","",IF(OR(NOT(ISNUMBER(Listas!$K$8)),Listas!$K$8&lt;0),"",IF(N67&lt;=M67+Listas!$K$8,"SIM","NÃO")))</x:f>
      </x:c>
      <x:c r="T67" s="36"/>
      <x:c r="U67" s="36"/>
      <x:c r="V67" s="36"/>
      <x:c r="W67" s="2"/>
      <x:c r="X67" s="2"/>
      <x:c r="Y67" s="2"/>
      <x:c r="Z67" s="2"/>
    </x:row>
    <x:row r="68" ht="21" customHeight="1">
      <x:c r="A68" s="36"/>
      <x:c r="B68" s="36"/>
      <x:c r="C68" s="37"/>
      <x:c r="D68" s="36"/>
      <x:c r="E68" s="36"/>
      <x:c r="F68" s="36"/>
      <x:c r="G68" s="36"/>
      <x:c r="H68" s="36"/>
      <x:c r="I68" s="38"/>
      <x:c r="J68" s="38"/>
      <x:c r="K68" s="38"/>
      <x:c r="L68" s="39" t="str">
        <x:f>IF(A68="","",IF(OR(NOT(ISNUMBER(G68)),G68&lt;=0,NOT(ISNUMBER(I68)),I68&lt;0,AND(J68&lt;&gt;"",OR(NOT(ISNUMBER(J68)),J68&lt;0)),AND(K68&lt;&gt;"",OR(NOT(ISNUMBER(K68)),K68&lt;0)),J68&gt;G68*I68),"",G68*I68-J68+K68))</x:f>
      </x:c>
      <x:c r="M68" s="37"/>
      <x:c r="N68" s="37"/>
      <x:c r="O68" s="41" t="str">
        <x:f>IF(A68="","",SUMIFS(Recebimentos!$D$6:$D$205,Recebimentos!$B$6:$B$205,A68,Recebimentos!$L$6:$L$205,"VÁLIDO"))</x:f>
      </x:c>
      <x:c r="P68" s="41" t="str">
        <x:f>IF(A68="","",IF(AND(ISNUMBER(G68),G68&gt;0),MAX(0,G68-O68),""))</x:f>
      </x:c>
      <x:c r="Q68" s="41" t="str">
        <x:f>IF(A68="","",IF(OR(COUNTIF($A$6:$A$105,A68)&lt;&gt;1,NOT(ISNUMBER(L68)),NOT(ISNUMBER(M68)),M68&lt;=0,NOT(ISNUMBER(Dashboard!$B$4)),Dashboard!$B$4&lt;=0,COUNTIFS(Recebimentos!$B$6:$B$205,A68,Recebimentos!$L$6:$L$205,"REVISAR DADOS")&gt;0,AND(N68&lt;&gt;"",OR(NOT(ISNUMBER(N68)),N68&lt;=0)),NOT(ISNUMBER(Listas!$K$6)),Listas!$K$6&lt;0),"REVISAR DADOS",IF(AND(N68&lt;&gt;"",P68&gt;0),"REVISAR CONCLUSÃO",IF(P68=0,IF(N68="","RECEBIDO — INFORME DATA","RECEBIDO"),IF(M68&lt;Dashboard!$B$4,"ATRASADO",IF(M68&lt;=Dashboard!$B$4+Listas!$K$6,"VENCE EM BREVE","NO PRAZO"))))))</x:f>
      </x:c>
      <x:c r="R68" s="41" t="str">
        <x:f>IF(A68="","",IF(OR(Q68="REVISAR DADOS",Q68="REVISAR CONCLUSÃO"),"",IF(Q68="RECEBIDO",MAX(0,N68-M68),IF(P68&gt;0,MAX(0,Dashboard!$B$4-M68),""))))</x:f>
      </x:c>
      <x:c r="S68" s="41" t="str">
        <x:f>IF(Q68&lt;&gt;"RECEBIDO","",IF(OR(NOT(ISNUMBER(Listas!$K$8)),Listas!$K$8&lt;0),"",IF(N68&lt;=M68+Listas!$K$8,"SIM","NÃO")))</x:f>
      </x:c>
      <x:c r="T68" s="36"/>
      <x:c r="U68" s="36"/>
      <x:c r="V68" s="36"/>
      <x:c r="W68" s="2"/>
      <x:c r="X68" s="2"/>
      <x:c r="Y68" s="2"/>
      <x:c r="Z68" s="2"/>
    </x:row>
    <x:row r="69" ht="21" customHeight="1">
      <x:c r="A69" s="36"/>
      <x:c r="B69" s="36"/>
      <x:c r="C69" s="37"/>
      <x:c r="D69" s="36"/>
      <x:c r="E69" s="36"/>
      <x:c r="F69" s="36"/>
      <x:c r="G69" s="36"/>
      <x:c r="H69" s="36"/>
      <x:c r="I69" s="38"/>
      <x:c r="J69" s="38"/>
      <x:c r="K69" s="38"/>
      <x:c r="L69" s="39" t="str">
        <x:f>IF(A69="","",IF(OR(NOT(ISNUMBER(G69)),G69&lt;=0,NOT(ISNUMBER(I69)),I69&lt;0,AND(J69&lt;&gt;"",OR(NOT(ISNUMBER(J69)),J69&lt;0)),AND(K69&lt;&gt;"",OR(NOT(ISNUMBER(K69)),K69&lt;0)),J69&gt;G69*I69),"",G69*I69-J69+K69))</x:f>
      </x:c>
      <x:c r="M69" s="37"/>
      <x:c r="N69" s="37"/>
      <x:c r="O69" s="41" t="str">
        <x:f>IF(A69="","",SUMIFS(Recebimentos!$D$6:$D$205,Recebimentos!$B$6:$B$205,A69,Recebimentos!$L$6:$L$205,"VÁLIDO"))</x:f>
      </x:c>
      <x:c r="P69" s="41" t="str">
        <x:f>IF(A69="","",IF(AND(ISNUMBER(G69),G69&gt;0),MAX(0,G69-O69),""))</x:f>
      </x:c>
      <x:c r="Q69" s="41" t="str">
        <x:f>IF(A69="","",IF(OR(COUNTIF($A$6:$A$105,A69)&lt;&gt;1,NOT(ISNUMBER(L69)),NOT(ISNUMBER(M69)),M69&lt;=0,NOT(ISNUMBER(Dashboard!$B$4)),Dashboard!$B$4&lt;=0,COUNTIFS(Recebimentos!$B$6:$B$205,A69,Recebimentos!$L$6:$L$205,"REVISAR DADOS")&gt;0,AND(N69&lt;&gt;"",OR(NOT(ISNUMBER(N69)),N69&lt;=0)),NOT(ISNUMBER(Listas!$K$6)),Listas!$K$6&lt;0),"REVISAR DADOS",IF(AND(N69&lt;&gt;"",P69&gt;0),"REVISAR CONCLUSÃO",IF(P69=0,IF(N69="","RECEBIDO — INFORME DATA","RECEBIDO"),IF(M69&lt;Dashboard!$B$4,"ATRASADO",IF(M69&lt;=Dashboard!$B$4+Listas!$K$6,"VENCE EM BREVE","NO PRAZO"))))))</x:f>
      </x:c>
      <x:c r="R69" s="41" t="str">
        <x:f>IF(A69="","",IF(OR(Q69="REVISAR DADOS",Q69="REVISAR CONCLUSÃO"),"",IF(Q69="RECEBIDO",MAX(0,N69-M69),IF(P69&gt;0,MAX(0,Dashboard!$B$4-M69),""))))</x:f>
      </x:c>
      <x:c r="S69" s="41" t="str">
        <x:f>IF(Q69&lt;&gt;"RECEBIDO","",IF(OR(NOT(ISNUMBER(Listas!$K$8)),Listas!$K$8&lt;0),"",IF(N69&lt;=M69+Listas!$K$8,"SIM","NÃO")))</x:f>
      </x:c>
      <x:c r="T69" s="36"/>
      <x:c r="U69" s="36"/>
      <x:c r="V69" s="36"/>
      <x:c r="W69" s="2"/>
      <x:c r="X69" s="2"/>
      <x:c r="Y69" s="2"/>
      <x:c r="Z69" s="2"/>
    </x:row>
    <x:row r="70" ht="21" customHeight="1">
      <x:c r="A70" s="36"/>
      <x:c r="B70" s="36"/>
      <x:c r="C70" s="37"/>
      <x:c r="D70" s="36"/>
      <x:c r="E70" s="36"/>
      <x:c r="F70" s="36"/>
      <x:c r="G70" s="36"/>
      <x:c r="H70" s="36"/>
      <x:c r="I70" s="38"/>
      <x:c r="J70" s="38"/>
      <x:c r="K70" s="38"/>
      <x:c r="L70" s="39" t="str">
        <x:f>IF(A70="","",IF(OR(NOT(ISNUMBER(G70)),G70&lt;=0,NOT(ISNUMBER(I70)),I70&lt;0,AND(J70&lt;&gt;"",OR(NOT(ISNUMBER(J70)),J70&lt;0)),AND(K70&lt;&gt;"",OR(NOT(ISNUMBER(K70)),K70&lt;0)),J70&gt;G70*I70),"",G70*I70-J70+K70))</x:f>
      </x:c>
      <x:c r="M70" s="37"/>
      <x:c r="N70" s="37"/>
      <x:c r="O70" s="41" t="str">
        <x:f>IF(A70="","",SUMIFS(Recebimentos!$D$6:$D$205,Recebimentos!$B$6:$B$205,A70,Recebimentos!$L$6:$L$205,"VÁLIDO"))</x:f>
      </x:c>
      <x:c r="P70" s="41" t="str">
        <x:f>IF(A70="","",IF(AND(ISNUMBER(G70),G70&gt;0),MAX(0,G70-O70),""))</x:f>
      </x:c>
      <x:c r="Q70" s="41" t="str">
        <x:f>IF(A70="","",IF(OR(COUNTIF($A$6:$A$105,A70)&lt;&gt;1,NOT(ISNUMBER(L70)),NOT(ISNUMBER(M70)),M70&lt;=0,NOT(ISNUMBER(Dashboard!$B$4)),Dashboard!$B$4&lt;=0,COUNTIFS(Recebimentos!$B$6:$B$205,A70,Recebimentos!$L$6:$L$205,"REVISAR DADOS")&gt;0,AND(N70&lt;&gt;"",OR(NOT(ISNUMBER(N70)),N70&lt;=0)),NOT(ISNUMBER(Listas!$K$6)),Listas!$K$6&lt;0),"REVISAR DADOS",IF(AND(N70&lt;&gt;"",P70&gt;0),"REVISAR CONCLUSÃO",IF(P70=0,IF(N70="","RECEBIDO — INFORME DATA","RECEBIDO"),IF(M70&lt;Dashboard!$B$4,"ATRASADO",IF(M70&lt;=Dashboard!$B$4+Listas!$K$6,"VENCE EM BREVE","NO PRAZO"))))))</x:f>
      </x:c>
      <x:c r="R70" s="41" t="str">
        <x:f>IF(A70="","",IF(OR(Q70="REVISAR DADOS",Q70="REVISAR CONCLUSÃO"),"",IF(Q70="RECEBIDO",MAX(0,N70-M70),IF(P70&gt;0,MAX(0,Dashboard!$B$4-M70),""))))</x:f>
      </x:c>
      <x:c r="S70" s="41" t="str">
        <x:f>IF(Q70&lt;&gt;"RECEBIDO","",IF(OR(NOT(ISNUMBER(Listas!$K$8)),Listas!$K$8&lt;0),"",IF(N70&lt;=M70+Listas!$K$8,"SIM","NÃO")))</x:f>
      </x:c>
      <x:c r="T70" s="36"/>
      <x:c r="U70" s="36"/>
      <x:c r="V70" s="36"/>
      <x:c r="W70" s="2"/>
      <x:c r="X70" s="2"/>
      <x:c r="Y70" s="2"/>
      <x:c r="Z70" s="2"/>
    </x:row>
    <x:row r="71" ht="21" customHeight="1">
      <x:c r="A71" s="36"/>
      <x:c r="B71" s="36"/>
      <x:c r="C71" s="37"/>
      <x:c r="D71" s="36"/>
      <x:c r="E71" s="36"/>
      <x:c r="F71" s="36"/>
      <x:c r="G71" s="36"/>
      <x:c r="H71" s="36"/>
      <x:c r="I71" s="38"/>
      <x:c r="J71" s="38"/>
      <x:c r="K71" s="38"/>
      <x:c r="L71" s="39" t="str">
        <x:f>IF(A71="","",IF(OR(NOT(ISNUMBER(G71)),G71&lt;=0,NOT(ISNUMBER(I71)),I71&lt;0,AND(J71&lt;&gt;"",OR(NOT(ISNUMBER(J71)),J71&lt;0)),AND(K71&lt;&gt;"",OR(NOT(ISNUMBER(K71)),K71&lt;0)),J71&gt;G71*I71),"",G71*I71-J71+K71))</x:f>
      </x:c>
      <x:c r="M71" s="37"/>
      <x:c r="N71" s="37"/>
      <x:c r="O71" s="41" t="str">
        <x:f>IF(A71="","",SUMIFS(Recebimentos!$D$6:$D$205,Recebimentos!$B$6:$B$205,A71,Recebimentos!$L$6:$L$205,"VÁLIDO"))</x:f>
      </x:c>
      <x:c r="P71" s="41" t="str">
        <x:f>IF(A71="","",IF(AND(ISNUMBER(G71),G71&gt;0),MAX(0,G71-O71),""))</x:f>
      </x:c>
      <x:c r="Q71" s="41" t="str">
        <x:f>IF(A71="","",IF(OR(COUNTIF($A$6:$A$105,A71)&lt;&gt;1,NOT(ISNUMBER(L71)),NOT(ISNUMBER(M71)),M71&lt;=0,NOT(ISNUMBER(Dashboard!$B$4)),Dashboard!$B$4&lt;=0,COUNTIFS(Recebimentos!$B$6:$B$205,A71,Recebimentos!$L$6:$L$205,"REVISAR DADOS")&gt;0,AND(N71&lt;&gt;"",OR(NOT(ISNUMBER(N71)),N71&lt;=0)),NOT(ISNUMBER(Listas!$K$6)),Listas!$K$6&lt;0),"REVISAR DADOS",IF(AND(N71&lt;&gt;"",P71&gt;0),"REVISAR CONCLUSÃO",IF(P71=0,IF(N71="","RECEBIDO — INFORME DATA","RECEBIDO"),IF(M71&lt;Dashboard!$B$4,"ATRASADO",IF(M71&lt;=Dashboard!$B$4+Listas!$K$6,"VENCE EM BREVE","NO PRAZO"))))))</x:f>
      </x:c>
      <x:c r="R71" s="41" t="str">
        <x:f>IF(A71="","",IF(OR(Q71="REVISAR DADOS",Q71="REVISAR CONCLUSÃO"),"",IF(Q71="RECEBIDO",MAX(0,N71-M71),IF(P71&gt;0,MAX(0,Dashboard!$B$4-M71),""))))</x:f>
      </x:c>
      <x:c r="S71" s="41" t="str">
        <x:f>IF(Q71&lt;&gt;"RECEBIDO","",IF(OR(NOT(ISNUMBER(Listas!$K$8)),Listas!$K$8&lt;0),"",IF(N71&lt;=M71+Listas!$K$8,"SIM","NÃO")))</x:f>
      </x:c>
      <x:c r="T71" s="36"/>
      <x:c r="U71" s="36"/>
      <x:c r="V71" s="36"/>
      <x:c r="W71" s="2"/>
      <x:c r="X71" s="2"/>
      <x:c r="Y71" s="2"/>
      <x:c r="Z71" s="2"/>
    </x:row>
    <x:row r="72" ht="21" customHeight="1">
      <x:c r="A72" s="36"/>
      <x:c r="B72" s="36"/>
      <x:c r="C72" s="37"/>
      <x:c r="D72" s="36"/>
      <x:c r="E72" s="36"/>
      <x:c r="F72" s="36"/>
      <x:c r="G72" s="36"/>
      <x:c r="H72" s="36"/>
      <x:c r="I72" s="38"/>
      <x:c r="J72" s="38"/>
      <x:c r="K72" s="38"/>
      <x:c r="L72" s="39" t="str">
        <x:f>IF(A72="","",IF(OR(NOT(ISNUMBER(G72)),G72&lt;=0,NOT(ISNUMBER(I72)),I72&lt;0,AND(J72&lt;&gt;"",OR(NOT(ISNUMBER(J72)),J72&lt;0)),AND(K72&lt;&gt;"",OR(NOT(ISNUMBER(K72)),K72&lt;0)),J72&gt;G72*I72),"",G72*I72-J72+K72))</x:f>
      </x:c>
      <x:c r="M72" s="37"/>
      <x:c r="N72" s="37"/>
      <x:c r="O72" s="41" t="str">
        <x:f>IF(A72="","",SUMIFS(Recebimentos!$D$6:$D$205,Recebimentos!$B$6:$B$205,A72,Recebimentos!$L$6:$L$205,"VÁLIDO"))</x:f>
      </x:c>
      <x:c r="P72" s="41" t="str">
        <x:f>IF(A72="","",IF(AND(ISNUMBER(G72),G72&gt;0),MAX(0,G72-O72),""))</x:f>
      </x:c>
      <x:c r="Q72" s="41" t="str">
        <x:f>IF(A72="","",IF(OR(COUNTIF($A$6:$A$105,A72)&lt;&gt;1,NOT(ISNUMBER(L72)),NOT(ISNUMBER(M72)),M72&lt;=0,NOT(ISNUMBER(Dashboard!$B$4)),Dashboard!$B$4&lt;=0,COUNTIFS(Recebimentos!$B$6:$B$205,A72,Recebimentos!$L$6:$L$205,"REVISAR DADOS")&gt;0,AND(N72&lt;&gt;"",OR(NOT(ISNUMBER(N72)),N72&lt;=0)),NOT(ISNUMBER(Listas!$K$6)),Listas!$K$6&lt;0),"REVISAR DADOS",IF(AND(N72&lt;&gt;"",P72&gt;0),"REVISAR CONCLUSÃO",IF(P72=0,IF(N72="","RECEBIDO — INFORME DATA","RECEBIDO"),IF(M72&lt;Dashboard!$B$4,"ATRASADO",IF(M72&lt;=Dashboard!$B$4+Listas!$K$6,"VENCE EM BREVE","NO PRAZO"))))))</x:f>
      </x:c>
      <x:c r="R72" s="41" t="str">
        <x:f>IF(A72="","",IF(OR(Q72="REVISAR DADOS",Q72="REVISAR CONCLUSÃO"),"",IF(Q72="RECEBIDO",MAX(0,N72-M72),IF(P72&gt;0,MAX(0,Dashboard!$B$4-M72),""))))</x:f>
      </x:c>
      <x:c r="S72" s="41" t="str">
        <x:f>IF(Q72&lt;&gt;"RECEBIDO","",IF(OR(NOT(ISNUMBER(Listas!$K$8)),Listas!$K$8&lt;0),"",IF(N72&lt;=M72+Listas!$K$8,"SIM","NÃO")))</x:f>
      </x:c>
      <x:c r="T72" s="36"/>
      <x:c r="U72" s="36"/>
      <x:c r="V72" s="36"/>
      <x:c r="W72" s="2"/>
      <x:c r="X72" s="2"/>
      <x:c r="Y72" s="2"/>
      <x:c r="Z72" s="2"/>
    </x:row>
    <x:row r="73" ht="21" customHeight="1">
      <x:c r="A73" s="36"/>
      <x:c r="B73" s="36"/>
      <x:c r="C73" s="37"/>
      <x:c r="D73" s="36"/>
      <x:c r="E73" s="36"/>
      <x:c r="F73" s="36"/>
      <x:c r="G73" s="36"/>
      <x:c r="H73" s="36"/>
      <x:c r="I73" s="38"/>
      <x:c r="J73" s="38"/>
      <x:c r="K73" s="38"/>
      <x:c r="L73" s="39" t="str">
        <x:f>IF(A73="","",IF(OR(NOT(ISNUMBER(G73)),G73&lt;=0,NOT(ISNUMBER(I73)),I73&lt;0,AND(J73&lt;&gt;"",OR(NOT(ISNUMBER(J73)),J73&lt;0)),AND(K73&lt;&gt;"",OR(NOT(ISNUMBER(K73)),K73&lt;0)),J73&gt;G73*I73),"",G73*I73-J73+K73))</x:f>
      </x:c>
      <x:c r="M73" s="37"/>
      <x:c r="N73" s="37"/>
      <x:c r="O73" s="41" t="str">
        <x:f>IF(A73="","",SUMIFS(Recebimentos!$D$6:$D$205,Recebimentos!$B$6:$B$205,A73,Recebimentos!$L$6:$L$205,"VÁLIDO"))</x:f>
      </x:c>
      <x:c r="P73" s="41" t="str">
        <x:f>IF(A73="","",IF(AND(ISNUMBER(G73),G73&gt;0),MAX(0,G73-O73),""))</x:f>
      </x:c>
      <x:c r="Q73" s="41" t="str">
        <x:f>IF(A73="","",IF(OR(COUNTIF($A$6:$A$105,A73)&lt;&gt;1,NOT(ISNUMBER(L73)),NOT(ISNUMBER(M73)),M73&lt;=0,NOT(ISNUMBER(Dashboard!$B$4)),Dashboard!$B$4&lt;=0,COUNTIFS(Recebimentos!$B$6:$B$205,A73,Recebimentos!$L$6:$L$205,"REVISAR DADOS")&gt;0,AND(N73&lt;&gt;"",OR(NOT(ISNUMBER(N73)),N73&lt;=0)),NOT(ISNUMBER(Listas!$K$6)),Listas!$K$6&lt;0),"REVISAR DADOS",IF(AND(N73&lt;&gt;"",P73&gt;0),"REVISAR CONCLUSÃO",IF(P73=0,IF(N73="","RECEBIDO — INFORME DATA","RECEBIDO"),IF(M73&lt;Dashboard!$B$4,"ATRASADO",IF(M73&lt;=Dashboard!$B$4+Listas!$K$6,"VENCE EM BREVE","NO PRAZO"))))))</x:f>
      </x:c>
      <x:c r="R73" s="41" t="str">
        <x:f>IF(A73="","",IF(OR(Q73="REVISAR DADOS",Q73="REVISAR CONCLUSÃO"),"",IF(Q73="RECEBIDO",MAX(0,N73-M73),IF(P73&gt;0,MAX(0,Dashboard!$B$4-M73),""))))</x:f>
      </x:c>
      <x:c r="S73" s="41" t="str">
        <x:f>IF(Q73&lt;&gt;"RECEBIDO","",IF(OR(NOT(ISNUMBER(Listas!$K$8)),Listas!$K$8&lt;0),"",IF(N73&lt;=M73+Listas!$K$8,"SIM","NÃO")))</x:f>
      </x:c>
      <x:c r="T73" s="36"/>
      <x:c r="U73" s="36"/>
      <x:c r="V73" s="36"/>
      <x:c r="W73" s="2"/>
      <x:c r="X73" s="2"/>
      <x:c r="Y73" s="2"/>
      <x:c r="Z73" s="2"/>
    </x:row>
    <x:row r="74" ht="21" customHeight="1">
      <x:c r="A74" s="36"/>
      <x:c r="B74" s="36"/>
      <x:c r="C74" s="37"/>
      <x:c r="D74" s="36"/>
      <x:c r="E74" s="36"/>
      <x:c r="F74" s="36"/>
      <x:c r="G74" s="36"/>
      <x:c r="H74" s="36"/>
      <x:c r="I74" s="38"/>
      <x:c r="J74" s="38"/>
      <x:c r="K74" s="38"/>
      <x:c r="L74" s="39" t="str">
        <x:f>IF(A74="","",IF(OR(NOT(ISNUMBER(G74)),G74&lt;=0,NOT(ISNUMBER(I74)),I74&lt;0,AND(J74&lt;&gt;"",OR(NOT(ISNUMBER(J74)),J74&lt;0)),AND(K74&lt;&gt;"",OR(NOT(ISNUMBER(K74)),K74&lt;0)),J74&gt;G74*I74),"",G74*I74-J74+K74))</x:f>
      </x:c>
      <x:c r="M74" s="37"/>
      <x:c r="N74" s="37"/>
      <x:c r="O74" s="41" t="str">
        <x:f>IF(A74="","",SUMIFS(Recebimentos!$D$6:$D$205,Recebimentos!$B$6:$B$205,A74,Recebimentos!$L$6:$L$205,"VÁLIDO"))</x:f>
      </x:c>
      <x:c r="P74" s="41" t="str">
        <x:f>IF(A74="","",IF(AND(ISNUMBER(G74),G74&gt;0),MAX(0,G74-O74),""))</x:f>
      </x:c>
      <x:c r="Q74" s="41" t="str">
        <x:f>IF(A74="","",IF(OR(COUNTIF($A$6:$A$105,A74)&lt;&gt;1,NOT(ISNUMBER(L74)),NOT(ISNUMBER(M74)),M74&lt;=0,NOT(ISNUMBER(Dashboard!$B$4)),Dashboard!$B$4&lt;=0,COUNTIFS(Recebimentos!$B$6:$B$205,A74,Recebimentos!$L$6:$L$205,"REVISAR DADOS")&gt;0,AND(N74&lt;&gt;"",OR(NOT(ISNUMBER(N74)),N74&lt;=0)),NOT(ISNUMBER(Listas!$K$6)),Listas!$K$6&lt;0),"REVISAR DADOS",IF(AND(N74&lt;&gt;"",P74&gt;0),"REVISAR CONCLUSÃO",IF(P74=0,IF(N74="","RECEBIDO — INFORME DATA","RECEBIDO"),IF(M74&lt;Dashboard!$B$4,"ATRASADO",IF(M74&lt;=Dashboard!$B$4+Listas!$K$6,"VENCE EM BREVE","NO PRAZO"))))))</x:f>
      </x:c>
      <x:c r="R74" s="41" t="str">
        <x:f>IF(A74="","",IF(OR(Q74="REVISAR DADOS",Q74="REVISAR CONCLUSÃO"),"",IF(Q74="RECEBIDO",MAX(0,N74-M74),IF(P74&gt;0,MAX(0,Dashboard!$B$4-M74),""))))</x:f>
      </x:c>
      <x:c r="S74" s="41" t="str">
        <x:f>IF(Q74&lt;&gt;"RECEBIDO","",IF(OR(NOT(ISNUMBER(Listas!$K$8)),Listas!$K$8&lt;0),"",IF(N74&lt;=M74+Listas!$K$8,"SIM","NÃO")))</x:f>
      </x:c>
      <x:c r="T74" s="36"/>
      <x:c r="U74" s="36"/>
      <x:c r="V74" s="36"/>
      <x:c r="W74" s="2"/>
      <x:c r="X74" s="2"/>
      <x:c r="Y74" s="2"/>
      <x:c r="Z74" s="2"/>
    </x:row>
    <x:row r="75" ht="21" customHeight="1">
      <x:c r="A75" s="36"/>
      <x:c r="B75" s="36"/>
      <x:c r="C75" s="37"/>
      <x:c r="D75" s="36"/>
      <x:c r="E75" s="36"/>
      <x:c r="F75" s="36"/>
      <x:c r="G75" s="36"/>
      <x:c r="H75" s="36"/>
      <x:c r="I75" s="38"/>
      <x:c r="J75" s="38"/>
      <x:c r="K75" s="38"/>
      <x:c r="L75" s="39" t="str">
        <x:f>IF(A75="","",IF(OR(NOT(ISNUMBER(G75)),G75&lt;=0,NOT(ISNUMBER(I75)),I75&lt;0,AND(J75&lt;&gt;"",OR(NOT(ISNUMBER(J75)),J75&lt;0)),AND(K75&lt;&gt;"",OR(NOT(ISNUMBER(K75)),K75&lt;0)),J75&gt;G75*I75),"",G75*I75-J75+K75))</x:f>
      </x:c>
      <x:c r="M75" s="37"/>
      <x:c r="N75" s="37"/>
      <x:c r="O75" s="41" t="str">
        <x:f>IF(A75="","",SUMIFS(Recebimentos!$D$6:$D$205,Recebimentos!$B$6:$B$205,A75,Recebimentos!$L$6:$L$205,"VÁLIDO"))</x:f>
      </x:c>
      <x:c r="P75" s="41" t="str">
        <x:f>IF(A75="","",IF(AND(ISNUMBER(G75),G75&gt;0),MAX(0,G75-O75),""))</x:f>
      </x:c>
      <x:c r="Q75" s="41" t="str">
        <x:f>IF(A75="","",IF(OR(COUNTIF($A$6:$A$105,A75)&lt;&gt;1,NOT(ISNUMBER(L75)),NOT(ISNUMBER(M75)),M75&lt;=0,NOT(ISNUMBER(Dashboard!$B$4)),Dashboard!$B$4&lt;=0,COUNTIFS(Recebimentos!$B$6:$B$205,A75,Recebimentos!$L$6:$L$205,"REVISAR DADOS")&gt;0,AND(N75&lt;&gt;"",OR(NOT(ISNUMBER(N75)),N75&lt;=0)),NOT(ISNUMBER(Listas!$K$6)),Listas!$K$6&lt;0),"REVISAR DADOS",IF(AND(N75&lt;&gt;"",P75&gt;0),"REVISAR CONCLUSÃO",IF(P75=0,IF(N75="","RECEBIDO — INFORME DATA","RECEBIDO"),IF(M75&lt;Dashboard!$B$4,"ATRASADO",IF(M75&lt;=Dashboard!$B$4+Listas!$K$6,"VENCE EM BREVE","NO PRAZO"))))))</x:f>
      </x:c>
      <x:c r="R75" s="41" t="str">
        <x:f>IF(A75="","",IF(OR(Q75="REVISAR DADOS",Q75="REVISAR CONCLUSÃO"),"",IF(Q75="RECEBIDO",MAX(0,N75-M75),IF(P75&gt;0,MAX(0,Dashboard!$B$4-M75),""))))</x:f>
      </x:c>
      <x:c r="S75" s="41" t="str">
        <x:f>IF(Q75&lt;&gt;"RECEBIDO","",IF(OR(NOT(ISNUMBER(Listas!$K$8)),Listas!$K$8&lt;0),"",IF(N75&lt;=M75+Listas!$K$8,"SIM","NÃO")))</x:f>
      </x:c>
      <x:c r="T75" s="36"/>
      <x:c r="U75" s="36"/>
      <x:c r="V75" s="36"/>
      <x:c r="W75" s="2"/>
      <x:c r="X75" s="2"/>
      <x:c r="Y75" s="2"/>
      <x:c r="Z75" s="2"/>
    </x:row>
    <x:row r="76" ht="21" customHeight="1">
      <x:c r="A76" s="36"/>
      <x:c r="B76" s="36"/>
      <x:c r="C76" s="37"/>
      <x:c r="D76" s="36"/>
      <x:c r="E76" s="36"/>
      <x:c r="F76" s="36"/>
      <x:c r="G76" s="36"/>
      <x:c r="H76" s="36"/>
      <x:c r="I76" s="38"/>
      <x:c r="J76" s="38"/>
      <x:c r="K76" s="38"/>
      <x:c r="L76" s="39" t="str">
        <x:f>IF(A76="","",IF(OR(NOT(ISNUMBER(G76)),G76&lt;=0,NOT(ISNUMBER(I76)),I76&lt;0,AND(J76&lt;&gt;"",OR(NOT(ISNUMBER(J76)),J76&lt;0)),AND(K76&lt;&gt;"",OR(NOT(ISNUMBER(K76)),K76&lt;0)),J76&gt;G76*I76),"",G76*I76-J76+K76))</x:f>
      </x:c>
      <x:c r="M76" s="37"/>
      <x:c r="N76" s="37"/>
      <x:c r="O76" s="41" t="str">
        <x:f>IF(A76="","",SUMIFS(Recebimentos!$D$6:$D$205,Recebimentos!$B$6:$B$205,A76,Recebimentos!$L$6:$L$205,"VÁLIDO"))</x:f>
      </x:c>
      <x:c r="P76" s="41" t="str">
        <x:f>IF(A76="","",IF(AND(ISNUMBER(G76),G76&gt;0),MAX(0,G76-O76),""))</x:f>
      </x:c>
      <x:c r="Q76" s="41" t="str">
        <x:f>IF(A76="","",IF(OR(COUNTIF($A$6:$A$105,A76)&lt;&gt;1,NOT(ISNUMBER(L76)),NOT(ISNUMBER(M76)),M76&lt;=0,NOT(ISNUMBER(Dashboard!$B$4)),Dashboard!$B$4&lt;=0,COUNTIFS(Recebimentos!$B$6:$B$205,A76,Recebimentos!$L$6:$L$205,"REVISAR DADOS")&gt;0,AND(N76&lt;&gt;"",OR(NOT(ISNUMBER(N76)),N76&lt;=0)),NOT(ISNUMBER(Listas!$K$6)),Listas!$K$6&lt;0),"REVISAR DADOS",IF(AND(N76&lt;&gt;"",P76&gt;0),"REVISAR CONCLUSÃO",IF(P76=0,IF(N76="","RECEBIDO — INFORME DATA","RECEBIDO"),IF(M76&lt;Dashboard!$B$4,"ATRASADO",IF(M76&lt;=Dashboard!$B$4+Listas!$K$6,"VENCE EM BREVE","NO PRAZO"))))))</x:f>
      </x:c>
      <x:c r="R76" s="41" t="str">
        <x:f>IF(A76="","",IF(OR(Q76="REVISAR DADOS",Q76="REVISAR CONCLUSÃO"),"",IF(Q76="RECEBIDO",MAX(0,N76-M76),IF(P76&gt;0,MAX(0,Dashboard!$B$4-M76),""))))</x:f>
      </x:c>
      <x:c r="S76" s="41" t="str">
        <x:f>IF(Q76&lt;&gt;"RECEBIDO","",IF(OR(NOT(ISNUMBER(Listas!$K$8)),Listas!$K$8&lt;0),"",IF(N76&lt;=M76+Listas!$K$8,"SIM","NÃO")))</x:f>
      </x:c>
      <x:c r="T76" s="36"/>
      <x:c r="U76" s="36"/>
      <x:c r="V76" s="36"/>
      <x:c r="W76" s="2"/>
      <x:c r="X76" s="2"/>
      <x:c r="Y76" s="2"/>
      <x:c r="Z76" s="2"/>
    </x:row>
    <x:row r="77" ht="21" customHeight="1">
      <x:c r="A77" s="36"/>
      <x:c r="B77" s="36"/>
      <x:c r="C77" s="37"/>
      <x:c r="D77" s="36"/>
      <x:c r="E77" s="36"/>
      <x:c r="F77" s="36"/>
      <x:c r="G77" s="36"/>
      <x:c r="H77" s="36"/>
      <x:c r="I77" s="38"/>
      <x:c r="J77" s="38"/>
      <x:c r="K77" s="38"/>
      <x:c r="L77" s="39" t="str">
        <x:f>IF(A77="","",IF(OR(NOT(ISNUMBER(G77)),G77&lt;=0,NOT(ISNUMBER(I77)),I77&lt;0,AND(J77&lt;&gt;"",OR(NOT(ISNUMBER(J77)),J77&lt;0)),AND(K77&lt;&gt;"",OR(NOT(ISNUMBER(K77)),K77&lt;0)),J77&gt;G77*I77),"",G77*I77-J77+K77))</x:f>
      </x:c>
      <x:c r="M77" s="37"/>
      <x:c r="N77" s="37"/>
      <x:c r="O77" s="41" t="str">
        <x:f>IF(A77="","",SUMIFS(Recebimentos!$D$6:$D$205,Recebimentos!$B$6:$B$205,A77,Recebimentos!$L$6:$L$205,"VÁLIDO"))</x:f>
      </x:c>
      <x:c r="P77" s="41" t="str">
        <x:f>IF(A77="","",IF(AND(ISNUMBER(G77),G77&gt;0),MAX(0,G77-O77),""))</x:f>
      </x:c>
      <x:c r="Q77" s="41" t="str">
        <x:f>IF(A77="","",IF(OR(COUNTIF($A$6:$A$105,A77)&lt;&gt;1,NOT(ISNUMBER(L77)),NOT(ISNUMBER(M77)),M77&lt;=0,NOT(ISNUMBER(Dashboard!$B$4)),Dashboard!$B$4&lt;=0,COUNTIFS(Recebimentos!$B$6:$B$205,A77,Recebimentos!$L$6:$L$205,"REVISAR DADOS")&gt;0,AND(N77&lt;&gt;"",OR(NOT(ISNUMBER(N77)),N77&lt;=0)),NOT(ISNUMBER(Listas!$K$6)),Listas!$K$6&lt;0),"REVISAR DADOS",IF(AND(N77&lt;&gt;"",P77&gt;0),"REVISAR CONCLUSÃO",IF(P77=0,IF(N77="","RECEBIDO — INFORME DATA","RECEBIDO"),IF(M77&lt;Dashboard!$B$4,"ATRASADO",IF(M77&lt;=Dashboard!$B$4+Listas!$K$6,"VENCE EM BREVE","NO PRAZO"))))))</x:f>
      </x:c>
      <x:c r="R77" s="41" t="str">
        <x:f>IF(A77="","",IF(OR(Q77="REVISAR DADOS",Q77="REVISAR CONCLUSÃO"),"",IF(Q77="RECEBIDO",MAX(0,N77-M77),IF(P77&gt;0,MAX(0,Dashboard!$B$4-M77),""))))</x:f>
      </x:c>
      <x:c r="S77" s="41" t="str">
        <x:f>IF(Q77&lt;&gt;"RECEBIDO","",IF(OR(NOT(ISNUMBER(Listas!$K$8)),Listas!$K$8&lt;0),"",IF(N77&lt;=M77+Listas!$K$8,"SIM","NÃO")))</x:f>
      </x:c>
      <x:c r="T77" s="36"/>
      <x:c r="U77" s="36"/>
      <x:c r="V77" s="36"/>
      <x:c r="W77" s="2"/>
      <x:c r="X77" s="2"/>
      <x:c r="Y77" s="2"/>
      <x:c r="Z77" s="2"/>
    </x:row>
    <x:row r="78" ht="21" customHeight="1">
      <x:c r="A78" s="36"/>
      <x:c r="B78" s="36"/>
      <x:c r="C78" s="37"/>
      <x:c r="D78" s="36"/>
      <x:c r="E78" s="36"/>
      <x:c r="F78" s="36"/>
      <x:c r="G78" s="36"/>
      <x:c r="H78" s="36"/>
      <x:c r="I78" s="38"/>
      <x:c r="J78" s="38"/>
      <x:c r="K78" s="38"/>
      <x:c r="L78" s="39" t="str">
        <x:f>IF(A78="","",IF(OR(NOT(ISNUMBER(G78)),G78&lt;=0,NOT(ISNUMBER(I78)),I78&lt;0,AND(J78&lt;&gt;"",OR(NOT(ISNUMBER(J78)),J78&lt;0)),AND(K78&lt;&gt;"",OR(NOT(ISNUMBER(K78)),K78&lt;0)),J78&gt;G78*I78),"",G78*I78-J78+K78))</x:f>
      </x:c>
      <x:c r="M78" s="37"/>
      <x:c r="N78" s="37"/>
      <x:c r="O78" s="41" t="str">
        <x:f>IF(A78="","",SUMIFS(Recebimentos!$D$6:$D$205,Recebimentos!$B$6:$B$205,A78,Recebimentos!$L$6:$L$205,"VÁLIDO"))</x:f>
      </x:c>
      <x:c r="P78" s="41" t="str">
        <x:f>IF(A78="","",IF(AND(ISNUMBER(G78),G78&gt;0),MAX(0,G78-O78),""))</x:f>
      </x:c>
      <x:c r="Q78" s="41" t="str">
        <x:f>IF(A78="","",IF(OR(COUNTIF($A$6:$A$105,A78)&lt;&gt;1,NOT(ISNUMBER(L78)),NOT(ISNUMBER(M78)),M78&lt;=0,NOT(ISNUMBER(Dashboard!$B$4)),Dashboard!$B$4&lt;=0,COUNTIFS(Recebimentos!$B$6:$B$205,A78,Recebimentos!$L$6:$L$205,"REVISAR DADOS")&gt;0,AND(N78&lt;&gt;"",OR(NOT(ISNUMBER(N78)),N78&lt;=0)),NOT(ISNUMBER(Listas!$K$6)),Listas!$K$6&lt;0),"REVISAR DADOS",IF(AND(N78&lt;&gt;"",P78&gt;0),"REVISAR CONCLUSÃO",IF(P78=0,IF(N78="","RECEBIDO — INFORME DATA","RECEBIDO"),IF(M78&lt;Dashboard!$B$4,"ATRASADO",IF(M78&lt;=Dashboard!$B$4+Listas!$K$6,"VENCE EM BREVE","NO PRAZO"))))))</x:f>
      </x:c>
      <x:c r="R78" s="41" t="str">
        <x:f>IF(A78="","",IF(OR(Q78="REVISAR DADOS",Q78="REVISAR CONCLUSÃO"),"",IF(Q78="RECEBIDO",MAX(0,N78-M78),IF(P78&gt;0,MAX(0,Dashboard!$B$4-M78),""))))</x:f>
      </x:c>
      <x:c r="S78" s="41" t="str">
        <x:f>IF(Q78&lt;&gt;"RECEBIDO","",IF(OR(NOT(ISNUMBER(Listas!$K$8)),Listas!$K$8&lt;0),"",IF(N78&lt;=M78+Listas!$K$8,"SIM","NÃO")))</x:f>
      </x:c>
      <x:c r="T78" s="36"/>
      <x:c r="U78" s="36"/>
      <x:c r="V78" s="36"/>
      <x:c r="W78" s="2"/>
      <x:c r="X78" s="2"/>
      <x:c r="Y78" s="2"/>
      <x:c r="Z78" s="2"/>
    </x:row>
    <x:row r="79" ht="21" customHeight="1">
      <x:c r="A79" s="36"/>
      <x:c r="B79" s="36"/>
      <x:c r="C79" s="37"/>
      <x:c r="D79" s="36"/>
      <x:c r="E79" s="36"/>
      <x:c r="F79" s="36"/>
      <x:c r="G79" s="36"/>
      <x:c r="H79" s="36"/>
      <x:c r="I79" s="38"/>
      <x:c r="J79" s="38"/>
      <x:c r="K79" s="38"/>
      <x:c r="L79" s="39" t="str">
        <x:f>IF(A79="","",IF(OR(NOT(ISNUMBER(G79)),G79&lt;=0,NOT(ISNUMBER(I79)),I79&lt;0,AND(J79&lt;&gt;"",OR(NOT(ISNUMBER(J79)),J79&lt;0)),AND(K79&lt;&gt;"",OR(NOT(ISNUMBER(K79)),K79&lt;0)),J79&gt;G79*I79),"",G79*I79-J79+K79))</x:f>
      </x:c>
      <x:c r="M79" s="37"/>
      <x:c r="N79" s="37"/>
      <x:c r="O79" s="41" t="str">
        <x:f>IF(A79="","",SUMIFS(Recebimentos!$D$6:$D$205,Recebimentos!$B$6:$B$205,A79,Recebimentos!$L$6:$L$205,"VÁLIDO"))</x:f>
      </x:c>
      <x:c r="P79" s="41" t="str">
        <x:f>IF(A79="","",IF(AND(ISNUMBER(G79),G79&gt;0),MAX(0,G79-O79),""))</x:f>
      </x:c>
      <x:c r="Q79" s="41" t="str">
        <x:f>IF(A79="","",IF(OR(COUNTIF($A$6:$A$105,A79)&lt;&gt;1,NOT(ISNUMBER(L79)),NOT(ISNUMBER(M79)),M79&lt;=0,NOT(ISNUMBER(Dashboard!$B$4)),Dashboard!$B$4&lt;=0,COUNTIFS(Recebimentos!$B$6:$B$205,A79,Recebimentos!$L$6:$L$205,"REVISAR DADOS")&gt;0,AND(N79&lt;&gt;"",OR(NOT(ISNUMBER(N79)),N79&lt;=0)),NOT(ISNUMBER(Listas!$K$6)),Listas!$K$6&lt;0),"REVISAR DADOS",IF(AND(N79&lt;&gt;"",P79&gt;0),"REVISAR CONCLUSÃO",IF(P79=0,IF(N79="","RECEBIDO — INFORME DATA","RECEBIDO"),IF(M79&lt;Dashboard!$B$4,"ATRASADO",IF(M79&lt;=Dashboard!$B$4+Listas!$K$6,"VENCE EM BREVE","NO PRAZO"))))))</x:f>
      </x:c>
      <x:c r="R79" s="41" t="str">
        <x:f>IF(A79="","",IF(OR(Q79="REVISAR DADOS",Q79="REVISAR CONCLUSÃO"),"",IF(Q79="RECEBIDO",MAX(0,N79-M79),IF(P79&gt;0,MAX(0,Dashboard!$B$4-M79),""))))</x:f>
      </x:c>
      <x:c r="S79" s="41" t="str">
        <x:f>IF(Q79&lt;&gt;"RECEBIDO","",IF(OR(NOT(ISNUMBER(Listas!$K$8)),Listas!$K$8&lt;0),"",IF(N79&lt;=M79+Listas!$K$8,"SIM","NÃO")))</x:f>
      </x:c>
      <x:c r="T79" s="36"/>
      <x:c r="U79" s="36"/>
      <x:c r="V79" s="36"/>
      <x:c r="W79" s="2"/>
      <x:c r="X79" s="2"/>
      <x:c r="Y79" s="2"/>
      <x:c r="Z79" s="2"/>
    </x:row>
    <x:row r="80" ht="21" customHeight="1">
      <x:c r="A80" s="36"/>
      <x:c r="B80" s="36"/>
      <x:c r="C80" s="37"/>
      <x:c r="D80" s="36"/>
      <x:c r="E80" s="36"/>
      <x:c r="F80" s="36"/>
      <x:c r="G80" s="36"/>
      <x:c r="H80" s="36"/>
      <x:c r="I80" s="38"/>
      <x:c r="J80" s="38"/>
      <x:c r="K80" s="38"/>
      <x:c r="L80" s="39" t="str">
        <x:f>IF(A80="","",IF(OR(NOT(ISNUMBER(G80)),G80&lt;=0,NOT(ISNUMBER(I80)),I80&lt;0,AND(J80&lt;&gt;"",OR(NOT(ISNUMBER(J80)),J80&lt;0)),AND(K80&lt;&gt;"",OR(NOT(ISNUMBER(K80)),K80&lt;0)),J80&gt;G80*I80),"",G80*I80-J80+K80))</x:f>
      </x:c>
      <x:c r="M80" s="37"/>
      <x:c r="N80" s="37"/>
      <x:c r="O80" s="41" t="str">
        <x:f>IF(A80="","",SUMIFS(Recebimentos!$D$6:$D$205,Recebimentos!$B$6:$B$205,A80,Recebimentos!$L$6:$L$205,"VÁLIDO"))</x:f>
      </x:c>
      <x:c r="P80" s="41" t="str">
        <x:f>IF(A80="","",IF(AND(ISNUMBER(G80),G80&gt;0),MAX(0,G80-O80),""))</x:f>
      </x:c>
      <x:c r="Q80" s="41" t="str">
        <x:f>IF(A80="","",IF(OR(COUNTIF($A$6:$A$105,A80)&lt;&gt;1,NOT(ISNUMBER(L80)),NOT(ISNUMBER(M80)),M80&lt;=0,NOT(ISNUMBER(Dashboard!$B$4)),Dashboard!$B$4&lt;=0,COUNTIFS(Recebimentos!$B$6:$B$205,A80,Recebimentos!$L$6:$L$205,"REVISAR DADOS")&gt;0,AND(N80&lt;&gt;"",OR(NOT(ISNUMBER(N80)),N80&lt;=0)),NOT(ISNUMBER(Listas!$K$6)),Listas!$K$6&lt;0),"REVISAR DADOS",IF(AND(N80&lt;&gt;"",P80&gt;0),"REVISAR CONCLUSÃO",IF(P80=0,IF(N80="","RECEBIDO — INFORME DATA","RECEBIDO"),IF(M80&lt;Dashboard!$B$4,"ATRASADO",IF(M80&lt;=Dashboard!$B$4+Listas!$K$6,"VENCE EM BREVE","NO PRAZO"))))))</x:f>
      </x:c>
      <x:c r="R80" s="41" t="str">
        <x:f>IF(A80="","",IF(OR(Q80="REVISAR DADOS",Q80="REVISAR CONCLUSÃO"),"",IF(Q80="RECEBIDO",MAX(0,N80-M80),IF(P80&gt;0,MAX(0,Dashboard!$B$4-M80),""))))</x:f>
      </x:c>
      <x:c r="S80" s="41" t="str">
        <x:f>IF(Q80&lt;&gt;"RECEBIDO","",IF(OR(NOT(ISNUMBER(Listas!$K$8)),Listas!$K$8&lt;0),"",IF(N80&lt;=M80+Listas!$K$8,"SIM","NÃO")))</x:f>
      </x:c>
      <x:c r="T80" s="36"/>
      <x:c r="U80" s="36"/>
      <x:c r="V80" s="36"/>
      <x:c r="W80" s="2"/>
      <x:c r="X80" s="2"/>
      <x:c r="Y80" s="2"/>
      <x:c r="Z80" s="2"/>
    </x:row>
    <x:row r="81" ht="21" customHeight="1">
      <x:c r="A81" s="36"/>
      <x:c r="B81" s="36"/>
      <x:c r="C81" s="37"/>
      <x:c r="D81" s="36"/>
      <x:c r="E81" s="36"/>
      <x:c r="F81" s="36"/>
      <x:c r="G81" s="36"/>
      <x:c r="H81" s="36"/>
      <x:c r="I81" s="38"/>
      <x:c r="J81" s="38"/>
      <x:c r="K81" s="38"/>
      <x:c r="L81" s="39" t="str">
        <x:f>IF(A81="","",IF(OR(NOT(ISNUMBER(G81)),G81&lt;=0,NOT(ISNUMBER(I81)),I81&lt;0,AND(J81&lt;&gt;"",OR(NOT(ISNUMBER(J81)),J81&lt;0)),AND(K81&lt;&gt;"",OR(NOT(ISNUMBER(K81)),K81&lt;0)),J81&gt;G81*I81),"",G81*I81-J81+K81))</x:f>
      </x:c>
      <x:c r="M81" s="37"/>
      <x:c r="N81" s="37"/>
      <x:c r="O81" s="41" t="str">
        <x:f>IF(A81="","",SUMIFS(Recebimentos!$D$6:$D$205,Recebimentos!$B$6:$B$205,A81,Recebimentos!$L$6:$L$205,"VÁLIDO"))</x:f>
      </x:c>
      <x:c r="P81" s="41" t="str">
        <x:f>IF(A81="","",IF(AND(ISNUMBER(G81),G81&gt;0),MAX(0,G81-O81),""))</x:f>
      </x:c>
      <x:c r="Q81" s="41" t="str">
        <x:f>IF(A81="","",IF(OR(COUNTIF($A$6:$A$105,A81)&lt;&gt;1,NOT(ISNUMBER(L81)),NOT(ISNUMBER(M81)),M81&lt;=0,NOT(ISNUMBER(Dashboard!$B$4)),Dashboard!$B$4&lt;=0,COUNTIFS(Recebimentos!$B$6:$B$205,A81,Recebimentos!$L$6:$L$205,"REVISAR DADOS")&gt;0,AND(N81&lt;&gt;"",OR(NOT(ISNUMBER(N81)),N81&lt;=0)),NOT(ISNUMBER(Listas!$K$6)),Listas!$K$6&lt;0),"REVISAR DADOS",IF(AND(N81&lt;&gt;"",P81&gt;0),"REVISAR CONCLUSÃO",IF(P81=0,IF(N81="","RECEBIDO — INFORME DATA","RECEBIDO"),IF(M81&lt;Dashboard!$B$4,"ATRASADO",IF(M81&lt;=Dashboard!$B$4+Listas!$K$6,"VENCE EM BREVE","NO PRAZO"))))))</x:f>
      </x:c>
      <x:c r="R81" s="41" t="str">
        <x:f>IF(A81="","",IF(OR(Q81="REVISAR DADOS",Q81="REVISAR CONCLUSÃO"),"",IF(Q81="RECEBIDO",MAX(0,N81-M81),IF(P81&gt;0,MAX(0,Dashboard!$B$4-M81),""))))</x:f>
      </x:c>
      <x:c r="S81" s="41" t="str">
        <x:f>IF(Q81&lt;&gt;"RECEBIDO","",IF(OR(NOT(ISNUMBER(Listas!$K$8)),Listas!$K$8&lt;0),"",IF(N81&lt;=M81+Listas!$K$8,"SIM","NÃO")))</x:f>
      </x:c>
      <x:c r="T81" s="36"/>
      <x:c r="U81" s="36"/>
      <x:c r="V81" s="36"/>
      <x:c r="W81" s="2"/>
      <x:c r="X81" s="2"/>
      <x:c r="Y81" s="2"/>
      <x:c r="Z81" s="2"/>
    </x:row>
    <x:row r="82" ht="21" customHeight="1">
      <x:c r="A82" s="36"/>
      <x:c r="B82" s="36"/>
      <x:c r="C82" s="37"/>
      <x:c r="D82" s="36"/>
      <x:c r="E82" s="36"/>
      <x:c r="F82" s="36"/>
      <x:c r="G82" s="36"/>
      <x:c r="H82" s="36"/>
      <x:c r="I82" s="38"/>
      <x:c r="J82" s="38"/>
      <x:c r="K82" s="38"/>
      <x:c r="L82" s="39" t="str">
        <x:f>IF(A82="","",IF(OR(NOT(ISNUMBER(G82)),G82&lt;=0,NOT(ISNUMBER(I82)),I82&lt;0,AND(J82&lt;&gt;"",OR(NOT(ISNUMBER(J82)),J82&lt;0)),AND(K82&lt;&gt;"",OR(NOT(ISNUMBER(K82)),K82&lt;0)),J82&gt;G82*I82),"",G82*I82-J82+K82))</x:f>
      </x:c>
      <x:c r="M82" s="37"/>
      <x:c r="N82" s="37"/>
      <x:c r="O82" s="41" t="str">
        <x:f>IF(A82="","",SUMIFS(Recebimentos!$D$6:$D$205,Recebimentos!$B$6:$B$205,A82,Recebimentos!$L$6:$L$205,"VÁLIDO"))</x:f>
      </x:c>
      <x:c r="P82" s="41" t="str">
        <x:f>IF(A82="","",IF(AND(ISNUMBER(G82),G82&gt;0),MAX(0,G82-O82),""))</x:f>
      </x:c>
      <x:c r="Q82" s="41" t="str">
        <x:f>IF(A82="","",IF(OR(COUNTIF($A$6:$A$105,A82)&lt;&gt;1,NOT(ISNUMBER(L82)),NOT(ISNUMBER(M82)),M82&lt;=0,NOT(ISNUMBER(Dashboard!$B$4)),Dashboard!$B$4&lt;=0,COUNTIFS(Recebimentos!$B$6:$B$205,A82,Recebimentos!$L$6:$L$205,"REVISAR DADOS")&gt;0,AND(N82&lt;&gt;"",OR(NOT(ISNUMBER(N82)),N82&lt;=0)),NOT(ISNUMBER(Listas!$K$6)),Listas!$K$6&lt;0),"REVISAR DADOS",IF(AND(N82&lt;&gt;"",P82&gt;0),"REVISAR CONCLUSÃO",IF(P82=0,IF(N82="","RECEBIDO — INFORME DATA","RECEBIDO"),IF(M82&lt;Dashboard!$B$4,"ATRASADO",IF(M82&lt;=Dashboard!$B$4+Listas!$K$6,"VENCE EM BREVE","NO PRAZO"))))))</x:f>
      </x:c>
      <x:c r="R82" s="41" t="str">
        <x:f>IF(A82="","",IF(OR(Q82="REVISAR DADOS",Q82="REVISAR CONCLUSÃO"),"",IF(Q82="RECEBIDO",MAX(0,N82-M82),IF(P82&gt;0,MAX(0,Dashboard!$B$4-M82),""))))</x:f>
      </x:c>
      <x:c r="S82" s="41" t="str">
        <x:f>IF(Q82&lt;&gt;"RECEBIDO","",IF(OR(NOT(ISNUMBER(Listas!$K$8)),Listas!$K$8&lt;0),"",IF(N82&lt;=M82+Listas!$K$8,"SIM","NÃO")))</x:f>
      </x:c>
      <x:c r="T82" s="36"/>
      <x:c r="U82" s="36"/>
      <x:c r="V82" s="36"/>
      <x:c r="W82" s="2"/>
      <x:c r="X82" s="2"/>
      <x:c r="Y82" s="2"/>
      <x:c r="Z82" s="2"/>
    </x:row>
    <x:row r="83" ht="21" customHeight="1">
      <x:c r="A83" s="36"/>
      <x:c r="B83" s="36"/>
      <x:c r="C83" s="37"/>
      <x:c r="D83" s="36"/>
      <x:c r="E83" s="36"/>
      <x:c r="F83" s="36"/>
      <x:c r="G83" s="36"/>
      <x:c r="H83" s="36"/>
      <x:c r="I83" s="38"/>
      <x:c r="J83" s="38"/>
      <x:c r="K83" s="38"/>
      <x:c r="L83" s="39" t="str">
        <x:f>IF(A83="","",IF(OR(NOT(ISNUMBER(G83)),G83&lt;=0,NOT(ISNUMBER(I83)),I83&lt;0,AND(J83&lt;&gt;"",OR(NOT(ISNUMBER(J83)),J83&lt;0)),AND(K83&lt;&gt;"",OR(NOT(ISNUMBER(K83)),K83&lt;0)),J83&gt;G83*I83),"",G83*I83-J83+K83))</x:f>
      </x:c>
      <x:c r="M83" s="37"/>
      <x:c r="N83" s="37"/>
      <x:c r="O83" s="41" t="str">
        <x:f>IF(A83="","",SUMIFS(Recebimentos!$D$6:$D$205,Recebimentos!$B$6:$B$205,A83,Recebimentos!$L$6:$L$205,"VÁLIDO"))</x:f>
      </x:c>
      <x:c r="P83" s="41" t="str">
        <x:f>IF(A83="","",IF(AND(ISNUMBER(G83),G83&gt;0),MAX(0,G83-O83),""))</x:f>
      </x:c>
      <x:c r="Q83" s="41" t="str">
        <x:f>IF(A83="","",IF(OR(COUNTIF($A$6:$A$105,A83)&lt;&gt;1,NOT(ISNUMBER(L83)),NOT(ISNUMBER(M83)),M83&lt;=0,NOT(ISNUMBER(Dashboard!$B$4)),Dashboard!$B$4&lt;=0,COUNTIFS(Recebimentos!$B$6:$B$205,A83,Recebimentos!$L$6:$L$205,"REVISAR DADOS")&gt;0,AND(N83&lt;&gt;"",OR(NOT(ISNUMBER(N83)),N83&lt;=0)),NOT(ISNUMBER(Listas!$K$6)),Listas!$K$6&lt;0),"REVISAR DADOS",IF(AND(N83&lt;&gt;"",P83&gt;0),"REVISAR CONCLUSÃO",IF(P83=0,IF(N83="","RECEBIDO — INFORME DATA","RECEBIDO"),IF(M83&lt;Dashboard!$B$4,"ATRASADO",IF(M83&lt;=Dashboard!$B$4+Listas!$K$6,"VENCE EM BREVE","NO PRAZO"))))))</x:f>
      </x:c>
      <x:c r="R83" s="41" t="str">
        <x:f>IF(A83="","",IF(OR(Q83="REVISAR DADOS",Q83="REVISAR CONCLUSÃO"),"",IF(Q83="RECEBIDO",MAX(0,N83-M83),IF(P83&gt;0,MAX(0,Dashboard!$B$4-M83),""))))</x:f>
      </x:c>
      <x:c r="S83" s="41" t="str">
        <x:f>IF(Q83&lt;&gt;"RECEBIDO","",IF(OR(NOT(ISNUMBER(Listas!$K$8)),Listas!$K$8&lt;0),"",IF(N83&lt;=M83+Listas!$K$8,"SIM","NÃO")))</x:f>
      </x:c>
      <x:c r="T83" s="36"/>
      <x:c r="U83" s="36"/>
      <x:c r="V83" s="36"/>
      <x:c r="W83" s="2"/>
      <x:c r="X83" s="2"/>
      <x:c r="Y83" s="2"/>
      <x:c r="Z83" s="2"/>
    </x:row>
    <x:row r="84" ht="21" customHeight="1">
      <x:c r="A84" s="36"/>
      <x:c r="B84" s="36"/>
      <x:c r="C84" s="37"/>
      <x:c r="D84" s="36"/>
      <x:c r="E84" s="36"/>
      <x:c r="F84" s="36"/>
      <x:c r="G84" s="36"/>
      <x:c r="H84" s="36"/>
      <x:c r="I84" s="38"/>
      <x:c r="J84" s="38"/>
      <x:c r="K84" s="38"/>
      <x:c r="L84" s="39" t="str">
        <x:f>IF(A84="","",IF(OR(NOT(ISNUMBER(G84)),G84&lt;=0,NOT(ISNUMBER(I84)),I84&lt;0,AND(J84&lt;&gt;"",OR(NOT(ISNUMBER(J84)),J84&lt;0)),AND(K84&lt;&gt;"",OR(NOT(ISNUMBER(K84)),K84&lt;0)),J84&gt;G84*I84),"",G84*I84-J84+K84))</x:f>
      </x:c>
      <x:c r="M84" s="37"/>
      <x:c r="N84" s="37"/>
      <x:c r="O84" s="41" t="str">
        <x:f>IF(A84="","",SUMIFS(Recebimentos!$D$6:$D$205,Recebimentos!$B$6:$B$205,A84,Recebimentos!$L$6:$L$205,"VÁLIDO"))</x:f>
      </x:c>
      <x:c r="P84" s="41" t="str">
        <x:f>IF(A84="","",IF(AND(ISNUMBER(G84),G84&gt;0),MAX(0,G84-O84),""))</x:f>
      </x:c>
      <x:c r="Q84" s="41" t="str">
        <x:f>IF(A84="","",IF(OR(COUNTIF($A$6:$A$105,A84)&lt;&gt;1,NOT(ISNUMBER(L84)),NOT(ISNUMBER(M84)),M84&lt;=0,NOT(ISNUMBER(Dashboard!$B$4)),Dashboard!$B$4&lt;=0,COUNTIFS(Recebimentos!$B$6:$B$205,A84,Recebimentos!$L$6:$L$205,"REVISAR DADOS")&gt;0,AND(N84&lt;&gt;"",OR(NOT(ISNUMBER(N84)),N84&lt;=0)),NOT(ISNUMBER(Listas!$K$6)),Listas!$K$6&lt;0),"REVISAR DADOS",IF(AND(N84&lt;&gt;"",P84&gt;0),"REVISAR CONCLUSÃO",IF(P84=0,IF(N84="","RECEBIDO — INFORME DATA","RECEBIDO"),IF(M84&lt;Dashboard!$B$4,"ATRASADO",IF(M84&lt;=Dashboard!$B$4+Listas!$K$6,"VENCE EM BREVE","NO PRAZO"))))))</x:f>
      </x:c>
      <x:c r="R84" s="41" t="str">
        <x:f>IF(A84="","",IF(OR(Q84="REVISAR DADOS",Q84="REVISAR CONCLUSÃO"),"",IF(Q84="RECEBIDO",MAX(0,N84-M84),IF(P84&gt;0,MAX(0,Dashboard!$B$4-M84),""))))</x:f>
      </x:c>
      <x:c r="S84" s="41" t="str">
        <x:f>IF(Q84&lt;&gt;"RECEBIDO","",IF(OR(NOT(ISNUMBER(Listas!$K$8)),Listas!$K$8&lt;0),"",IF(N84&lt;=M84+Listas!$K$8,"SIM","NÃO")))</x:f>
      </x:c>
      <x:c r="T84" s="36"/>
      <x:c r="U84" s="36"/>
      <x:c r="V84" s="36"/>
      <x:c r="W84" s="2"/>
      <x:c r="X84" s="2"/>
      <x:c r="Y84" s="2"/>
      <x:c r="Z84" s="2"/>
    </x:row>
    <x:row r="85" ht="21" customHeight="1">
      <x:c r="A85" s="36"/>
      <x:c r="B85" s="36"/>
      <x:c r="C85" s="37"/>
      <x:c r="D85" s="36"/>
      <x:c r="E85" s="36"/>
      <x:c r="F85" s="36"/>
      <x:c r="G85" s="36"/>
      <x:c r="H85" s="36"/>
      <x:c r="I85" s="38"/>
      <x:c r="J85" s="38"/>
      <x:c r="K85" s="38"/>
      <x:c r="L85" s="39" t="str">
        <x:f>IF(A85="","",IF(OR(NOT(ISNUMBER(G85)),G85&lt;=0,NOT(ISNUMBER(I85)),I85&lt;0,AND(J85&lt;&gt;"",OR(NOT(ISNUMBER(J85)),J85&lt;0)),AND(K85&lt;&gt;"",OR(NOT(ISNUMBER(K85)),K85&lt;0)),J85&gt;G85*I85),"",G85*I85-J85+K85))</x:f>
      </x:c>
      <x:c r="M85" s="37"/>
      <x:c r="N85" s="37"/>
      <x:c r="O85" s="41" t="str">
        <x:f>IF(A85="","",SUMIFS(Recebimentos!$D$6:$D$205,Recebimentos!$B$6:$B$205,A85,Recebimentos!$L$6:$L$205,"VÁLIDO"))</x:f>
      </x:c>
      <x:c r="P85" s="41" t="str">
        <x:f>IF(A85="","",IF(AND(ISNUMBER(G85),G85&gt;0),MAX(0,G85-O85),""))</x:f>
      </x:c>
      <x:c r="Q85" s="41" t="str">
        <x:f>IF(A85="","",IF(OR(COUNTIF($A$6:$A$105,A85)&lt;&gt;1,NOT(ISNUMBER(L85)),NOT(ISNUMBER(M85)),M85&lt;=0,NOT(ISNUMBER(Dashboard!$B$4)),Dashboard!$B$4&lt;=0,COUNTIFS(Recebimentos!$B$6:$B$205,A85,Recebimentos!$L$6:$L$205,"REVISAR DADOS")&gt;0,AND(N85&lt;&gt;"",OR(NOT(ISNUMBER(N85)),N85&lt;=0)),NOT(ISNUMBER(Listas!$K$6)),Listas!$K$6&lt;0),"REVISAR DADOS",IF(AND(N85&lt;&gt;"",P85&gt;0),"REVISAR CONCLUSÃO",IF(P85=0,IF(N85="","RECEBIDO — INFORME DATA","RECEBIDO"),IF(M85&lt;Dashboard!$B$4,"ATRASADO",IF(M85&lt;=Dashboard!$B$4+Listas!$K$6,"VENCE EM BREVE","NO PRAZO"))))))</x:f>
      </x:c>
      <x:c r="R85" s="41" t="str">
        <x:f>IF(A85="","",IF(OR(Q85="REVISAR DADOS",Q85="REVISAR CONCLUSÃO"),"",IF(Q85="RECEBIDO",MAX(0,N85-M85),IF(P85&gt;0,MAX(0,Dashboard!$B$4-M85),""))))</x:f>
      </x:c>
      <x:c r="S85" s="41" t="str">
        <x:f>IF(Q85&lt;&gt;"RECEBIDO","",IF(OR(NOT(ISNUMBER(Listas!$K$8)),Listas!$K$8&lt;0),"",IF(N85&lt;=M85+Listas!$K$8,"SIM","NÃO")))</x:f>
      </x:c>
      <x:c r="T85" s="36"/>
      <x:c r="U85" s="36"/>
      <x:c r="V85" s="36"/>
      <x:c r="W85" s="2"/>
      <x:c r="X85" s="2"/>
      <x:c r="Y85" s="2"/>
      <x:c r="Z85" s="2"/>
    </x:row>
    <x:row r="86" ht="21" customHeight="1">
      <x:c r="A86" s="36"/>
      <x:c r="B86" s="36"/>
      <x:c r="C86" s="37"/>
      <x:c r="D86" s="36"/>
      <x:c r="E86" s="36"/>
      <x:c r="F86" s="36"/>
      <x:c r="G86" s="36"/>
      <x:c r="H86" s="36"/>
      <x:c r="I86" s="38"/>
      <x:c r="J86" s="38"/>
      <x:c r="K86" s="38"/>
      <x:c r="L86" s="39" t="str">
        <x:f>IF(A86="","",IF(OR(NOT(ISNUMBER(G86)),G86&lt;=0,NOT(ISNUMBER(I86)),I86&lt;0,AND(J86&lt;&gt;"",OR(NOT(ISNUMBER(J86)),J86&lt;0)),AND(K86&lt;&gt;"",OR(NOT(ISNUMBER(K86)),K86&lt;0)),J86&gt;G86*I86),"",G86*I86-J86+K86))</x:f>
      </x:c>
      <x:c r="M86" s="37"/>
      <x:c r="N86" s="37"/>
      <x:c r="O86" s="41" t="str">
        <x:f>IF(A86="","",SUMIFS(Recebimentos!$D$6:$D$205,Recebimentos!$B$6:$B$205,A86,Recebimentos!$L$6:$L$205,"VÁLIDO"))</x:f>
      </x:c>
      <x:c r="P86" s="41" t="str">
        <x:f>IF(A86="","",IF(AND(ISNUMBER(G86),G86&gt;0),MAX(0,G86-O86),""))</x:f>
      </x:c>
      <x:c r="Q86" s="41" t="str">
        <x:f>IF(A86="","",IF(OR(COUNTIF($A$6:$A$105,A86)&lt;&gt;1,NOT(ISNUMBER(L86)),NOT(ISNUMBER(M86)),M86&lt;=0,NOT(ISNUMBER(Dashboard!$B$4)),Dashboard!$B$4&lt;=0,COUNTIFS(Recebimentos!$B$6:$B$205,A86,Recebimentos!$L$6:$L$205,"REVISAR DADOS")&gt;0,AND(N86&lt;&gt;"",OR(NOT(ISNUMBER(N86)),N86&lt;=0)),NOT(ISNUMBER(Listas!$K$6)),Listas!$K$6&lt;0),"REVISAR DADOS",IF(AND(N86&lt;&gt;"",P86&gt;0),"REVISAR CONCLUSÃO",IF(P86=0,IF(N86="","RECEBIDO — INFORME DATA","RECEBIDO"),IF(M86&lt;Dashboard!$B$4,"ATRASADO",IF(M86&lt;=Dashboard!$B$4+Listas!$K$6,"VENCE EM BREVE","NO PRAZO"))))))</x:f>
      </x:c>
      <x:c r="R86" s="41" t="str">
        <x:f>IF(A86="","",IF(OR(Q86="REVISAR DADOS",Q86="REVISAR CONCLUSÃO"),"",IF(Q86="RECEBIDO",MAX(0,N86-M86),IF(P86&gt;0,MAX(0,Dashboard!$B$4-M86),""))))</x:f>
      </x:c>
      <x:c r="S86" s="41" t="str">
        <x:f>IF(Q86&lt;&gt;"RECEBIDO","",IF(OR(NOT(ISNUMBER(Listas!$K$8)),Listas!$K$8&lt;0),"",IF(N86&lt;=M86+Listas!$K$8,"SIM","NÃO")))</x:f>
      </x:c>
      <x:c r="T86" s="36"/>
      <x:c r="U86" s="36"/>
      <x:c r="V86" s="36"/>
      <x:c r="W86" s="2"/>
      <x:c r="X86" s="2"/>
      <x:c r="Y86" s="2"/>
      <x:c r="Z86" s="2"/>
    </x:row>
    <x:row r="87" ht="21" customHeight="1">
      <x:c r="A87" s="36"/>
      <x:c r="B87" s="36"/>
      <x:c r="C87" s="37"/>
      <x:c r="D87" s="36"/>
      <x:c r="E87" s="36"/>
      <x:c r="F87" s="36"/>
      <x:c r="G87" s="36"/>
      <x:c r="H87" s="36"/>
      <x:c r="I87" s="38"/>
      <x:c r="J87" s="38"/>
      <x:c r="K87" s="38"/>
      <x:c r="L87" s="39" t="str">
        <x:f>IF(A87="","",IF(OR(NOT(ISNUMBER(G87)),G87&lt;=0,NOT(ISNUMBER(I87)),I87&lt;0,AND(J87&lt;&gt;"",OR(NOT(ISNUMBER(J87)),J87&lt;0)),AND(K87&lt;&gt;"",OR(NOT(ISNUMBER(K87)),K87&lt;0)),J87&gt;G87*I87),"",G87*I87-J87+K87))</x:f>
      </x:c>
      <x:c r="M87" s="37"/>
      <x:c r="N87" s="37"/>
      <x:c r="O87" s="41" t="str">
        <x:f>IF(A87="","",SUMIFS(Recebimentos!$D$6:$D$205,Recebimentos!$B$6:$B$205,A87,Recebimentos!$L$6:$L$205,"VÁLIDO"))</x:f>
      </x:c>
      <x:c r="P87" s="41" t="str">
        <x:f>IF(A87="","",IF(AND(ISNUMBER(G87),G87&gt;0),MAX(0,G87-O87),""))</x:f>
      </x:c>
      <x:c r="Q87" s="41" t="str">
        <x:f>IF(A87="","",IF(OR(COUNTIF($A$6:$A$105,A87)&lt;&gt;1,NOT(ISNUMBER(L87)),NOT(ISNUMBER(M87)),M87&lt;=0,NOT(ISNUMBER(Dashboard!$B$4)),Dashboard!$B$4&lt;=0,COUNTIFS(Recebimentos!$B$6:$B$205,A87,Recebimentos!$L$6:$L$205,"REVISAR DADOS")&gt;0,AND(N87&lt;&gt;"",OR(NOT(ISNUMBER(N87)),N87&lt;=0)),NOT(ISNUMBER(Listas!$K$6)),Listas!$K$6&lt;0),"REVISAR DADOS",IF(AND(N87&lt;&gt;"",P87&gt;0),"REVISAR CONCLUSÃO",IF(P87=0,IF(N87="","RECEBIDO — INFORME DATA","RECEBIDO"),IF(M87&lt;Dashboard!$B$4,"ATRASADO",IF(M87&lt;=Dashboard!$B$4+Listas!$K$6,"VENCE EM BREVE","NO PRAZO"))))))</x:f>
      </x:c>
      <x:c r="R87" s="41" t="str">
        <x:f>IF(A87="","",IF(OR(Q87="REVISAR DADOS",Q87="REVISAR CONCLUSÃO"),"",IF(Q87="RECEBIDO",MAX(0,N87-M87),IF(P87&gt;0,MAX(0,Dashboard!$B$4-M87),""))))</x:f>
      </x:c>
      <x:c r="S87" s="41" t="str">
        <x:f>IF(Q87&lt;&gt;"RECEBIDO","",IF(OR(NOT(ISNUMBER(Listas!$K$8)),Listas!$K$8&lt;0),"",IF(N87&lt;=M87+Listas!$K$8,"SIM","NÃO")))</x:f>
      </x:c>
      <x:c r="T87" s="36"/>
      <x:c r="U87" s="36"/>
      <x:c r="V87" s="36"/>
      <x:c r="W87" s="2"/>
      <x:c r="X87" s="2"/>
      <x:c r="Y87" s="2"/>
      <x:c r="Z87" s="2"/>
    </x:row>
    <x:row r="88" ht="21" customHeight="1">
      <x:c r="A88" s="36"/>
      <x:c r="B88" s="36"/>
      <x:c r="C88" s="37"/>
      <x:c r="D88" s="36"/>
      <x:c r="E88" s="36"/>
      <x:c r="F88" s="36"/>
      <x:c r="G88" s="36"/>
      <x:c r="H88" s="36"/>
      <x:c r="I88" s="38"/>
      <x:c r="J88" s="38"/>
      <x:c r="K88" s="38"/>
      <x:c r="L88" s="39" t="str">
        <x:f>IF(A88="","",IF(OR(NOT(ISNUMBER(G88)),G88&lt;=0,NOT(ISNUMBER(I88)),I88&lt;0,AND(J88&lt;&gt;"",OR(NOT(ISNUMBER(J88)),J88&lt;0)),AND(K88&lt;&gt;"",OR(NOT(ISNUMBER(K88)),K88&lt;0)),J88&gt;G88*I88),"",G88*I88-J88+K88))</x:f>
      </x:c>
      <x:c r="M88" s="37"/>
      <x:c r="N88" s="37"/>
      <x:c r="O88" s="41" t="str">
        <x:f>IF(A88="","",SUMIFS(Recebimentos!$D$6:$D$205,Recebimentos!$B$6:$B$205,A88,Recebimentos!$L$6:$L$205,"VÁLIDO"))</x:f>
      </x:c>
      <x:c r="P88" s="41" t="str">
        <x:f>IF(A88="","",IF(AND(ISNUMBER(G88),G88&gt;0),MAX(0,G88-O88),""))</x:f>
      </x:c>
      <x:c r="Q88" s="41" t="str">
        <x:f>IF(A88="","",IF(OR(COUNTIF($A$6:$A$105,A88)&lt;&gt;1,NOT(ISNUMBER(L88)),NOT(ISNUMBER(M88)),M88&lt;=0,NOT(ISNUMBER(Dashboard!$B$4)),Dashboard!$B$4&lt;=0,COUNTIFS(Recebimentos!$B$6:$B$205,A88,Recebimentos!$L$6:$L$205,"REVISAR DADOS")&gt;0,AND(N88&lt;&gt;"",OR(NOT(ISNUMBER(N88)),N88&lt;=0)),NOT(ISNUMBER(Listas!$K$6)),Listas!$K$6&lt;0),"REVISAR DADOS",IF(AND(N88&lt;&gt;"",P88&gt;0),"REVISAR CONCLUSÃO",IF(P88=0,IF(N88="","RECEBIDO — INFORME DATA","RECEBIDO"),IF(M88&lt;Dashboard!$B$4,"ATRASADO",IF(M88&lt;=Dashboard!$B$4+Listas!$K$6,"VENCE EM BREVE","NO PRAZO"))))))</x:f>
      </x:c>
      <x:c r="R88" s="41" t="str">
        <x:f>IF(A88="","",IF(OR(Q88="REVISAR DADOS",Q88="REVISAR CONCLUSÃO"),"",IF(Q88="RECEBIDO",MAX(0,N88-M88),IF(P88&gt;0,MAX(0,Dashboard!$B$4-M88),""))))</x:f>
      </x:c>
      <x:c r="S88" s="41" t="str">
        <x:f>IF(Q88&lt;&gt;"RECEBIDO","",IF(OR(NOT(ISNUMBER(Listas!$K$8)),Listas!$K$8&lt;0),"",IF(N88&lt;=M88+Listas!$K$8,"SIM","NÃO")))</x:f>
      </x:c>
      <x:c r="T88" s="36"/>
      <x:c r="U88" s="36"/>
      <x:c r="V88" s="36"/>
      <x:c r="W88" s="2"/>
      <x:c r="X88" s="2"/>
      <x:c r="Y88" s="2"/>
      <x:c r="Z88" s="2"/>
    </x:row>
    <x:row r="89" ht="21" customHeight="1">
      <x:c r="A89" s="36"/>
      <x:c r="B89" s="36"/>
      <x:c r="C89" s="37"/>
      <x:c r="D89" s="36"/>
      <x:c r="E89" s="36"/>
      <x:c r="F89" s="36"/>
      <x:c r="G89" s="36"/>
      <x:c r="H89" s="36"/>
      <x:c r="I89" s="38"/>
      <x:c r="J89" s="38"/>
      <x:c r="K89" s="38"/>
      <x:c r="L89" s="39" t="str">
        <x:f>IF(A89="","",IF(OR(NOT(ISNUMBER(G89)),G89&lt;=0,NOT(ISNUMBER(I89)),I89&lt;0,AND(J89&lt;&gt;"",OR(NOT(ISNUMBER(J89)),J89&lt;0)),AND(K89&lt;&gt;"",OR(NOT(ISNUMBER(K89)),K89&lt;0)),J89&gt;G89*I89),"",G89*I89-J89+K89))</x:f>
      </x:c>
      <x:c r="M89" s="37"/>
      <x:c r="N89" s="37"/>
      <x:c r="O89" s="41" t="str">
        <x:f>IF(A89="","",SUMIFS(Recebimentos!$D$6:$D$205,Recebimentos!$B$6:$B$205,A89,Recebimentos!$L$6:$L$205,"VÁLIDO"))</x:f>
      </x:c>
      <x:c r="P89" s="41" t="str">
        <x:f>IF(A89="","",IF(AND(ISNUMBER(G89),G89&gt;0),MAX(0,G89-O89),""))</x:f>
      </x:c>
      <x:c r="Q89" s="41" t="str">
        <x:f>IF(A89="","",IF(OR(COUNTIF($A$6:$A$105,A89)&lt;&gt;1,NOT(ISNUMBER(L89)),NOT(ISNUMBER(M89)),M89&lt;=0,NOT(ISNUMBER(Dashboard!$B$4)),Dashboard!$B$4&lt;=0,COUNTIFS(Recebimentos!$B$6:$B$205,A89,Recebimentos!$L$6:$L$205,"REVISAR DADOS")&gt;0,AND(N89&lt;&gt;"",OR(NOT(ISNUMBER(N89)),N89&lt;=0)),NOT(ISNUMBER(Listas!$K$6)),Listas!$K$6&lt;0),"REVISAR DADOS",IF(AND(N89&lt;&gt;"",P89&gt;0),"REVISAR CONCLUSÃO",IF(P89=0,IF(N89="","RECEBIDO — INFORME DATA","RECEBIDO"),IF(M89&lt;Dashboard!$B$4,"ATRASADO",IF(M89&lt;=Dashboard!$B$4+Listas!$K$6,"VENCE EM BREVE","NO PRAZO"))))))</x:f>
      </x:c>
      <x:c r="R89" s="41" t="str">
        <x:f>IF(A89="","",IF(OR(Q89="REVISAR DADOS",Q89="REVISAR CONCLUSÃO"),"",IF(Q89="RECEBIDO",MAX(0,N89-M89),IF(P89&gt;0,MAX(0,Dashboard!$B$4-M89),""))))</x:f>
      </x:c>
      <x:c r="S89" s="41" t="str">
        <x:f>IF(Q89&lt;&gt;"RECEBIDO","",IF(OR(NOT(ISNUMBER(Listas!$K$8)),Listas!$K$8&lt;0),"",IF(N89&lt;=M89+Listas!$K$8,"SIM","NÃO")))</x:f>
      </x:c>
      <x:c r="T89" s="36"/>
      <x:c r="U89" s="36"/>
      <x:c r="V89" s="36"/>
      <x:c r="W89" s="2"/>
      <x:c r="X89" s="2"/>
      <x:c r="Y89" s="2"/>
      <x:c r="Z89" s="2"/>
    </x:row>
    <x:row r="90" ht="21" customHeight="1">
      <x:c r="A90" s="36"/>
      <x:c r="B90" s="36"/>
      <x:c r="C90" s="37"/>
      <x:c r="D90" s="36"/>
      <x:c r="E90" s="36"/>
      <x:c r="F90" s="36"/>
      <x:c r="G90" s="36"/>
      <x:c r="H90" s="36"/>
      <x:c r="I90" s="38"/>
      <x:c r="J90" s="38"/>
      <x:c r="K90" s="38"/>
      <x:c r="L90" s="39" t="str">
        <x:f>IF(A90="","",IF(OR(NOT(ISNUMBER(G90)),G90&lt;=0,NOT(ISNUMBER(I90)),I90&lt;0,AND(J90&lt;&gt;"",OR(NOT(ISNUMBER(J90)),J90&lt;0)),AND(K90&lt;&gt;"",OR(NOT(ISNUMBER(K90)),K90&lt;0)),J90&gt;G90*I90),"",G90*I90-J90+K90))</x:f>
      </x:c>
      <x:c r="M90" s="37"/>
      <x:c r="N90" s="37"/>
      <x:c r="O90" s="41" t="str">
        <x:f>IF(A90="","",SUMIFS(Recebimentos!$D$6:$D$205,Recebimentos!$B$6:$B$205,A90,Recebimentos!$L$6:$L$205,"VÁLIDO"))</x:f>
      </x:c>
      <x:c r="P90" s="41" t="str">
        <x:f>IF(A90="","",IF(AND(ISNUMBER(G90),G90&gt;0),MAX(0,G90-O90),""))</x:f>
      </x:c>
      <x:c r="Q90" s="41" t="str">
        <x:f>IF(A90="","",IF(OR(COUNTIF($A$6:$A$105,A90)&lt;&gt;1,NOT(ISNUMBER(L90)),NOT(ISNUMBER(M90)),M90&lt;=0,NOT(ISNUMBER(Dashboard!$B$4)),Dashboard!$B$4&lt;=0,COUNTIFS(Recebimentos!$B$6:$B$205,A90,Recebimentos!$L$6:$L$205,"REVISAR DADOS")&gt;0,AND(N90&lt;&gt;"",OR(NOT(ISNUMBER(N90)),N90&lt;=0)),NOT(ISNUMBER(Listas!$K$6)),Listas!$K$6&lt;0),"REVISAR DADOS",IF(AND(N90&lt;&gt;"",P90&gt;0),"REVISAR CONCLUSÃO",IF(P90=0,IF(N90="","RECEBIDO — INFORME DATA","RECEBIDO"),IF(M90&lt;Dashboard!$B$4,"ATRASADO",IF(M90&lt;=Dashboard!$B$4+Listas!$K$6,"VENCE EM BREVE","NO PRAZO"))))))</x:f>
      </x:c>
      <x:c r="R90" s="41" t="str">
        <x:f>IF(A90="","",IF(OR(Q90="REVISAR DADOS",Q90="REVISAR CONCLUSÃO"),"",IF(Q90="RECEBIDO",MAX(0,N90-M90),IF(P90&gt;0,MAX(0,Dashboard!$B$4-M90),""))))</x:f>
      </x:c>
      <x:c r="S90" s="41" t="str">
        <x:f>IF(Q90&lt;&gt;"RECEBIDO","",IF(OR(NOT(ISNUMBER(Listas!$K$8)),Listas!$K$8&lt;0),"",IF(N90&lt;=M90+Listas!$K$8,"SIM","NÃO")))</x:f>
      </x:c>
      <x:c r="T90" s="36"/>
      <x:c r="U90" s="36"/>
      <x:c r="V90" s="36"/>
      <x:c r="W90" s="2"/>
      <x:c r="X90" s="2"/>
      <x:c r="Y90" s="2"/>
      <x:c r="Z90" s="2"/>
    </x:row>
    <x:row r="91" ht="21" customHeight="1">
      <x:c r="A91" s="36"/>
      <x:c r="B91" s="36"/>
      <x:c r="C91" s="37"/>
      <x:c r="D91" s="36"/>
      <x:c r="E91" s="36"/>
      <x:c r="F91" s="36"/>
      <x:c r="G91" s="36"/>
      <x:c r="H91" s="36"/>
      <x:c r="I91" s="38"/>
      <x:c r="J91" s="38"/>
      <x:c r="K91" s="38"/>
      <x:c r="L91" s="39" t="str">
        <x:f>IF(A91="","",IF(OR(NOT(ISNUMBER(G91)),G91&lt;=0,NOT(ISNUMBER(I91)),I91&lt;0,AND(J91&lt;&gt;"",OR(NOT(ISNUMBER(J91)),J91&lt;0)),AND(K91&lt;&gt;"",OR(NOT(ISNUMBER(K91)),K91&lt;0)),J91&gt;G91*I91),"",G91*I91-J91+K91))</x:f>
      </x:c>
      <x:c r="M91" s="37"/>
      <x:c r="N91" s="37"/>
      <x:c r="O91" s="41" t="str">
        <x:f>IF(A91="","",SUMIFS(Recebimentos!$D$6:$D$205,Recebimentos!$B$6:$B$205,A91,Recebimentos!$L$6:$L$205,"VÁLIDO"))</x:f>
      </x:c>
      <x:c r="P91" s="41" t="str">
        <x:f>IF(A91="","",IF(AND(ISNUMBER(G91),G91&gt;0),MAX(0,G91-O91),""))</x:f>
      </x:c>
      <x:c r="Q91" s="41" t="str">
        <x:f>IF(A91="","",IF(OR(COUNTIF($A$6:$A$105,A91)&lt;&gt;1,NOT(ISNUMBER(L91)),NOT(ISNUMBER(M91)),M91&lt;=0,NOT(ISNUMBER(Dashboard!$B$4)),Dashboard!$B$4&lt;=0,COUNTIFS(Recebimentos!$B$6:$B$205,A91,Recebimentos!$L$6:$L$205,"REVISAR DADOS")&gt;0,AND(N91&lt;&gt;"",OR(NOT(ISNUMBER(N91)),N91&lt;=0)),NOT(ISNUMBER(Listas!$K$6)),Listas!$K$6&lt;0),"REVISAR DADOS",IF(AND(N91&lt;&gt;"",P91&gt;0),"REVISAR CONCLUSÃO",IF(P91=0,IF(N91="","RECEBIDO — INFORME DATA","RECEBIDO"),IF(M91&lt;Dashboard!$B$4,"ATRASADO",IF(M91&lt;=Dashboard!$B$4+Listas!$K$6,"VENCE EM BREVE","NO PRAZO"))))))</x:f>
      </x:c>
      <x:c r="R91" s="41" t="str">
        <x:f>IF(A91="","",IF(OR(Q91="REVISAR DADOS",Q91="REVISAR CONCLUSÃO"),"",IF(Q91="RECEBIDO",MAX(0,N91-M91),IF(P91&gt;0,MAX(0,Dashboard!$B$4-M91),""))))</x:f>
      </x:c>
      <x:c r="S91" s="41" t="str">
        <x:f>IF(Q91&lt;&gt;"RECEBIDO","",IF(OR(NOT(ISNUMBER(Listas!$K$8)),Listas!$K$8&lt;0),"",IF(N91&lt;=M91+Listas!$K$8,"SIM","NÃO")))</x:f>
      </x:c>
      <x:c r="T91" s="36"/>
      <x:c r="U91" s="36"/>
      <x:c r="V91" s="36"/>
      <x:c r="W91" s="2"/>
      <x:c r="X91" s="2"/>
      <x:c r="Y91" s="2"/>
      <x:c r="Z91" s="2"/>
    </x:row>
    <x:row r="92" ht="21" customHeight="1">
      <x:c r="A92" s="36"/>
      <x:c r="B92" s="36"/>
      <x:c r="C92" s="37"/>
      <x:c r="D92" s="36"/>
      <x:c r="E92" s="36"/>
      <x:c r="F92" s="36"/>
      <x:c r="G92" s="36"/>
      <x:c r="H92" s="36"/>
      <x:c r="I92" s="38"/>
      <x:c r="J92" s="38"/>
      <x:c r="K92" s="38"/>
      <x:c r="L92" s="39" t="str">
        <x:f>IF(A92="","",IF(OR(NOT(ISNUMBER(G92)),G92&lt;=0,NOT(ISNUMBER(I92)),I92&lt;0,AND(J92&lt;&gt;"",OR(NOT(ISNUMBER(J92)),J92&lt;0)),AND(K92&lt;&gt;"",OR(NOT(ISNUMBER(K92)),K92&lt;0)),J92&gt;G92*I92),"",G92*I92-J92+K92))</x:f>
      </x:c>
      <x:c r="M92" s="37"/>
      <x:c r="N92" s="37"/>
      <x:c r="O92" s="41" t="str">
        <x:f>IF(A92="","",SUMIFS(Recebimentos!$D$6:$D$205,Recebimentos!$B$6:$B$205,A92,Recebimentos!$L$6:$L$205,"VÁLIDO"))</x:f>
      </x:c>
      <x:c r="P92" s="41" t="str">
        <x:f>IF(A92="","",IF(AND(ISNUMBER(G92),G92&gt;0),MAX(0,G92-O92),""))</x:f>
      </x:c>
      <x:c r="Q92" s="41" t="str">
        <x:f>IF(A92="","",IF(OR(COUNTIF($A$6:$A$105,A92)&lt;&gt;1,NOT(ISNUMBER(L92)),NOT(ISNUMBER(M92)),M92&lt;=0,NOT(ISNUMBER(Dashboard!$B$4)),Dashboard!$B$4&lt;=0,COUNTIFS(Recebimentos!$B$6:$B$205,A92,Recebimentos!$L$6:$L$205,"REVISAR DADOS")&gt;0,AND(N92&lt;&gt;"",OR(NOT(ISNUMBER(N92)),N92&lt;=0)),NOT(ISNUMBER(Listas!$K$6)),Listas!$K$6&lt;0),"REVISAR DADOS",IF(AND(N92&lt;&gt;"",P92&gt;0),"REVISAR CONCLUSÃO",IF(P92=0,IF(N92="","RECEBIDO — INFORME DATA","RECEBIDO"),IF(M92&lt;Dashboard!$B$4,"ATRASADO",IF(M92&lt;=Dashboard!$B$4+Listas!$K$6,"VENCE EM BREVE","NO PRAZO"))))))</x:f>
      </x:c>
      <x:c r="R92" s="41" t="str">
        <x:f>IF(A92="","",IF(OR(Q92="REVISAR DADOS",Q92="REVISAR CONCLUSÃO"),"",IF(Q92="RECEBIDO",MAX(0,N92-M92),IF(P92&gt;0,MAX(0,Dashboard!$B$4-M92),""))))</x:f>
      </x:c>
      <x:c r="S92" s="41" t="str">
        <x:f>IF(Q92&lt;&gt;"RECEBIDO","",IF(OR(NOT(ISNUMBER(Listas!$K$8)),Listas!$K$8&lt;0),"",IF(N92&lt;=M92+Listas!$K$8,"SIM","NÃO")))</x:f>
      </x:c>
      <x:c r="T92" s="36"/>
      <x:c r="U92" s="36"/>
      <x:c r="V92" s="36"/>
      <x:c r="W92" s="2"/>
      <x:c r="X92" s="2"/>
      <x:c r="Y92" s="2"/>
      <x:c r="Z92" s="2"/>
    </x:row>
    <x:row r="93" ht="21" customHeight="1">
      <x:c r="A93" s="36"/>
      <x:c r="B93" s="36"/>
      <x:c r="C93" s="37"/>
      <x:c r="D93" s="36"/>
      <x:c r="E93" s="36"/>
      <x:c r="F93" s="36"/>
      <x:c r="G93" s="36"/>
      <x:c r="H93" s="36"/>
      <x:c r="I93" s="38"/>
      <x:c r="J93" s="38"/>
      <x:c r="K93" s="38"/>
      <x:c r="L93" s="39" t="str">
        <x:f>IF(A93="","",IF(OR(NOT(ISNUMBER(G93)),G93&lt;=0,NOT(ISNUMBER(I93)),I93&lt;0,AND(J93&lt;&gt;"",OR(NOT(ISNUMBER(J93)),J93&lt;0)),AND(K93&lt;&gt;"",OR(NOT(ISNUMBER(K93)),K93&lt;0)),J93&gt;G93*I93),"",G93*I93-J93+K93))</x:f>
      </x:c>
      <x:c r="M93" s="37"/>
      <x:c r="N93" s="37"/>
      <x:c r="O93" s="41" t="str">
        <x:f>IF(A93="","",SUMIFS(Recebimentos!$D$6:$D$205,Recebimentos!$B$6:$B$205,A93,Recebimentos!$L$6:$L$205,"VÁLIDO"))</x:f>
      </x:c>
      <x:c r="P93" s="41" t="str">
        <x:f>IF(A93="","",IF(AND(ISNUMBER(G93),G93&gt;0),MAX(0,G93-O93),""))</x:f>
      </x:c>
      <x:c r="Q93" s="41" t="str">
        <x:f>IF(A93="","",IF(OR(COUNTIF($A$6:$A$105,A93)&lt;&gt;1,NOT(ISNUMBER(L93)),NOT(ISNUMBER(M93)),M93&lt;=0,NOT(ISNUMBER(Dashboard!$B$4)),Dashboard!$B$4&lt;=0,COUNTIFS(Recebimentos!$B$6:$B$205,A93,Recebimentos!$L$6:$L$205,"REVISAR DADOS")&gt;0,AND(N93&lt;&gt;"",OR(NOT(ISNUMBER(N93)),N93&lt;=0)),NOT(ISNUMBER(Listas!$K$6)),Listas!$K$6&lt;0),"REVISAR DADOS",IF(AND(N93&lt;&gt;"",P93&gt;0),"REVISAR CONCLUSÃO",IF(P93=0,IF(N93="","RECEBIDO — INFORME DATA","RECEBIDO"),IF(M93&lt;Dashboard!$B$4,"ATRASADO",IF(M93&lt;=Dashboard!$B$4+Listas!$K$6,"VENCE EM BREVE","NO PRAZO"))))))</x:f>
      </x:c>
      <x:c r="R93" s="41" t="str">
        <x:f>IF(A93="","",IF(OR(Q93="REVISAR DADOS",Q93="REVISAR CONCLUSÃO"),"",IF(Q93="RECEBIDO",MAX(0,N93-M93),IF(P93&gt;0,MAX(0,Dashboard!$B$4-M93),""))))</x:f>
      </x:c>
      <x:c r="S93" s="41" t="str">
        <x:f>IF(Q93&lt;&gt;"RECEBIDO","",IF(OR(NOT(ISNUMBER(Listas!$K$8)),Listas!$K$8&lt;0),"",IF(N93&lt;=M93+Listas!$K$8,"SIM","NÃO")))</x:f>
      </x:c>
      <x:c r="T93" s="36"/>
      <x:c r="U93" s="36"/>
      <x:c r="V93" s="36"/>
      <x:c r="W93" s="2"/>
      <x:c r="X93" s="2"/>
      <x:c r="Y93" s="2"/>
      <x:c r="Z93" s="2"/>
    </x:row>
    <x:row r="94" ht="21" customHeight="1">
      <x:c r="A94" s="36"/>
      <x:c r="B94" s="36"/>
      <x:c r="C94" s="37"/>
      <x:c r="D94" s="36"/>
      <x:c r="E94" s="36"/>
      <x:c r="F94" s="36"/>
      <x:c r="G94" s="36"/>
      <x:c r="H94" s="36"/>
      <x:c r="I94" s="38"/>
      <x:c r="J94" s="38"/>
      <x:c r="K94" s="38"/>
      <x:c r="L94" s="39" t="str">
        <x:f>IF(A94="","",IF(OR(NOT(ISNUMBER(G94)),G94&lt;=0,NOT(ISNUMBER(I94)),I94&lt;0,AND(J94&lt;&gt;"",OR(NOT(ISNUMBER(J94)),J94&lt;0)),AND(K94&lt;&gt;"",OR(NOT(ISNUMBER(K94)),K94&lt;0)),J94&gt;G94*I94),"",G94*I94-J94+K94))</x:f>
      </x:c>
      <x:c r="M94" s="37"/>
      <x:c r="N94" s="37"/>
      <x:c r="O94" s="41" t="str">
        <x:f>IF(A94="","",SUMIFS(Recebimentos!$D$6:$D$205,Recebimentos!$B$6:$B$205,A94,Recebimentos!$L$6:$L$205,"VÁLIDO"))</x:f>
      </x:c>
      <x:c r="P94" s="41" t="str">
        <x:f>IF(A94="","",IF(AND(ISNUMBER(G94),G94&gt;0),MAX(0,G94-O94),""))</x:f>
      </x:c>
      <x:c r="Q94" s="41" t="str">
        <x:f>IF(A94="","",IF(OR(COUNTIF($A$6:$A$105,A94)&lt;&gt;1,NOT(ISNUMBER(L94)),NOT(ISNUMBER(M94)),M94&lt;=0,NOT(ISNUMBER(Dashboard!$B$4)),Dashboard!$B$4&lt;=0,COUNTIFS(Recebimentos!$B$6:$B$205,A94,Recebimentos!$L$6:$L$205,"REVISAR DADOS")&gt;0,AND(N94&lt;&gt;"",OR(NOT(ISNUMBER(N94)),N94&lt;=0)),NOT(ISNUMBER(Listas!$K$6)),Listas!$K$6&lt;0),"REVISAR DADOS",IF(AND(N94&lt;&gt;"",P94&gt;0),"REVISAR CONCLUSÃO",IF(P94=0,IF(N94="","RECEBIDO — INFORME DATA","RECEBIDO"),IF(M94&lt;Dashboard!$B$4,"ATRASADO",IF(M94&lt;=Dashboard!$B$4+Listas!$K$6,"VENCE EM BREVE","NO PRAZO"))))))</x:f>
      </x:c>
      <x:c r="R94" s="41" t="str">
        <x:f>IF(A94="","",IF(OR(Q94="REVISAR DADOS",Q94="REVISAR CONCLUSÃO"),"",IF(Q94="RECEBIDO",MAX(0,N94-M94),IF(P94&gt;0,MAX(0,Dashboard!$B$4-M94),""))))</x:f>
      </x:c>
      <x:c r="S94" s="41" t="str">
        <x:f>IF(Q94&lt;&gt;"RECEBIDO","",IF(OR(NOT(ISNUMBER(Listas!$K$8)),Listas!$K$8&lt;0),"",IF(N94&lt;=M94+Listas!$K$8,"SIM","NÃO")))</x:f>
      </x:c>
      <x:c r="T94" s="36"/>
      <x:c r="U94" s="36"/>
      <x:c r="V94" s="36"/>
      <x:c r="W94" s="2"/>
      <x:c r="X94" s="2"/>
      <x:c r="Y94" s="2"/>
      <x:c r="Z94" s="2"/>
    </x:row>
    <x:row r="95" ht="21" customHeight="1">
      <x:c r="A95" s="36"/>
      <x:c r="B95" s="36"/>
      <x:c r="C95" s="37"/>
      <x:c r="D95" s="36"/>
      <x:c r="E95" s="36"/>
      <x:c r="F95" s="36"/>
      <x:c r="G95" s="36"/>
      <x:c r="H95" s="36"/>
      <x:c r="I95" s="38"/>
      <x:c r="J95" s="38"/>
      <x:c r="K95" s="38"/>
      <x:c r="L95" s="39" t="str">
        <x:f>IF(A95="","",IF(OR(NOT(ISNUMBER(G95)),G95&lt;=0,NOT(ISNUMBER(I95)),I95&lt;0,AND(J95&lt;&gt;"",OR(NOT(ISNUMBER(J95)),J95&lt;0)),AND(K95&lt;&gt;"",OR(NOT(ISNUMBER(K95)),K95&lt;0)),J95&gt;G95*I95),"",G95*I95-J95+K95))</x:f>
      </x:c>
      <x:c r="M95" s="37"/>
      <x:c r="N95" s="37"/>
      <x:c r="O95" s="41" t="str">
        <x:f>IF(A95="","",SUMIFS(Recebimentos!$D$6:$D$205,Recebimentos!$B$6:$B$205,A95,Recebimentos!$L$6:$L$205,"VÁLIDO"))</x:f>
      </x:c>
      <x:c r="P95" s="41" t="str">
        <x:f>IF(A95="","",IF(AND(ISNUMBER(G95),G95&gt;0),MAX(0,G95-O95),""))</x:f>
      </x:c>
      <x:c r="Q95" s="41" t="str">
        <x:f>IF(A95="","",IF(OR(COUNTIF($A$6:$A$105,A95)&lt;&gt;1,NOT(ISNUMBER(L95)),NOT(ISNUMBER(M95)),M95&lt;=0,NOT(ISNUMBER(Dashboard!$B$4)),Dashboard!$B$4&lt;=0,COUNTIFS(Recebimentos!$B$6:$B$205,A95,Recebimentos!$L$6:$L$205,"REVISAR DADOS")&gt;0,AND(N95&lt;&gt;"",OR(NOT(ISNUMBER(N95)),N95&lt;=0)),NOT(ISNUMBER(Listas!$K$6)),Listas!$K$6&lt;0),"REVISAR DADOS",IF(AND(N95&lt;&gt;"",P95&gt;0),"REVISAR CONCLUSÃO",IF(P95=0,IF(N95="","RECEBIDO — INFORME DATA","RECEBIDO"),IF(M95&lt;Dashboard!$B$4,"ATRASADO",IF(M95&lt;=Dashboard!$B$4+Listas!$K$6,"VENCE EM BREVE","NO PRAZO"))))))</x:f>
      </x:c>
      <x:c r="R95" s="41" t="str">
        <x:f>IF(A95="","",IF(OR(Q95="REVISAR DADOS",Q95="REVISAR CONCLUSÃO"),"",IF(Q95="RECEBIDO",MAX(0,N95-M95),IF(P95&gt;0,MAX(0,Dashboard!$B$4-M95),""))))</x:f>
      </x:c>
      <x:c r="S95" s="41" t="str">
        <x:f>IF(Q95&lt;&gt;"RECEBIDO","",IF(OR(NOT(ISNUMBER(Listas!$K$8)),Listas!$K$8&lt;0),"",IF(N95&lt;=M95+Listas!$K$8,"SIM","NÃO")))</x:f>
      </x:c>
      <x:c r="T95" s="36"/>
      <x:c r="U95" s="36"/>
      <x:c r="V95" s="36"/>
      <x:c r="W95" s="2"/>
      <x:c r="X95" s="2"/>
      <x:c r="Y95" s="2"/>
      <x:c r="Z95" s="2"/>
    </x:row>
    <x:row r="96" ht="21" customHeight="1">
      <x:c r="A96" s="36"/>
      <x:c r="B96" s="36"/>
      <x:c r="C96" s="37"/>
      <x:c r="D96" s="36"/>
      <x:c r="E96" s="36"/>
      <x:c r="F96" s="36"/>
      <x:c r="G96" s="36"/>
      <x:c r="H96" s="36"/>
      <x:c r="I96" s="38"/>
      <x:c r="J96" s="38"/>
      <x:c r="K96" s="38"/>
      <x:c r="L96" s="39" t="str">
        <x:f>IF(A96="","",IF(OR(NOT(ISNUMBER(G96)),G96&lt;=0,NOT(ISNUMBER(I96)),I96&lt;0,AND(J96&lt;&gt;"",OR(NOT(ISNUMBER(J96)),J96&lt;0)),AND(K96&lt;&gt;"",OR(NOT(ISNUMBER(K96)),K96&lt;0)),J96&gt;G96*I96),"",G96*I96-J96+K96))</x:f>
      </x:c>
      <x:c r="M96" s="37"/>
      <x:c r="N96" s="37"/>
      <x:c r="O96" s="41" t="str">
        <x:f>IF(A96="","",SUMIFS(Recebimentos!$D$6:$D$205,Recebimentos!$B$6:$B$205,A96,Recebimentos!$L$6:$L$205,"VÁLIDO"))</x:f>
      </x:c>
      <x:c r="P96" s="41" t="str">
        <x:f>IF(A96="","",IF(AND(ISNUMBER(G96),G96&gt;0),MAX(0,G96-O96),""))</x:f>
      </x:c>
      <x:c r="Q96" s="41" t="str">
        <x:f>IF(A96="","",IF(OR(COUNTIF($A$6:$A$105,A96)&lt;&gt;1,NOT(ISNUMBER(L96)),NOT(ISNUMBER(M96)),M96&lt;=0,NOT(ISNUMBER(Dashboard!$B$4)),Dashboard!$B$4&lt;=0,COUNTIFS(Recebimentos!$B$6:$B$205,A96,Recebimentos!$L$6:$L$205,"REVISAR DADOS")&gt;0,AND(N96&lt;&gt;"",OR(NOT(ISNUMBER(N96)),N96&lt;=0)),NOT(ISNUMBER(Listas!$K$6)),Listas!$K$6&lt;0),"REVISAR DADOS",IF(AND(N96&lt;&gt;"",P96&gt;0),"REVISAR CONCLUSÃO",IF(P96=0,IF(N96="","RECEBIDO — INFORME DATA","RECEBIDO"),IF(M96&lt;Dashboard!$B$4,"ATRASADO",IF(M96&lt;=Dashboard!$B$4+Listas!$K$6,"VENCE EM BREVE","NO PRAZO"))))))</x:f>
      </x:c>
      <x:c r="R96" s="41" t="str">
        <x:f>IF(A96="","",IF(OR(Q96="REVISAR DADOS",Q96="REVISAR CONCLUSÃO"),"",IF(Q96="RECEBIDO",MAX(0,N96-M96),IF(P96&gt;0,MAX(0,Dashboard!$B$4-M96),""))))</x:f>
      </x:c>
      <x:c r="S96" s="41" t="str">
        <x:f>IF(Q96&lt;&gt;"RECEBIDO","",IF(OR(NOT(ISNUMBER(Listas!$K$8)),Listas!$K$8&lt;0),"",IF(N96&lt;=M96+Listas!$K$8,"SIM","NÃO")))</x:f>
      </x:c>
      <x:c r="T96" s="36"/>
      <x:c r="U96" s="36"/>
      <x:c r="V96" s="36"/>
      <x:c r="W96" s="2"/>
      <x:c r="X96" s="2"/>
      <x:c r="Y96" s="2"/>
      <x:c r="Z96" s="2"/>
    </x:row>
    <x:row r="97" ht="21" customHeight="1">
      <x:c r="A97" s="36"/>
      <x:c r="B97" s="36"/>
      <x:c r="C97" s="37"/>
      <x:c r="D97" s="36"/>
      <x:c r="E97" s="36"/>
      <x:c r="F97" s="36"/>
      <x:c r="G97" s="36"/>
      <x:c r="H97" s="36"/>
      <x:c r="I97" s="38"/>
      <x:c r="J97" s="38"/>
      <x:c r="K97" s="38"/>
      <x:c r="L97" s="39" t="str">
        <x:f>IF(A97="","",IF(OR(NOT(ISNUMBER(G97)),G97&lt;=0,NOT(ISNUMBER(I97)),I97&lt;0,AND(J97&lt;&gt;"",OR(NOT(ISNUMBER(J97)),J97&lt;0)),AND(K97&lt;&gt;"",OR(NOT(ISNUMBER(K97)),K97&lt;0)),J97&gt;G97*I97),"",G97*I97-J97+K97))</x:f>
      </x:c>
      <x:c r="M97" s="37"/>
      <x:c r="N97" s="37"/>
      <x:c r="O97" s="41" t="str">
        <x:f>IF(A97="","",SUMIFS(Recebimentos!$D$6:$D$205,Recebimentos!$B$6:$B$205,A97,Recebimentos!$L$6:$L$205,"VÁLIDO"))</x:f>
      </x:c>
      <x:c r="P97" s="41" t="str">
        <x:f>IF(A97="","",IF(AND(ISNUMBER(G97),G97&gt;0),MAX(0,G97-O97),""))</x:f>
      </x:c>
      <x:c r="Q97" s="41" t="str">
        <x:f>IF(A97="","",IF(OR(COUNTIF($A$6:$A$105,A97)&lt;&gt;1,NOT(ISNUMBER(L97)),NOT(ISNUMBER(M97)),M97&lt;=0,NOT(ISNUMBER(Dashboard!$B$4)),Dashboard!$B$4&lt;=0,COUNTIFS(Recebimentos!$B$6:$B$205,A97,Recebimentos!$L$6:$L$205,"REVISAR DADOS")&gt;0,AND(N97&lt;&gt;"",OR(NOT(ISNUMBER(N97)),N97&lt;=0)),NOT(ISNUMBER(Listas!$K$6)),Listas!$K$6&lt;0),"REVISAR DADOS",IF(AND(N97&lt;&gt;"",P97&gt;0),"REVISAR CONCLUSÃO",IF(P97=0,IF(N97="","RECEBIDO — INFORME DATA","RECEBIDO"),IF(M97&lt;Dashboard!$B$4,"ATRASADO",IF(M97&lt;=Dashboard!$B$4+Listas!$K$6,"VENCE EM BREVE","NO PRAZO"))))))</x:f>
      </x:c>
      <x:c r="R97" s="41" t="str">
        <x:f>IF(A97="","",IF(OR(Q97="REVISAR DADOS",Q97="REVISAR CONCLUSÃO"),"",IF(Q97="RECEBIDO",MAX(0,N97-M97),IF(P97&gt;0,MAX(0,Dashboard!$B$4-M97),""))))</x:f>
      </x:c>
      <x:c r="S97" s="41" t="str">
        <x:f>IF(Q97&lt;&gt;"RECEBIDO","",IF(OR(NOT(ISNUMBER(Listas!$K$8)),Listas!$K$8&lt;0),"",IF(N97&lt;=M97+Listas!$K$8,"SIM","NÃO")))</x:f>
      </x:c>
      <x:c r="T97" s="36"/>
      <x:c r="U97" s="36"/>
      <x:c r="V97" s="36"/>
      <x:c r="W97" s="2"/>
      <x:c r="X97" s="2"/>
      <x:c r="Y97" s="2"/>
      <x:c r="Z97" s="2"/>
    </x:row>
    <x:row r="98" ht="21" customHeight="1">
      <x:c r="A98" s="36"/>
      <x:c r="B98" s="36"/>
      <x:c r="C98" s="37"/>
      <x:c r="D98" s="36"/>
      <x:c r="E98" s="36"/>
      <x:c r="F98" s="36"/>
      <x:c r="G98" s="36"/>
      <x:c r="H98" s="36"/>
      <x:c r="I98" s="38"/>
      <x:c r="J98" s="38"/>
      <x:c r="K98" s="38"/>
      <x:c r="L98" s="39" t="str">
        <x:f>IF(A98="","",IF(OR(NOT(ISNUMBER(G98)),G98&lt;=0,NOT(ISNUMBER(I98)),I98&lt;0,AND(J98&lt;&gt;"",OR(NOT(ISNUMBER(J98)),J98&lt;0)),AND(K98&lt;&gt;"",OR(NOT(ISNUMBER(K98)),K98&lt;0)),J98&gt;G98*I98),"",G98*I98-J98+K98))</x:f>
      </x:c>
      <x:c r="M98" s="37"/>
      <x:c r="N98" s="37"/>
      <x:c r="O98" s="41" t="str">
        <x:f>IF(A98="","",SUMIFS(Recebimentos!$D$6:$D$205,Recebimentos!$B$6:$B$205,A98,Recebimentos!$L$6:$L$205,"VÁLIDO"))</x:f>
      </x:c>
      <x:c r="P98" s="41" t="str">
        <x:f>IF(A98="","",IF(AND(ISNUMBER(G98),G98&gt;0),MAX(0,G98-O98),""))</x:f>
      </x:c>
      <x:c r="Q98" s="41" t="str">
        <x:f>IF(A98="","",IF(OR(COUNTIF($A$6:$A$105,A98)&lt;&gt;1,NOT(ISNUMBER(L98)),NOT(ISNUMBER(M98)),M98&lt;=0,NOT(ISNUMBER(Dashboard!$B$4)),Dashboard!$B$4&lt;=0,COUNTIFS(Recebimentos!$B$6:$B$205,A98,Recebimentos!$L$6:$L$205,"REVISAR DADOS")&gt;0,AND(N98&lt;&gt;"",OR(NOT(ISNUMBER(N98)),N98&lt;=0)),NOT(ISNUMBER(Listas!$K$6)),Listas!$K$6&lt;0),"REVISAR DADOS",IF(AND(N98&lt;&gt;"",P98&gt;0),"REVISAR CONCLUSÃO",IF(P98=0,IF(N98="","RECEBIDO — INFORME DATA","RECEBIDO"),IF(M98&lt;Dashboard!$B$4,"ATRASADO",IF(M98&lt;=Dashboard!$B$4+Listas!$K$6,"VENCE EM BREVE","NO PRAZO"))))))</x:f>
      </x:c>
      <x:c r="R98" s="41" t="str">
        <x:f>IF(A98="","",IF(OR(Q98="REVISAR DADOS",Q98="REVISAR CONCLUSÃO"),"",IF(Q98="RECEBIDO",MAX(0,N98-M98),IF(P98&gt;0,MAX(0,Dashboard!$B$4-M98),""))))</x:f>
      </x:c>
      <x:c r="S98" s="41" t="str">
        <x:f>IF(Q98&lt;&gt;"RECEBIDO","",IF(OR(NOT(ISNUMBER(Listas!$K$8)),Listas!$K$8&lt;0),"",IF(N98&lt;=M98+Listas!$K$8,"SIM","NÃO")))</x:f>
      </x:c>
      <x:c r="T98" s="36"/>
      <x:c r="U98" s="36"/>
      <x:c r="V98" s="36"/>
      <x:c r="W98" s="2"/>
      <x:c r="X98" s="2"/>
      <x:c r="Y98" s="2"/>
      <x:c r="Z98" s="2"/>
    </x:row>
    <x:row r="99" ht="21" customHeight="1">
      <x:c r="A99" s="36"/>
      <x:c r="B99" s="36"/>
      <x:c r="C99" s="37"/>
      <x:c r="D99" s="36"/>
      <x:c r="E99" s="36"/>
      <x:c r="F99" s="36"/>
      <x:c r="G99" s="36"/>
      <x:c r="H99" s="36"/>
      <x:c r="I99" s="38"/>
      <x:c r="J99" s="38"/>
      <x:c r="K99" s="38"/>
      <x:c r="L99" s="39" t="str">
        <x:f>IF(A99="","",IF(OR(NOT(ISNUMBER(G99)),G99&lt;=0,NOT(ISNUMBER(I99)),I99&lt;0,AND(J99&lt;&gt;"",OR(NOT(ISNUMBER(J99)),J99&lt;0)),AND(K99&lt;&gt;"",OR(NOT(ISNUMBER(K99)),K99&lt;0)),J99&gt;G99*I99),"",G99*I99-J99+K99))</x:f>
      </x:c>
      <x:c r="M99" s="37"/>
      <x:c r="N99" s="37"/>
      <x:c r="O99" s="41" t="str">
        <x:f>IF(A99="","",SUMIFS(Recebimentos!$D$6:$D$205,Recebimentos!$B$6:$B$205,A99,Recebimentos!$L$6:$L$205,"VÁLIDO"))</x:f>
      </x:c>
      <x:c r="P99" s="41" t="str">
        <x:f>IF(A99="","",IF(AND(ISNUMBER(G99),G99&gt;0),MAX(0,G99-O99),""))</x:f>
      </x:c>
      <x:c r="Q99" s="41" t="str">
        <x:f>IF(A99="","",IF(OR(COUNTIF($A$6:$A$105,A99)&lt;&gt;1,NOT(ISNUMBER(L99)),NOT(ISNUMBER(M99)),M99&lt;=0,NOT(ISNUMBER(Dashboard!$B$4)),Dashboard!$B$4&lt;=0,COUNTIFS(Recebimentos!$B$6:$B$205,A99,Recebimentos!$L$6:$L$205,"REVISAR DADOS")&gt;0,AND(N99&lt;&gt;"",OR(NOT(ISNUMBER(N99)),N99&lt;=0)),NOT(ISNUMBER(Listas!$K$6)),Listas!$K$6&lt;0),"REVISAR DADOS",IF(AND(N99&lt;&gt;"",P99&gt;0),"REVISAR CONCLUSÃO",IF(P99=0,IF(N99="","RECEBIDO — INFORME DATA","RECEBIDO"),IF(M99&lt;Dashboard!$B$4,"ATRASADO",IF(M99&lt;=Dashboard!$B$4+Listas!$K$6,"VENCE EM BREVE","NO PRAZO"))))))</x:f>
      </x:c>
      <x:c r="R99" s="41" t="str">
        <x:f>IF(A99="","",IF(OR(Q99="REVISAR DADOS",Q99="REVISAR CONCLUSÃO"),"",IF(Q99="RECEBIDO",MAX(0,N99-M99),IF(P99&gt;0,MAX(0,Dashboard!$B$4-M99),""))))</x:f>
      </x:c>
      <x:c r="S99" s="41" t="str">
        <x:f>IF(Q99&lt;&gt;"RECEBIDO","",IF(OR(NOT(ISNUMBER(Listas!$K$8)),Listas!$K$8&lt;0),"",IF(N99&lt;=M99+Listas!$K$8,"SIM","NÃO")))</x:f>
      </x:c>
      <x:c r="T99" s="36"/>
      <x:c r="U99" s="36"/>
      <x:c r="V99" s="36"/>
      <x:c r="W99" s="2"/>
      <x:c r="X99" s="2"/>
      <x:c r="Y99" s="2"/>
      <x:c r="Z99" s="2"/>
    </x:row>
    <x:row r="100" ht="21" customHeight="1">
      <x:c r="A100" s="36"/>
      <x:c r="B100" s="36"/>
      <x:c r="C100" s="37"/>
      <x:c r="D100" s="36"/>
      <x:c r="E100" s="36"/>
      <x:c r="F100" s="36"/>
      <x:c r="G100" s="36"/>
      <x:c r="H100" s="36"/>
      <x:c r="I100" s="38"/>
      <x:c r="J100" s="38"/>
      <x:c r="K100" s="38"/>
      <x:c r="L100" s="39" t="str">
        <x:f>IF(A100="","",IF(OR(NOT(ISNUMBER(G100)),G100&lt;=0,NOT(ISNUMBER(I100)),I100&lt;0,AND(J100&lt;&gt;"",OR(NOT(ISNUMBER(J100)),J100&lt;0)),AND(K100&lt;&gt;"",OR(NOT(ISNUMBER(K100)),K100&lt;0)),J100&gt;G100*I100),"",G100*I100-J100+K100))</x:f>
      </x:c>
      <x:c r="M100" s="37"/>
      <x:c r="N100" s="37"/>
      <x:c r="O100" s="41" t="str">
        <x:f>IF(A100="","",SUMIFS(Recebimentos!$D$6:$D$205,Recebimentos!$B$6:$B$205,A100,Recebimentos!$L$6:$L$205,"VÁLIDO"))</x:f>
      </x:c>
      <x:c r="P100" s="41" t="str">
        <x:f>IF(A100="","",IF(AND(ISNUMBER(G100),G100&gt;0),MAX(0,G100-O100),""))</x:f>
      </x:c>
      <x:c r="Q100" s="41" t="str">
        <x:f>IF(A100="","",IF(OR(COUNTIF($A$6:$A$105,A100)&lt;&gt;1,NOT(ISNUMBER(L100)),NOT(ISNUMBER(M100)),M100&lt;=0,NOT(ISNUMBER(Dashboard!$B$4)),Dashboard!$B$4&lt;=0,COUNTIFS(Recebimentos!$B$6:$B$205,A100,Recebimentos!$L$6:$L$205,"REVISAR DADOS")&gt;0,AND(N100&lt;&gt;"",OR(NOT(ISNUMBER(N100)),N100&lt;=0)),NOT(ISNUMBER(Listas!$K$6)),Listas!$K$6&lt;0),"REVISAR DADOS",IF(AND(N100&lt;&gt;"",P100&gt;0),"REVISAR CONCLUSÃO",IF(P100=0,IF(N100="","RECEBIDO — INFORME DATA","RECEBIDO"),IF(M100&lt;Dashboard!$B$4,"ATRASADO",IF(M100&lt;=Dashboard!$B$4+Listas!$K$6,"VENCE EM BREVE","NO PRAZO"))))))</x:f>
      </x:c>
      <x:c r="R100" s="41" t="str">
        <x:f>IF(A100="","",IF(OR(Q100="REVISAR DADOS",Q100="REVISAR CONCLUSÃO"),"",IF(Q100="RECEBIDO",MAX(0,N100-M100),IF(P100&gt;0,MAX(0,Dashboard!$B$4-M100),""))))</x:f>
      </x:c>
      <x:c r="S100" s="41" t="str">
        <x:f>IF(Q100&lt;&gt;"RECEBIDO","",IF(OR(NOT(ISNUMBER(Listas!$K$8)),Listas!$K$8&lt;0),"",IF(N100&lt;=M100+Listas!$K$8,"SIM","NÃO")))</x:f>
      </x:c>
      <x:c r="T100" s="36"/>
      <x:c r="U100" s="36"/>
      <x:c r="V100" s="36"/>
      <x:c r="W100" s="2"/>
      <x:c r="X100" s="2"/>
      <x:c r="Y100" s="2"/>
      <x:c r="Z100" s="2"/>
    </x:row>
    <x:row r="101" ht="21" customHeight="1">
      <x:c r="A101" s="36"/>
      <x:c r="B101" s="36"/>
      <x:c r="C101" s="37"/>
      <x:c r="D101" s="36"/>
      <x:c r="E101" s="36"/>
      <x:c r="F101" s="36"/>
      <x:c r="G101" s="36"/>
      <x:c r="H101" s="36"/>
      <x:c r="I101" s="38"/>
      <x:c r="J101" s="38"/>
      <x:c r="K101" s="38"/>
      <x:c r="L101" s="39" t="str">
        <x:f>IF(A101="","",IF(OR(NOT(ISNUMBER(G101)),G101&lt;=0,NOT(ISNUMBER(I101)),I101&lt;0,AND(J101&lt;&gt;"",OR(NOT(ISNUMBER(J101)),J101&lt;0)),AND(K101&lt;&gt;"",OR(NOT(ISNUMBER(K101)),K101&lt;0)),J101&gt;G101*I101),"",G101*I101-J101+K101))</x:f>
      </x:c>
      <x:c r="M101" s="37"/>
      <x:c r="N101" s="37"/>
      <x:c r="O101" s="41" t="str">
        <x:f>IF(A101="","",SUMIFS(Recebimentos!$D$6:$D$205,Recebimentos!$B$6:$B$205,A101,Recebimentos!$L$6:$L$205,"VÁLIDO"))</x:f>
      </x:c>
      <x:c r="P101" s="41" t="str">
        <x:f>IF(A101="","",IF(AND(ISNUMBER(G101),G101&gt;0),MAX(0,G101-O101),""))</x:f>
      </x:c>
      <x:c r="Q101" s="41" t="str">
        <x:f>IF(A101="","",IF(OR(COUNTIF($A$6:$A$105,A101)&lt;&gt;1,NOT(ISNUMBER(L101)),NOT(ISNUMBER(M101)),M101&lt;=0,NOT(ISNUMBER(Dashboard!$B$4)),Dashboard!$B$4&lt;=0,COUNTIFS(Recebimentos!$B$6:$B$205,A101,Recebimentos!$L$6:$L$205,"REVISAR DADOS")&gt;0,AND(N101&lt;&gt;"",OR(NOT(ISNUMBER(N101)),N101&lt;=0)),NOT(ISNUMBER(Listas!$K$6)),Listas!$K$6&lt;0),"REVISAR DADOS",IF(AND(N101&lt;&gt;"",P101&gt;0),"REVISAR CONCLUSÃO",IF(P101=0,IF(N101="","RECEBIDO — INFORME DATA","RECEBIDO"),IF(M101&lt;Dashboard!$B$4,"ATRASADO",IF(M101&lt;=Dashboard!$B$4+Listas!$K$6,"VENCE EM BREVE","NO PRAZO"))))))</x:f>
      </x:c>
      <x:c r="R101" s="41" t="str">
        <x:f>IF(A101="","",IF(OR(Q101="REVISAR DADOS",Q101="REVISAR CONCLUSÃO"),"",IF(Q101="RECEBIDO",MAX(0,N101-M101),IF(P101&gt;0,MAX(0,Dashboard!$B$4-M101),""))))</x:f>
      </x:c>
      <x:c r="S101" s="41" t="str">
        <x:f>IF(Q101&lt;&gt;"RECEBIDO","",IF(OR(NOT(ISNUMBER(Listas!$K$8)),Listas!$K$8&lt;0),"",IF(N101&lt;=M101+Listas!$K$8,"SIM","NÃO")))</x:f>
      </x:c>
      <x:c r="T101" s="36"/>
      <x:c r="U101" s="36"/>
      <x:c r="V101" s="36"/>
      <x:c r="W101" s="2"/>
      <x:c r="X101" s="2"/>
      <x:c r="Y101" s="2"/>
      <x:c r="Z101" s="2"/>
    </x:row>
    <x:row r="102" ht="21" customHeight="1">
      <x:c r="A102" s="36"/>
      <x:c r="B102" s="36"/>
      <x:c r="C102" s="37"/>
      <x:c r="D102" s="36"/>
      <x:c r="E102" s="36"/>
      <x:c r="F102" s="36"/>
      <x:c r="G102" s="36"/>
      <x:c r="H102" s="36"/>
      <x:c r="I102" s="38"/>
      <x:c r="J102" s="38"/>
      <x:c r="K102" s="38"/>
      <x:c r="L102" s="39" t="str">
        <x:f>IF(A102="","",IF(OR(NOT(ISNUMBER(G102)),G102&lt;=0,NOT(ISNUMBER(I102)),I102&lt;0,AND(J102&lt;&gt;"",OR(NOT(ISNUMBER(J102)),J102&lt;0)),AND(K102&lt;&gt;"",OR(NOT(ISNUMBER(K102)),K102&lt;0)),J102&gt;G102*I102),"",G102*I102-J102+K102))</x:f>
      </x:c>
      <x:c r="M102" s="37"/>
      <x:c r="N102" s="37"/>
      <x:c r="O102" s="41" t="str">
        <x:f>IF(A102="","",SUMIFS(Recebimentos!$D$6:$D$205,Recebimentos!$B$6:$B$205,A102,Recebimentos!$L$6:$L$205,"VÁLIDO"))</x:f>
      </x:c>
      <x:c r="P102" s="41" t="str">
        <x:f>IF(A102="","",IF(AND(ISNUMBER(G102),G102&gt;0),MAX(0,G102-O102),""))</x:f>
      </x:c>
      <x:c r="Q102" s="41" t="str">
        <x:f>IF(A102="","",IF(OR(COUNTIF($A$6:$A$105,A102)&lt;&gt;1,NOT(ISNUMBER(L102)),NOT(ISNUMBER(M102)),M102&lt;=0,NOT(ISNUMBER(Dashboard!$B$4)),Dashboard!$B$4&lt;=0,COUNTIFS(Recebimentos!$B$6:$B$205,A102,Recebimentos!$L$6:$L$205,"REVISAR DADOS")&gt;0,AND(N102&lt;&gt;"",OR(NOT(ISNUMBER(N102)),N102&lt;=0)),NOT(ISNUMBER(Listas!$K$6)),Listas!$K$6&lt;0),"REVISAR DADOS",IF(AND(N102&lt;&gt;"",P102&gt;0),"REVISAR CONCLUSÃO",IF(P102=0,IF(N102="","RECEBIDO — INFORME DATA","RECEBIDO"),IF(M102&lt;Dashboard!$B$4,"ATRASADO",IF(M102&lt;=Dashboard!$B$4+Listas!$K$6,"VENCE EM BREVE","NO PRAZO"))))))</x:f>
      </x:c>
      <x:c r="R102" s="41" t="str">
        <x:f>IF(A102="","",IF(OR(Q102="REVISAR DADOS",Q102="REVISAR CONCLUSÃO"),"",IF(Q102="RECEBIDO",MAX(0,N102-M102),IF(P102&gt;0,MAX(0,Dashboard!$B$4-M102),""))))</x:f>
      </x:c>
      <x:c r="S102" s="41" t="str">
        <x:f>IF(Q102&lt;&gt;"RECEBIDO","",IF(OR(NOT(ISNUMBER(Listas!$K$8)),Listas!$K$8&lt;0),"",IF(N102&lt;=M102+Listas!$K$8,"SIM","NÃO")))</x:f>
      </x:c>
      <x:c r="T102" s="36"/>
      <x:c r="U102" s="36"/>
      <x:c r="V102" s="36"/>
      <x:c r="W102" s="2"/>
      <x:c r="X102" s="2"/>
      <x:c r="Y102" s="2"/>
      <x:c r="Z102" s="2"/>
    </x:row>
    <x:row r="103" ht="21" customHeight="1">
      <x:c r="A103" s="36"/>
      <x:c r="B103" s="36"/>
      <x:c r="C103" s="37"/>
      <x:c r="D103" s="36"/>
      <x:c r="E103" s="36"/>
      <x:c r="F103" s="36"/>
      <x:c r="G103" s="36"/>
      <x:c r="H103" s="36"/>
      <x:c r="I103" s="38"/>
      <x:c r="J103" s="38"/>
      <x:c r="K103" s="38"/>
      <x:c r="L103" s="39" t="str">
        <x:f>IF(A103="","",IF(OR(NOT(ISNUMBER(G103)),G103&lt;=0,NOT(ISNUMBER(I103)),I103&lt;0,AND(J103&lt;&gt;"",OR(NOT(ISNUMBER(J103)),J103&lt;0)),AND(K103&lt;&gt;"",OR(NOT(ISNUMBER(K103)),K103&lt;0)),J103&gt;G103*I103),"",G103*I103-J103+K103))</x:f>
      </x:c>
      <x:c r="M103" s="37"/>
      <x:c r="N103" s="37"/>
      <x:c r="O103" s="41" t="str">
        <x:f>IF(A103="","",SUMIFS(Recebimentos!$D$6:$D$205,Recebimentos!$B$6:$B$205,A103,Recebimentos!$L$6:$L$205,"VÁLIDO"))</x:f>
      </x:c>
      <x:c r="P103" s="41" t="str">
        <x:f>IF(A103="","",IF(AND(ISNUMBER(G103),G103&gt;0),MAX(0,G103-O103),""))</x:f>
      </x:c>
      <x:c r="Q103" s="41" t="str">
        <x:f>IF(A103="","",IF(OR(COUNTIF($A$6:$A$105,A103)&lt;&gt;1,NOT(ISNUMBER(L103)),NOT(ISNUMBER(M103)),M103&lt;=0,NOT(ISNUMBER(Dashboard!$B$4)),Dashboard!$B$4&lt;=0,COUNTIFS(Recebimentos!$B$6:$B$205,A103,Recebimentos!$L$6:$L$205,"REVISAR DADOS")&gt;0,AND(N103&lt;&gt;"",OR(NOT(ISNUMBER(N103)),N103&lt;=0)),NOT(ISNUMBER(Listas!$K$6)),Listas!$K$6&lt;0),"REVISAR DADOS",IF(AND(N103&lt;&gt;"",P103&gt;0),"REVISAR CONCLUSÃO",IF(P103=0,IF(N103="","RECEBIDO — INFORME DATA","RECEBIDO"),IF(M103&lt;Dashboard!$B$4,"ATRASADO",IF(M103&lt;=Dashboard!$B$4+Listas!$K$6,"VENCE EM BREVE","NO PRAZO"))))))</x:f>
      </x:c>
      <x:c r="R103" s="41" t="str">
        <x:f>IF(A103="","",IF(OR(Q103="REVISAR DADOS",Q103="REVISAR CONCLUSÃO"),"",IF(Q103="RECEBIDO",MAX(0,N103-M103),IF(P103&gt;0,MAX(0,Dashboard!$B$4-M103),""))))</x:f>
      </x:c>
      <x:c r="S103" s="41" t="str">
        <x:f>IF(Q103&lt;&gt;"RECEBIDO","",IF(OR(NOT(ISNUMBER(Listas!$K$8)),Listas!$K$8&lt;0),"",IF(N103&lt;=M103+Listas!$K$8,"SIM","NÃO")))</x:f>
      </x:c>
      <x:c r="T103" s="36"/>
      <x:c r="U103" s="36"/>
      <x:c r="V103" s="36"/>
      <x:c r="W103" s="2"/>
      <x:c r="X103" s="2"/>
      <x:c r="Y103" s="2"/>
      <x:c r="Z103" s="2"/>
    </x:row>
    <x:row r="104" ht="21" customHeight="1">
      <x:c r="A104" s="36"/>
      <x:c r="B104" s="36"/>
      <x:c r="C104" s="37"/>
      <x:c r="D104" s="36"/>
      <x:c r="E104" s="36"/>
      <x:c r="F104" s="36"/>
      <x:c r="G104" s="36"/>
      <x:c r="H104" s="36"/>
      <x:c r="I104" s="38"/>
      <x:c r="J104" s="38"/>
      <x:c r="K104" s="38"/>
      <x:c r="L104" s="39" t="str">
        <x:f>IF(A104="","",IF(OR(NOT(ISNUMBER(G104)),G104&lt;=0,NOT(ISNUMBER(I104)),I104&lt;0,AND(J104&lt;&gt;"",OR(NOT(ISNUMBER(J104)),J104&lt;0)),AND(K104&lt;&gt;"",OR(NOT(ISNUMBER(K104)),K104&lt;0)),J104&gt;G104*I104),"",G104*I104-J104+K104))</x:f>
      </x:c>
      <x:c r="M104" s="37"/>
      <x:c r="N104" s="37"/>
      <x:c r="O104" s="41" t="str">
        <x:f>IF(A104="","",SUMIFS(Recebimentos!$D$6:$D$205,Recebimentos!$B$6:$B$205,A104,Recebimentos!$L$6:$L$205,"VÁLIDO"))</x:f>
      </x:c>
      <x:c r="P104" s="41" t="str">
        <x:f>IF(A104="","",IF(AND(ISNUMBER(G104),G104&gt;0),MAX(0,G104-O104),""))</x:f>
      </x:c>
      <x:c r="Q104" s="41" t="str">
        <x:f>IF(A104="","",IF(OR(COUNTIF($A$6:$A$105,A104)&lt;&gt;1,NOT(ISNUMBER(L104)),NOT(ISNUMBER(M104)),M104&lt;=0,NOT(ISNUMBER(Dashboard!$B$4)),Dashboard!$B$4&lt;=0,COUNTIFS(Recebimentos!$B$6:$B$205,A104,Recebimentos!$L$6:$L$205,"REVISAR DADOS")&gt;0,AND(N104&lt;&gt;"",OR(NOT(ISNUMBER(N104)),N104&lt;=0)),NOT(ISNUMBER(Listas!$K$6)),Listas!$K$6&lt;0),"REVISAR DADOS",IF(AND(N104&lt;&gt;"",P104&gt;0),"REVISAR CONCLUSÃO",IF(P104=0,IF(N104="","RECEBIDO — INFORME DATA","RECEBIDO"),IF(M104&lt;Dashboard!$B$4,"ATRASADO",IF(M104&lt;=Dashboard!$B$4+Listas!$K$6,"VENCE EM BREVE","NO PRAZO"))))))</x:f>
      </x:c>
      <x:c r="R104" s="41" t="str">
        <x:f>IF(A104="","",IF(OR(Q104="REVISAR DADOS",Q104="REVISAR CONCLUSÃO"),"",IF(Q104="RECEBIDO",MAX(0,N104-M104),IF(P104&gt;0,MAX(0,Dashboard!$B$4-M104),""))))</x:f>
      </x:c>
      <x:c r="S104" s="41" t="str">
        <x:f>IF(Q104&lt;&gt;"RECEBIDO","",IF(OR(NOT(ISNUMBER(Listas!$K$8)),Listas!$K$8&lt;0),"",IF(N104&lt;=M104+Listas!$K$8,"SIM","NÃO")))</x:f>
      </x:c>
      <x:c r="T104" s="36"/>
      <x:c r="U104" s="36"/>
      <x:c r="V104" s="36"/>
      <x:c r="W104" s="2"/>
      <x:c r="X104" s="2"/>
      <x:c r="Y104" s="2"/>
      <x:c r="Z104" s="2"/>
    </x:row>
    <x:row r="105" ht="21" customHeight="1">
      <x:c r="A105" s="36"/>
      <x:c r="B105" s="36"/>
      <x:c r="C105" s="37"/>
      <x:c r="D105" s="36"/>
      <x:c r="E105" s="36"/>
      <x:c r="F105" s="36"/>
      <x:c r="G105" s="36"/>
      <x:c r="H105" s="36"/>
      <x:c r="I105" s="38"/>
      <x:c r="J105" s="38"/>
      <x:c r="K105" s="38"/>
      <x:c r="L105" s="39" t="str">
        <x:f>IF(A105="","",IF(OR(NOT(ISNUMBER(G105)),G105&lt;=0,NOT(ISNUMBER(I105)),I105&lt;0,AND(J105&lt;&gt;"",OR(NOT(ISNUMBER(J105)),J105&lt;0)),AND(K105&lt;&gt;"",OR(NOT(ISNUMBER(K105)),K105&lt;0)),J105&gt;G105*I105),"",G105*I105-J105+K105))</x:f>
      </x:c>
      <x:c r="M105" s="37"/>
      <x:c r="N105" s="37"/>
      <x:c r="O105" s="41" t="str">
        <x:f>IF(A105="","",SUMIFS(Recebimentos!$D$6:$D$205,Recebimentos!$B$6:$B$205,A105,Recebimentos!$L$6:$L$205,"VÁLIDO"))</x:f>
      </x:c>
      <x:c r="P105" s="41" t="str">
        <x:f>IF(A105="","",IF(AND(ISNUMBER(G105),G105&gt;0),MAX(0,G105-O105),""))</x:f>
      </x:c>
      <x:c r="Q105" s="41" t="str">
        <x:f>IF(A105="","",IF(OR(COUNTIF($A$6:$A$105,A105)&lt;&gt;1,NOT(ISNUMBER(L105)),NOT(ISNUMBER(M105)),M105&lt;=0,NOT(ISNUMBER(Dashboard!$B$4)),Dashboard!$B$4&lt;=0,COUNTIFS(Recebimentos!$B$6:$B$205,A105,Recebimentos!$L$6:$L$205,"REVISAR DADOS")&gt;0,AND(N105&lt;&gt;"",OR(NOT(ISNUMBER(N105)),N105&lt;=0)),NOT(ISNUMBER(Listas!$K$6)),Listas!$K$6&lt;0),"REVISAR DADOS",IF(AND(N105&lt;&gt;"",P105&gt;0),"REVISAR CONCLUSÃO",IF(P105=0,IF(N105="","RECEBIDO — INFORME DATA","RECEBIDO"),IF(M105&lt;Dashboard!$B$4,"ATRASADO",IF(M105&lt;=Dashboard!$B$4+Listas!$K$6,"VENCE EM BREVE","NO PRAZO"))))))</x:f>
      </x:c>
      <x:c r="R105" s="41" t="str">
        <x:f>IF(A105="","",IF(OR(Q105="REVISAR DADOS",Q105="REVISAR CONCLUSÃO"),"",IF(Q105="RECEBIDO",MAX(0,N105-M105),IF(P105&gt;0,MAX(0,Dashboard!$B$4-M105),""))))</x:f>
      </x:c>
      <x:c r="S105" s="41" t="str">
        <x:f>IF(Q105&lt;&gt;"RECEBIDO","",IF(OR(NOT(ISNUMBER(Listas!$K$8)),Listas!$K$8&lt;0),"",IF(N105&lt;=M105+Listas!$K$8,"SIM","NÃO")))</x:f>
      </x:c>
      <x:c r="T105" s="36"/>
      <x:c r="U105" s="36"/>
      <x:c r="V105" s="36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</x:sheetData>
  <x:mergeCells>
    <x:mergeCell ref="A2:V2"/>
    <x:mergeCell ref="A4:V4"/>
  </x:mergeCells>
  <x:conditionalFormatting sqref="Q6:Q105">
    <x:cfRule type="containsText" dxfId="4" priority="1" operator="containsText" text="ATRASADO"/>
    <x:cfRule type="containsText" dxfId="5" priority="2" operator="containsText" text="VENCE"/>
    <x:cfRule type="containsText" dxfId="6" priority="3" operator="containsText" text="RECEBIDO"/>
    <x:cfRule type="containsText" dxfId="7" priority="4" operator="containsText" text="NO PRAZO"/>
  </x:conditionalFormatting>
  <x:conditionalFormatting sqref="S6:S105">
    <x:cfRule type="containsText" dxfId="8" priority="5" operator="containsText" text="NÃO"/>
  </x:conditionalFormatting>
  <x:dataValidations count="3">
    <x:dataValidation type="list" sqref="E6:E105">
      <x:formula1>Listas!$C$6:$C$12</x:formula1>
    </x:dataValidation>
    <x:dataValidation type="list" sqref="H6:H105">
      <x:formula1>Listas!$H$6:$H$12</x:formula1>
    </x:dataValidation>
    <x:dataValidation type="list" sqref="T6:T105">
      <x:formula1>Listas!$F$6:$F$11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79A9C7"/>
  </x:sheetPr>
  <x:sheetViews>
    <x:sheetView showGridLines="0" workbookViewId="0"/>
  </x:sheetViews>
  <x:sheetFormatPr defaultRowHeight="15"/>
  <x:cols>
    <x:col min="1" max="1" width="16" hidden="0" customWidth="1"/>
    <x:col min="2" max="2" width="13" hidden="0" customWidth="1"/>
    <x:col min="3" max="3" width="13" hidden="0" customWidth="1"/>
    <x:col min="4" max="4" width="15" hidden="0" customWidth="1"/>
    <x:col min="5" max="5" width="23" hidden="0" customWidth="1"/>
    <x:col min="6" max="6" width="30" hidden="0" customWidth="1"/>
    <x:col min="7" max="7" width="15" hidden="0" customWidth="1"/>
    <x:col min="8" max="8" width="16" hidden="0" customWidth="1"/>
    <x:col min="9" max="9" width="20" hidden="0" customWidth="1"/>
    <x:col min="10" max="10" width="16" hidden="0" customWidth="1"/>
    <x:col min="11" max="11" width="28" hidden="0" customWidth="1"/>
    <x:col min="12" max="12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28" customHeight="1">
      <x:c r="A2" s="3" t="str">
        <x:v>Recebimentos e conferência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4" t="str">
        <x:v>Registre cada entrega. Reprovado não reduz o saldo; L valida os dados. Corrija REVISAR DADOS antes de usar os totais.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34" customHeight="1">
      <x:c r="A5" s="8" t="str">
        <x:v>ID recebimento</x:v>
      </x:c>
      <x:c r="B5" s="8" t="str">
        <x:v>ID pedido</x:v>
      </x:c>
      <x:c r="C5" s="8" t="str">
        <x:v>Data</x:v>
      </x:c>
      <x:c r="D5" s="8" t="str">
        <x:v>Qtd. recebida</x:v>
      </x:c>
      <x:c r="E5" s="8" t="str">
        <x:v>Resultado inspeção</x:v>
      </x:c>
      <x:c r="F5" s="8" t="str">
        <x:v>Divergência</x:v>
      </x:c>
      <x:c r="G5" s="8" t="str">
        <x:v>Nota fiscal</x:v>
      </x:c>
      <x:c r="H5" s="8" t="str">
        <x:v>Recebedor</x:v>
      </x:c>
      <x:c r="I5" s="8" t="str">
        <x:v>Fornecedor</x:v>
      </x:c>
      <x:c r="J5" s="8" t="str">
        <x:v>Status prazo</x:v>
      </x:c>
      <x:c r="K5" s="8" t="str">
        <x:v>Observações</x:v>
      </x:c>
      <x:c r="L5" s="8" t="str">
        <x:v>Validação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1" customHeight="1">
      <x:c r="A6" s="29" t="str">
        <x:v>RC-001</x:v>
      </x:c>
      <x:c r="B6" s="29" t="str">
        <x:v>PC-001</x:v>
      </x:c>
      <x:c r="C6" s="30" t="n">
        <x:v>46282</x:v>
      </x:c>
      <x:c r="D6" s="29" t="n">
        <x:v>500</x:v>
      </x:c>
      <x:c r="E6" s="29" t="str">
        <x:v>Aprovado</x:v>
      </x:c>
      <x:c r="F6" s="29" t="str"/>
      <x:c r="G6" s="29" t="str">
        <x:v>NF-1082</x:v>
      </x:c>
      <x:c r="H6" s="29" t="str">
        <x:v>João</x:v>
      </x:c>
      <x:c r="I6" s="34" t="str">
        <x:f>IF(B6="","",IFERROR(INDEX(Pedidos!$D$6:$D$105,MATCH(B6,Pedidos!$A$6:$A$105,0)),""))</x:f>
        <x:v>PackSul</x:v>
      </x:c>
      <x:c r="J6" s="34" t="str">
        <x:f>IF(B6="","",IF(OR(L6="REVISAR DADOS",NOT(ISNUMBER(IFERROR(INDEX(Pedidos!$M$6:$M$105,MATCH(B6,Pedidos!$A$6:$A$105,0)),"")))),"REVISAR DADOS",IF(C6&lt;=INDEX(Pedidos!$M$6:$M$105,MATCH(B6,Pedidos!$A$6:$A$105,0)),"NO PRAZO","ATRASADO")))</x:f>
        <x:v>NO PRAZO</x:v>
      </x:c>
      <x:c r="K6" s="29" t="str">
        <x:v>Sem divergência</x:v>
      </x:c>
      <x:c r="L6" s="34" t="str">
        <x:f>IF(COUNTA(A6:H6,K6)=0,"",IF(OR(A6="",COUNTIF($A$6:$A$205,A6)&lt;&gt;1,COUNTIF(Pedidos!$A$6:$A$105,B6)&lt;&gt;1,NOT(ISNUMBER(C6)),C6&lt;=0,NOT(ISNUMBER(D6)),D6&lt;=0,COUNTIF(Listas!$E$6:$E$8,E6)&lt;&gt;1),"REVISAR DADOS",IF(E6="Reprovado","REPROVADO","VÁLIDO")))</x:f>
        <x:v>VÁLIDO</x:v>
      </x:c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21" customHeight="1">
      <x:c r="A7" s="36" t="str">
        <x:v>RC-002</x:v>
      </x:c>
      <x:c r="B7" s="36" t="str">
        <x:v>PC-002</x:v>
      </x:c>
      <x:c r="C7" s="37" t="n">
        <x:v>46289</x:v>
      </x:c>
      <x:c r="D7" s="36" t="n">
        <x:v>4</x:v>
      </x:c>
      <x:c r="E7" s="36" t="str">
        <x:v>Aprovado com ressalva</x:v>
      </x:c>
      <x:c r="F7" s="36" t="str">
        <x:v>Uma fonte com embalagem avariada</x:v>
      </x:c>
      <x:c r="G7" s="36" t="str">
        <x:v>NF-2210</x:v>
      </x:c>
      <x:c r="H7" s="36" t="str">
        <x:v>Rafael</x:v>
      </x:c>
      <x:c r="I7" s="41" t="str">
        <x:f>IF(B7="","",IFERROR(INDEX(Pedidos!$D$6:$D$105,MATCH(B7,Pedidos!$A$6:$A$105,0)),""))</x:f>
        <x:v>TechPrime</x:v>
      </x:c>
      <x:c r="J7" s="41" t="str">
        <x:f>IF(B7="","",IF(OR(L7="REVISAR DADOS",NOT(ISNUMBER(IFERROR(INDEX(Pedidos!$M$6:$M$105,MATCH(B7,Pedidos!$A$6:$A$105,0)),"")))),"REVISAR DADOS",IF(C7&lt;=INDEX(Pedidos!$M$6:$M$105,MATCH(B7,Pedidos!$A$6:$A$105,0)),"NO PRAZO","ATRASADO")))</x:f>
        <x:v>ATRASADO</x:v>
      </x:c>
      <x:c r="K7" s="36" t="str">
        <x:v>Funcionamento validado</x:v>
      </x:c>
      <x:c r="L7" s="41" t="str">
        <x:f>IF(COUNTA(A7:H7,K7)=0,"",IF(OR(A7="",COUNTIF($A$6:$A$205,A7)&lt;&gt;1,COUNTIF(Pedidos!$A$6:$A$105,B7)&lt;&gt;1,NOT(ISNUMBER(C7)),C7&lt;=0,NOT(ISNUMBER(D7)),D7&lt;=0,COUNTIF(Listas!$E$6:$E$8,E7)&lt;&gt;1),"REVISAR DADOS",IF(E7="Reprovado","REPROVADO","VÁLIDO")))</x:f>
        <x:v>VÁLIDO</x:v>
      </x:c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21" customHeight="1">
      <x:c r="A8" s="36" t="str">
        <x:v>RC-003</x:v>
      </x:c>
      <x:c r="B8" s="36" t="str">
        <x:v>PC-007</x:v>
      </x:c>
      <x:c r="C8" s="37" t="n">
        <x:v>46288</x:v>
      </x:c>
      <x:c r="D8" s="36" t="n">
        <x:v>60</x:v>
      </x:c>
      <x:c r="E8" s="36" t="str">
        <x:v>Aprovado</x:v>
      </x:c>
      <x:c r="F8" s="36" t="str"/>
      <x:c r="G8" s="36" t="str">
        <x:v>NF-1091</x:v>
      </x:c>
      <x:c r="H8" s="36" t="str">
        <x:v>João</x:v>
      </x:c>
      <x:c r="I8" s="41" t="str">
        <x:f>IF(B8="","",IFERROR(INDEX(Pedidos!$D$6:$D$105,MATCH(B8,Pedidos!$A$6:$A$105,0)),""))</x:f>
        <x:v>PackSul</x:v>
      </x:c>
      <x:c r="J8" s="41" t="str">
        <x:f>IF(B8="","",IF(OR(L8="REVISAR DADOS",NOT(ISNUMBER(IFERROR(INDEX(Pedidos!$M$6:$M$105,MATCH(B8,Pedidos!$A$6:$A$105,0)),"")))),"REVISAR DADOS",IF(C8&lt;=INDEX(Pedidos!$M$6:$M$105,MATCH(B8,Pedidos!$A$6:$A$105,0)),"NO PRAZO","ATRASADO")))</x:f>
        <x:v>NO PRAZO</x:v>
      </x:c>
      <x:c r="K8" s="36" t="str">
        <x:v>Recebido antecipadamente</x:v>
      </x:c>
      <x:c r="L8" s="41" t="str">
        <x:f>IF(COUNTA(A8:H8,K8)=0,"",IF(OR(A8="",COUNTIF($A$6:$A$205,A8)&lt;&gt;1,COUNTIF(Pedidos!$A$6:$A$105,B8)&lt;&gt;1,NOT(ISNUMBER(C8)),C8&lt;=0,NOT(ISNUMBER(D8)),D8&lt;=0,COUNTIF(Listas!$E$6:$E$8,E8)&lt;&gt;1),"REVISAR DADOS",IF(E8="Reprovado","REPROVADO","VÁLIDO")))</x:f>
        <x:v>VÁLIDO</x:v>
      </x:c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21" customHeight="1">
      <x:c r="A9" s="36" t="str">
        <x:v>RC-004</x:v>
      </x:c>
      <x:c r="B9" s="36" t="str">
        <x:v>PC-010</x:v>
      </x:c>
      <x:c r="C9" s="37" t="n">
        <x:v>46287</x:v>
      </x:c>
      <x:c r="D9" s="36" t="n">
        <x:v>6</x:v>
      </x:c>
      <x:c r="E9" s="36" t="str">
        <x:v>Aprovado</x:v>
      </x:c>
      <x:c r="F9" s="36" t="str"/>
      <x:c r="G9" s="36" t="str">
        <x:v>NF-3301</x:v>
      </x:c>
      <x:c r="H9" s="36" t="str">
        <x:v>Pedro</x:v>
      </x:c>
      <x:c r="I9" s="41" t="str">
        <x:f>IF(B9="","",IFERROR(INDEX(Pedidos!$D$6:$D$105,MATCH(B9,Pedidos!$A$6:$A$105,0)),""))</x:f>
        <x:v>Higiclean</x:v>
      </x:c>
      <x:c r="J9" s="41" t="str">
        <x:f>IF(B9="","",IF(OR(L9="REVISAR DADOS",NOT(ISNUMBER(IFERROR(INDEX(Pedidos!$M$6:$M$105,MATCH(B9,Pedidos!$A$6:$A$105,0)),"")))),"REVISAR DADOS",IF(C9&lt;=INDEX(Pedidos!$M$6:$M$105,MATCH(B9,Pedidos!$A$6:$A$105,0)),"NO PRAZO","ATRASADO")))</x:f>
        <x:v>NO PRAZO</x:v>
      </x:c>
      <x:c r="K9" s="36" t="str">
        <x:v>Entrega parcial</x:v>
      </x:c>
      <x:c r="L9" s="41" t="str">
        <x:f>IF(COUNTA(A9:H9,K9)=0,"",IF(OR(A9="",COUNTIF($A$6:$A$205,A9)&lt;&gt;1,COUNTIF(Pedidos!$A$6:$A$105,B9)&lt;&gt;1,NOT(ISNUMBER(C9)),C9&lt;=0,NOT(ISNUMBER(D9)),D9&lt;=0,COUNTIF(Listas!$E$6:$E$8,E9)&lt;&gt;1),"REVISAR DADOS",IF(E9="Reprovado","REPROVADO","VÁLIDO")))</x:f>
        <x:v>VÁLIDO</x:v>
      </x:c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21" customHeight="1">
      <x:c r="A10" s="36" t="str">
        <x:v>RC-005</x:v>
      </x:c>
      <x:c r="B10" s="36" t="str">
        <x:v>PC-004</x:v>
      </x:c>
      <x:c r="C10" s="37" t="n">
        <x:v>46289</x:v>
      </x:c>
      <x:c r="D10" s="36" t="n">
        <x:v>1</x:v>
      </x:c>
      <x:c r="E10" s="36" t="str">
        <x:v>Aprovado</x:v>
      </x:c>
      <x:c r="F10" s="36" t="str"/>
      <x:c r="G10" s="36" t="str">
        <x:v>OS-778</x:v>
      </x:c>
      <x:c r="H10" s="36" t="str">
        <x:v>João</x:v>
      </x:c>
      <x:c r="I10" s="41" t="str">
        <x:f>IF(B10="","",IFERROR(INDEX(Pedidos!$D$6:$D$105,MATCH(B10,Pedidos!$A$6:$A$105,0)),""))</x:f>
        <x:v>Mecânica Atlas</x:v>
      </x:c>
      <x:c r="J10" s="41" t="str">
        <x:f>IF(B10="","",IF(OR(L10="REVISAR DADOS",NOT(ISNUMBER(IFERROR(INDEX(Pedidos!$M$6:$M$105,MATCH(B10,Pedidos!$A$6:$A$105,0)),"")))),"REVISAR DADOS",IF(C10&lt;=INDEX(Pedidos!$M$6:$M$105,MATCH(B10,Pedidos!$A$6:$A$105,0)),"NO PRAZO","ATRASADO")))</x:f>
        <x:v>ATRASADO</x:v>
      </x:c>
      <x:c r="K10" s="36" t="str">
        <x:v>Serviço concluído com atraso</x:v>
      </x:c>
      <x:c r="L10" s="41" t="str">
        <x:f>IF(COUNTA(A10:H10,K10)=0,"",IF(OR(A10="",COUNTIF($A$6:$A$205,A10)&lt;&gt;1,COUNTIF(Pedidos!$A$6:$A$105,B10)&lt;&gt;1,NOT(ISNUMBER(C10)),C10&lt;=0,NOT(ISNUMBER(D10)),D10&lt;=0,COUNTIF(Listas!$E$6:$E$8,E10)&lt;&gt;1),"REVISAR DADOS",IF(E10="Reprovado","REPROVADO","VÁLIDO")))</x:f>
        <x:v>VÁLIDO</x:v>
      </x:c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21" customHeight="1">
      <x:c r="A11" s="36" t="str">
        <x:v>RC-006</x:v>
      </x:c>
      <x:c r="B11" s="36" t="str">
        <x:v>PC-003</x:v>
      </x:c>
      <x:c r="C11" s="37" t="n">
        <x:v>46289</x:v>
      </x:c>
      <x:c r="D11" s="36" t="n">
        <x:v>1</x:v>
      </x:c>
      <x:c r="E11" s="36" t="str">
        <x:v>Aprovado com ressalva</x:v>
      </x:c>
      <x:c r="F11" s="36" t="str">
        <x:v>Dois itens substituídos</x:v>
      </x:c>
      <x:c r="G11" s="36" t="str">
        <x:v>NF-4402</x:v>
      </x:c>
      <x:c r="H11" s="36" t="str">
        <x:v>Bianca</x:v>
      </x:c>
      <x:c r="I11" s="41" t="str">
        <x:f>IF(B11="","",IFERROR(INDEX(Pedidos!$D$6:$D$105,MATCH(B11,Pedidos!$A$6:$A$105,0)),""))</x:f>
        <x:v>OfficeMais</x:v>
      </x:c>
      <x:c r="J11" s="41" t="str">
        <x:f>IF(B11="","",IF(OR(L11="REVISAR DADOS",NOT(ISNUMBER(IFERROR(INDEX(Pedidos!$M$6:$M$105,MATCH(B11,Pedidos!$A$6:$A$105,0)),"")))),"REVISAR DADOS",IF(C11&lt;=INDEX(Pedidos!$M$6:$M$105,MATCH(B11,Pedidos!$A$6:$A$105,0)),"NO PRAZO","ATRASADO")))</x:f>
        <x:v>NO PRAZO</x:v>
      </x:c>
      <x:c r="K11" s="36" t="str">
        <x:v>Aceite autorizado</x:v>
      </x:c>
      <x:c r="L11" s="41" t="str">
        <x:f>IF(COUNTA(A11:H11,K11)=0,"",IF(OR(A11="",COUNTIF($A$6:$A$205,A11)&lt;&gt;1,COUNTIF(Pedidos!$A$6:$A$105,B11)&lt;&gt;1,NOT(ISNUMBER(C11)),C11&lt;=0,NOT(ISNUMBER(D11)),D11&lt;=0,COUNTIF(Listas!$E$6:$E$8,E11)&lt;&gt;1),"REVISAR DADOS",IF(E11="Reprovado","REPROVADO","VÁLIDO")))</x:f>
        <x:v>VÁLIDO</x:v>
      </x:c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21" customHeight="1">
      <x:c r="A12" s="36" t="str">
        <x:v>RC-007</x:v>
      </x:c>
      <x:c r="B12" s="36" t="str">
        <x:v>PC-006</x:v>
      </x:c>
      <x:c r="C12" s="37" t="n">
        <x:v>46289</x:v>
      </x:c>
      <x:c r="D12" s="36" t="n">
        <x:v>1</x:v>
      </x:c>
      <x:c r="E12" s="36" t="str">
        <x:v>Aprovado</x:v>
      </x:c>
      <x:c r="F12" s="36" t="str"/>
      <x:c r="G12" s="36" t="str">
        <x:v>CTE-990</x:v>
      </x:c>
      <x:c r="H12" s="36" t="str">
        <x:v>Camila</x:v>
      </x:c>
      <x:c r="I12" s="41" t="str">
        <x:f>IF(B12="","",IFERROR(INDEX(Pedidos!$D$6:$D$105,MATCH(B12,Pedidos!$A$6:$A$105,0)),""))</x:f>
        <x:v>LogFast</x:v>
      </x:c>
      <x:c r="J12" s="41" t="str">
        <x:f>IF(B12="","",IF(OR(L12="REVISAR DADOS",NOT(ISNUMBER(IFERROR(INDEX(Pedidos!$M$6:$M$105,MATCH(B12,Pedidos!$A$6:$A$105,0)),"")))),"REVISAR DADOS",IF(C12&lt;=INDEX(Pedidos!$M$6:$M$105,MATCH(B12,Pedidos!$A$6:$A$105,0)),"NO PRAZO","ATRASADO")))</x:f>
        <x:v>NO PRAZO</x:v>
      </x:c>
      <x:c r="K12" s="36" t="str">
        <x:v>Coleta realizada</x:v>
      </x:c>
      <x:c r="L12" s="41" t="str">
        <x:f>IF(COUNTA(A12:H12,K12)=0,"",IF(OR(A12="",COUNTIF($A$6:$A$205,A12)&lt;&gt;1,COUNTIF(Pedidos!$A$6:$A$105,B12)&lt;&gt;1,NOT(ISNUMBER(C12)),C12&lt;=0,NOT(ISNUMBER(D12)),D12&lt;=0,COUNTIF(Listas!$E$6:$E$8,E12)&lt;&gt;1),"REVISAR DADOS",IF(E12="Reprovado","REPROVADO","VÁLIDO")))</x:f>
        <x:v>VÁLIDO</x:v>
      </x:c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21" customHeight="1">
      <x:c r="A13" s="36" t="str">
        <x:v>RC-008</x:v>
      </x:c>
      <x:c r="B13" s="36" t="str">
        <x:v>PC-010</x:v>
      </x:c>
      <x:c r="C13" s="37" t="n">
        <x:v>46289</x:v>
      </x:c>
      <x:c r="D13" s="36" t="n">
        <x:v>4</x:v>
      </x:c>
      <x:c r="E13" s="36" t="str">
        <x:v>Reprovado</x:v>
      </x:c>
      <x:c r="F13" s="36" t="str">
        <x:v>Modelo incompatível</x:v>
      </x:c>
      <x:c r="G13" s="36" t="str">
        <x:v>NF-3308</x:v>
      </x:c>
      <x:c r="H13" s="36" t="str">
        <x:v>Pedro</x:v>
      </x:c>
      <x:c r="I13" s="41" t="str">
        <x:f>IF(B13="","",IFERROR(INDEX(Pedidos!$D$6:$D$105,MATCH(B13,Pedidos!$A$6:$A$105,0)),""))</x:f>
        <x:v>Higiclean</x:v>
      </x:c>
      <x:c r="J13" s="41" t="str">
        <x:f>IF(B13="","",IF(OR(L13="REVISAR DADOS",NOT(ISNUMBER(IFERROR(INDEX(Pedidos!$M$6:$M$105,MATCH(B13,Pedidos!$A$6:$A$105,0)),"")))),"REVISAR DADOS",IF(C13&lt;=INDEX(Pedidos!$M$6:$M$105,MATCH(B13,Pedidos!$A$6:$A$105,0)),"NO PRAZO","ATRASADO")))</x:f>
        <x:v>ATRASADO</x:v>
      </x:c>
      <x:c r="K13" s="36" t="str">
        <x:v>Aguardando troca</x:v>
      </x:c>
      <x:c r="L13" s="41" t="str">
        <x:f>IF(COUNTA(A13:H13,K13)=0,"",IF(OR(A13="",COUNTIF($A$6:$A$205,A13)&lt;&gt;1,COUNTIF(Pedidos!$A$6:$A$105,B13)&lt;&gt;1,NOT(ISNUMBER(C13)),C13&lt;=0,NOT(ISNUMBER(D13)),D13&lt;=0,COUNTIF(Listas!$E$6:$E$8,E13)&lt;&gt;1),"REVISAR DADOS",IF(E13="Reprovado","REPROVADO","VÁLIDO")))</x:f>
        <x:v>REPROVADO</x:v>
      </x:c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21" customHeight="1">
      <x:c r="A14" s="36"/>
      <x:c r="B14" s="36"/>
      <x:c r="C14" s="37"/>
      <x:c r="D14" s="36"/>
      <x:c r="E14" s="36"/>
      <x:c r="F14" s="36"/>
      <x:c r="G14" s="36"/>
      <x:c r="H14" s="36"/>
      <x:c r="I14" s="41" t="str">
        <x:f>IF(B14="","",IFERROR(INDEX(Pedidos!$D$6:$D$105,MATCH(B14,Pedidos!$A$6:$A$105,0)),""))</x:f>
      </x:c>
      <x:c r="J14" s="41" t="str">
        <x:f>IF(B14="","",IF(OR(L14="REVISAR DADOS",NOT(ISNUMBER(IFERROR(INDEX(Pedidos!$M$6:$M$105,MATCH(B14,Pedidos!$A$6:$A$105,0)),"")))),"REVISAR DADOS",IF(C14&lt;=INDEX(Pedidos!$M$6:$M$105,MATCH(B14,Pedidos!$A$6:$A$105,0)),"NO PRAZO","ATRASADO")))</x:f>
      </x:c>
      <x:c r="K14" s="36"/>
      <x:c r="L14" s="41" t="str">
        <x:f>IF(COUNTA(A14:H14,K14)=0,"",IF(OR(A14="",COUNTIF($A$6:$A$205,A14)&lt;&gt;1,COUNTIF(Pedidos!$A$6:$A$105,B14)&lt;&gt;1,NOT(ISNUMBER(C14)),C14&lt;=0,NOT(ISNUMBER(D14)),D14&lt;=0,COUNTIF(Listas!$E$6:$E$8,E14)&lt;&gt;1),"REVISAR DADOS",IF(E14="Reprovado","REPROVADO","VÁLIDO")))</x:f>
      </x:c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21" customHeight="1">
      <x:c r="A15" s="36"/>
      <x:c r="B15" s="36"/>
      <x:c r="C15" s="37"/>
      <x:c r="D15" s="36"/>
      <x:c r="E15" s="36"/>
      <x:c r="F15" s="36"/>
      <x:c r="G15" s="36"/>
      <x:c r="H15" s="36"/>
      <x:c r="I15" s="41" t="str">
        <x:f>IF(B15="","",IFERROR(INDEX(Pedidos!$D$6:$D$105,MATCH(B15,Pedidos!$A$6:$A$105,0)),""))</x:f>
      </x:c>
      <x:c r="J15" s="41" t="str">
        <x:f>IF(B15="","",IF(OR(L15="REVISAR DADOS",NOT(ISNUMBER(IFERROR(INDEX(Pedidos!$M$6:$M$105,MATCH(B15,Pedidos!$A$6:$A$105,0)),"")))),"REVISAR DADOS",IF(C15&lt;=INDEX(Pedidos!$M$6:$M$105,MATCH(B15,Pedidos!$A$6:$A$105,0)),"NO PRAZO","ATRASADO")))</x:f>
      </x:c>
      <x:c r="K15" s="36"/>
      <x:c r="L15" s="41" t="str">
        <x:f>IF(COUNTA(A15:H15,K15)=0,"",IF(OR(A15="",COUNTIF($A$6:$A$205,A15)&lt;&gt;1,COUNTIF(Pedidos!$A$6:$A$105,B15)&lt;&gt;1,NOT(ISNUMBER(C15)),C15&lt;=0,NOT(ISNUMBER(D15)),D15&lt;=0,COUNTIF(Listas!$E$6:$E$8,E15)&lt;&gt;1),"REVISAR DADOS",IF(E15="Reprovado","REPROVADO","VÁLIDO")))</x:f>
      </x:c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21" customHeight="1">
      <x:c r="A16" s="36"/>
      <x:c r="B16" s="36"/>
      <x:c r="C16" s="37"/>
      <x:c r="D16" s="36"/>
      <x:c r="E16" s="36"/>
      <x:c r="F16" s="36"/>
      <x:c r="G16" s="36"/>
      <x:c r="H16" s="36"/>
      <x:c r="I16" s="41" t="str">
        <x:f>IF(B16="","",IFERROR(INDEX(Pedidos!$D$6:$D$105,MATCH(B16,Pedidos!$A$6:$A$105,0)),""))</x:f>
      </x:c>
      <x:c r="J16" s="41" t="str">
        <x:f>IF(B16="","",IF(OR(L16="REVISAR DADOS",NOT(ISNUMBER(IFERROR(INDEX(Pedidos!$M$6:$M$105,MATCH(B16,Pedidos!$A$6:$A$105,0)),"")))),"REVISAR DADOS",IF(C16&lt;=INDEX(Pedidos!$M$6:$M$105,MATCH(B16,Pedidos!$A$6:$A$105,0)),"NO PRAZO","ATRASADO")))</x:f>
      </x:c>
      <x:c r="K16" s="36"/>
      <x:c r="L16" s="41" t="str">
        <x:f>IF(COUNTA(A16:H16,K16)=0,"",IF(OR(A16="",COUNTIF($A$6:$A$205,A16)&lt;&gt;1,COUNTIF(Pedidos!$A$6:$A$105,B16)&lt;&gt;1,NOT(ISNUMBER(C16)),C16&lt;=0,NOT(ISNUMBER(D16)),D16&lt;=0,COUNTIF(Listas!$E$6:$E$8,E16)&lt;&gt;1),"REVISAR DADOS",IF(E16="Reprovado","REPROVADO","VÁLIDO")))</x:f>
      </x:c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21" customHeight="1">
      <x:c r="A17" s="36"/>
      <x:c r="B17" s="36"/>
      <x:c r="C17" s="37"/>
      <x:c r="D17" s="36"/>
      <x:c r="E17" s="36"/>
      <x:c r="F17" s="36"/>
      <x:c r="G17" s="36"/>
      <x:c r="H17" s="36"/>
      <x:c r="I17" s="41" t="str">
        <x:f>IF(B17="","",IFERROR(INDEX(Pedidos!$D$6:$D$105,MATCH(B17,Pedidos!$A$6:$A$105,0)),""))</x:f>
      </x:c>
      <x:c r="J17" s="41" t="str">
        <x:f>IF(B17="","",IF(OR(L17="REVISAR DADOS",NOT(ISNUMBER(IFERROR(INDEX(Pedidos!$M$6:$M$105,MATCH(B17,Pedidos!$A$6:$A$105,0)),"")))),"REVISAR DADOS",IF(C17&lt;=INDEX(Pedidos!$M$6:$M$105,MATCH(B17,Pedidos!$A$6:$A$105,0)),"NO PRAZO","ATRASADO")))</x:f>
      </x:c>
      <x:c r="K17" s="36"/>
      <x:c r="L17" s="41" t="str">
        <x:f>IF(COUNTA(A17:H17,K17)=0,"",IF(OR(A17="",COUNTIF($A$6:$A$205,A17)&lt;&gt;1,COUNTIF(Pedidos!$A$6:$A$105,B17)&lt;&gt;1,NOT(ISNUMBER(C17)),C17&lt;=0,NOT(ISNUMBER(D17)),D17&lt;=0,COUNTIF(Listas!$E$6:$E$8,E17)&lt;&gt;1),"REVISAR DADOS",IF(E17="Reprovado","REPROVADO","VÁLIDO")))</x:f>
      </x:c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21" customHeight="1">
      <x:c r="A18" s="36"/>
      <x:c r="B18" s="36"/>
      <x:c r="C18" s="37"/>
      <x:c r="D18" s="36"/>
      <x:c r="E18" s="36"/>
      <x:c r="F18" s="36"/>
      <x:c r="G18" s="36"/>
      <x:c r="H18" s="36"/>
      <x:c r="I18" s="41" t="str">
        <x:f>IF(B18="","",IFERROR(INDEX(Pedidos!$D$6:$D$105,MATCH(B18,Pedidos!$A$6:$A$105,0)),""))</x:f>
      </x:c>
      <x:c r="J18" s="41" t="str">
        <x:f>IF(B18="","",IF(OR(L18="REVISAR DADOS",NOT(ISNUMBER(IFERROR(INDEX(Pedidos!$M$6:$M$105,MATCH(B18,Pedidos!$A$6:$A$105,0)),"")))),"REVISAR DADOS",IF(C18&lt;=INDEX(Pedidos!$M$6:$M$105,MATCH(B18,Pedidos!$A$6:$A$105,0)),"NO PRAZO","ATRASADO")))</x:f>
      </x:c>
      <x:c r="K18" s="36"/>
      <x:c r="L18" s="41" t="str">
        <x:f>IF(COUNTA(A18:H18,K18)=0,"",IF(OR(A18="",COUNTIF($A$6:$A$205,A18)&lt;&gt;1,COUNTIF(Pedidos!$A$6:$A$105,B18)&lt;&gt;1,NOT(ISNUMBER(C18)),C18&lt;=0,NOT(ISNUMBER(D18)),D18&lt;=0,COUNTIF(Listas!$E$6:$E$8,E18)&lt;&gt;1),"REVISAR DADOS",IF(E18="Reprovado","REPROVADO","VÁLIDO")))</x:f>
      </x:c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21" customHeight="1">
      <x:c r="A19" s="36"/>
      <x:c r="B19" s="36"/>
      <x:c r="C19" s="37"/>
      <x:c r="D19" s="36"/>
      <x:c r="E19" s="36"/>
      <x:c r="F19" s="36"/>
      <x:c r="G19" s="36"/>
      <x:c r="H19" s="36"/>
      <x:c r="I19" s="41" t="str">
        <x:f>IF(B19="","",IFERROR(INDEX(Pedidos!$D$6:$D$105,MATCH(B19,Pedidos!$A$6:$A$105,0)),""))</x:f>
      </x:c>
      <x:c r="J19" s="41" t="str">
        <x:f>IF(B19="","",IF(OR(L19="REVISAR DADOS",NOT(ISNUMBER(IFERROR(INDEX(Pedidos!$M$6:$M$105,MATCH(B19,Pedidos!$A$6:$A$105,0)),"")))),"REVISAR DADOS",IF(C19&lt;=INDEX(Pedidos!$M$6:$M$105,MATCH(B19,Pedidos!$A$6:$A$105,0)),"NO PRAZO","ATRASADO")))</x:f>
      </x:c>
      <x:c r="K19" s="36"/>
      <x:c r="L19" s="41" t="str">
        <x:f>IF(COUNTA(A19:H19,K19)=0,"",IF(OR(A19="",COUNTIF($A$6:$A$205,A19)&lt;&gt;1,COUNTIF(Pedidos!$A$6:$A$105,B19)&lt;&gt;1,NOT(ISNUMBER(C19)),C19&lt;=0,NOT(ISNUMBER(D19)),D19&lt;=0,COUNTIF(Listas!$E$6:$E$8,E19)&lt;&gt;1),"REVISAR DADOS",IF(E19="Reprovado","REPROVADO","VÁLIDO")))</x:f>
      </x:c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21" customHeight="1">
      <x:c r="A20" s="36"/>
      <x:c r="B20" s="36"/>
      <x:c r="C20" s="37"/>
      <x:c r="D20" s="36"/>
      <x:c r="E20" s="36"/>
      <x:c r="F20" s="36"/>
      <x:c r="G20" s="36"/>
      <x:c r="H20" s="36"/>
      <x:c r="I20" s="41" t="str">
        <x:f>IF(B20="","",IFERROR(INDEX(Pedidos!$D$6:$D$105,MATCH(B20,Pedidos!$A$6:$A$105,0)),""))</x:f>
      </x:c>
      <x:c r="J20" s="41" t="str">
        <x:f>IF(B20="","",IF(OR(L20="REVISAR DADOS",NOT(ISNUMBER(IFERROR(INDEX(Pedidos!$M$6:$M$105,MATCH(B20,Pedidos!$A$6:$A$105,0)),"")))),"REVISAR DADOS",IF(C20&lt;=INDEX(Pedidos!$M$6:$M$105,MATCH(B20,Pedidos!$A$6:$A$105,0)),"NO PRAZO","ATRASADO")))</x:f>
      </x:c>
      <x:c r="K20" s="36"/>
      <x:c r="L20" s="41" t="str">
        <x:f>IF(COUNTA(A20:H20,K20)=0,"",IF(OR(A20="",COUNTIF($A$6:$A$205,A20)&lt;&gt;1,COUNTIF(Pedidos!$A$6:$A$105,B20)&lt;&gt;1,NOT(ISNUMBER(C20)),C20&lt;=0,NOT(ISNUMBER(D20)),D20&lt;=0,COUNTIF(Listas!$E$6:$E$8,E20)&lt;&gt;1),"REVISAR DADOS",IF(E20="Reprovado","REPROVADO","VÁLIDO")))</x:f>
      </x:c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21" customHeight="1">
      <x:c r="A21" s="36"/>
      <x:c r="B21" s="36"/>
      <x:c r="C21" s="37"/>
      <x:c r="D21" s="36"/>
      <x:c r="E21" s="36"/>
      <x:c r="F21" s="36"/>
      <x:c r="G21" s="36"/>
      <x:c r="H21" s="36"/>
      <x:c r="I21" s="41" t="str">
        <x:f>IF(B21="","",IFERROR(INDEX(Pedidos!$D$6:$D$105,MATCH(B21,Pedidos!$A$6:$A$105,0)),""))</x:f>
      </x:c>
      <x:c r="J21" s="41" t="str">
        <x:f>IF(B21="","",IF(OR(L21="REVISAR DADOS",NOT(ISNUMBER(IFERROR(INDEX(Pedidos!$M$6:$M$105,MATCH(B21,Pedidos!$A$6:$A$105,0)),"")))),"REVISAR DADOS",IF(C21&lt;=INDEX(Pedidos!$M$6:$M$105,MATCH(B21,Pedidos!$A$6:$A$105,0)),"NO PRAZO","ATRASADO")))</x:f>
      </x:c>
      <x:c r="K21" s="36"/>
      <x:c r="L21" s="41" t="str">
        <x:f>IF(COUNTA(A21:H21,K21)=0,"",IF(OR(A21="",COUNTIF($A$6:$A$205,A21)&lt;&gt;1,COUNTIF(Pedidos!$A$6:$A$105,B21)&lt;&gt;1,NOT(ISNUMBER(C21)),C21&lt;=0,NOT(ISNUMBER(D21)),D21&lt;=0,COUNTIF(Listas!$E$6:$E$8,E21)&lt;&gt;1),"REVISAR DADOS",IF(E21="Reprovado","REPROVADO","VÁLIDO")))</x:f>
      </x:c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21" customHeight="1">
      <x:c r="A22" s="36"/>
      <x:c r="B22" s="36"/>
      <x:c r="C22" s="37"/>
      <x:c r="D22" s="36"/>
      <x:c r="E22" s="36"/>
      <x:c r="F22" s="36"/>
      <x:c r="G22" s="36"/>
      <x:c r="H22" s="36"/>
      <x:c r="I22" s="41" t="str">
        <x:f>IF(B22="","",IFERROR(INDEX(Pedidos!$D$6:$D$105,MATCH(B22,Pedidos!$A$6:$A$105,0)),""))</x:f>
      </x:c>
      <x:c r="J22" s="41" t="str">
        <x:f>IF(B22="","",IF(OR(L22="REVISAR DADOS",NOT(ISNUMBER(IFERROR(INDEX(Pedidos!$M$6:$M$105,MATCH(B22,Pedidos!$A$6:$A$105,0)),"")))),"REVISAR DADOS",IF(C22&lt;=INDEX(Pedidos!$M$6:$M$105,MATCH(B22,Pedidos!$A$6:$A$105,0)),"NO PRAZO","ATRASADO")))</x:f>
      </x:c>
      <x:c r="K22" s="36"/>
      <x:c r="L22" s="41" t="str">
        <x:f>IF(COUNTA(A22:H22,K22)=0,"",IF(OR(A22="",COUNTIF($A$6:$A$205,A22)&lt;&gt;1,COUNTIF(Pedidos!$A$6:$A$105,B22)&lt;&gt;1,NOT(ISNUMBER(C22)),C22&lt;=0,NOT(ISNUMBER(D22)),D22&lt;=0,COUNTIF(Listas!$E$6:$E$8,E22)&lt;&gt;1),"REVISAR DADOS",IF(E22="Reprovado","REPROVADO","VÁLIDO")))</x:f>
      </x:c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21" customHeight="1">
      <x:c r="A23" s="36"/>
      <x:c r="B23" s="36"/>
      <x:c r="C23" s="37"/>
      <x:c r="D23" s="36"/>
      <x:c r="E23" s="36"/>
      <x:c r="F23" s="36"/>
      <x:c r="G23" s="36"/>
      <x:c r="H23" s="36"/>
      <x:c r="I23" s="41" t="str">
        <x:f>IF(B23="","",IFERROR(INDEX(Pedidos!$D$6:$D$105,MATCH(B23,Pedidos!$A$6:$A$105,0)),""))</x:f>
      </x:c>
      <x:c r="J23" s="41" t="str">
        <x:f>IF(B23="","",IF(OR(L23="REVISAR DADOS",NOT(ISNUMBER(IFERROR(INDEX(Pedidos!$M$6:$M$105,MATCH(B23,Pedidos!$A$6:$A$105,0)),"")))),"REVISAR DADOS",IF(C23&lt;=INDEX(Pedidos!$M$6:$M$105,MATCH(B23,Pedidos!$A$6:$A$105,0)),"NO PRAZO","ATRASADO")))</x:f>
      </x:c>
      <x:c r="K23" s="36"/>
      <x:c r="L23" s="41" t="str">
        <x:f>IF(COUNTA(A23:H23,K23)=0,"",IF(OR(A23="",COUNTIF($A$6:$A$205,A23)&lt;&gt;1,COUNTIF(Pedidos!$A$6:$A$105,B23)&lt;&gt;1,NOT(ISNUMBER(C23)),C23&lt;=0,NOT(ISNUMBER(D23)),D23&lt;=0,COUNTIF(Listas!$E$6:$E$8,E23)&lt;&gt;1),"REVISAR DADOS",IF(E23="Reprovado","REPROVADO","VÁLIDO")))</x:f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21" customHeight="1">
      <x:c r="A24" s="36"/>
      <x:c r="B24" s="36"/>
      <x:c r="C24" s="37"/>
      <x:c r="D24" s="36"/>
      <x:c r="E24" s="36"/>
      <x:c r="F24" s="36"/>
      <x:c r="G24" s="36"/>
      <x:c r="H24" s="36"/>
      <x:c r="I24" s="41" t="str">
        <x:f>IF(B24="","",IFERROR(INDEX(Pedidos!$D$6:$D$105,MATCH(B24,Pedidos!$A$6:$A$105,0)),""))</x:f>
      </x:c>
      <x:c r="J24" s="41" t="str">
        <x:f>IF(B24="","",IF(OR(L24="REVISAR DADOS",NOT(ISNUMBER(IFERROR(INDEX(Pedidos!$M$6:$M$105,MATCH(B24,Pedidos!$A$6:$A$105,0)),"")))),"REVISAR DADOS",IF(C24&lt;=INDEX(Pedidos!$M$6:$M$105,MATCH(B24,Pedidos!$A$6:$A$105,0)),"NO PRAZO","ATRASADO")))</x:f>
      </x:c>
      <x:c r="K24" s="36"/>
      <x:c r="L24" s="41" t="str">
        <x:f>IF(COUNTA(A24:H24,K24)=0,"",IF(OR(A24="",COUNTIF($A$6:$A$205,A24)&lt;&gt;1,COUNTIF(Pedidos!$A$6:$A$105,B24)&lt;&gt;1,NOT(ISNUMBER(C24)),C24&lt;=0,NOT(ISNUMBER(D24)),D24&lt;=0,COUNTIF(Listas!$E$6:$E$8,E24)&lt;&gt;1),"REVISAR DADOS",IF(E24="Reprovado","REPROVADO","VÁLIDO")))</x:f>
      </x:c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21" customHeight="1">
      <x:c r="A25" s="36"/>
      <x:c r="B25" s="36"/>
      <x:c r="C25" s="37"/>
      <x:c r="D25" s="36"/>
      <x:c r="E25" s="36"/>
      <x:c r="F25" s="36"/>
      <x:c r="G25" s="36"/>
      <x:c r="H25" s="36"/>
      <x:c r="I25" s="41" t="str">
        <x:f>IF(B25="","",IFERROR(INDEX(Pedidos!$D$6:$D$105,MATCH(B25,Pedidos!$A$6:$A$105,0)),""))</x:f>
      </x:c>
      <x:c r="J25" s="41" t="str">
        <x:f>IF(B25="","",IF(OR(L25="REVISAR DADOS",NOT(ISNUMBER(IFERROR(INDEX(Pedidos!$M$6:$M$105,MATCH(B25,Pedidos!$A$6:$A$105,0)),"")))),"REVISAR DADOS",IF(C25&lt;=INDEX(Pedidos!$M$6:$M$105,MATCH(B25,Pedidos!$A$6:$A$105,0)),"NO PRAZO","ATRASADO")))</x:f>
      </x:c>
      <x:c r="K25" s="36"/>
      <x:c r="L25" s="41" t="str">
        <x:f>IF(COUNTA(A25:H25,K25)=0,"",IF(OR(A25="",COUNTIF($A$6:$A$205,A25)&lt;&gt;1,COUNTIF(Pedidos!$A$6:$A$105,B25)&lt;&gt;1,NOT(ISNUMBER(C25)),C25&lt;=0,NOT(ISNUMBER(D25)),D25&lt;=0,COUNTIF(Listas!$E$6:$E$8,E25)&lt;&gt;1),"REVISAR DADOS",IF(E25="Reprovado","REPROVADO","VÁLIDO")))</x:f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21" customHeight="1">
      <x:c r="A26" s="36"/>
      <x:c r="B26" s="36"/>
      <x:c r="C26" s="37"/>
      <x:c r="D26" s="36"/>
      <x:c r="E26" s="36"/>
      <x:c r="F26" s="36"/>
      <x:c r="G26" s="36"/>
      <x:c r="H26" s="36"/>
      <x:c r="I26" s="41" t="str">
        <x:f>IF(B26="","",IFERROR(INDEX(Pedidos!$D$6:$D$105,MATCH(B26,Pedidos!$A$6:$A$105,0)),""))</x:f>
      </x:c>
      <x:c r="J26" s="41" t="str">
        <x:f>IF(B26="","",IF(OR(L26="REVISAR DADOS",NOT(ISNUMBER(IFERROR(INDEX(Pedidos!$M$6:$M$105,MATCH(B26,Pedidos!$A$6:$A$105,0)),"")))),"REVISAR DADOS",IF(C26&lt;=INDEX(Pedidos!$M$6:$M$105,MATCH(B26,Pedidos!$A$6:$A$105,0)),"NO PRAZO","ATRASADO")))</x:f>
      </x:c>
      <x:c r="K26" s="36"/>
      <x:c r="L26" s="41" t="str">
        <x:f>IF(COUNTA(A26:H26,K26)=0,"",IF(OR(A26="",COUNTIF($A$6:$A$205,A26)&lt;&gt;1,COUNTIF(Pedidos!$A$6:$A$105,B26)&lt;&gt;1,NOT(ISNUMBER(C26)),C26&lt;=0,NOT(ISNUMBER(D26)),D26&lt;=0,COUNTIF(Listas!$E$6:$E$8,E26)&lt;&gt;1),"REVISAR DADOS",IF(E26="Reprovado","REPROVADO","VÁLIDO")))</x:f>
      </x:c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21" customHeight="1">
      <x:c r="A27" s="36"/>
      <x:c r="B27" s="36"/>
      <x:c r="C27" s="37"/>
      <x:c r="D27" s="36"/>
      <x:c r="E27" s="36"/>
      <x:c r="F27" s="36"/>
      <x:c r="G27" s="36"/>
      <x:c r="H27" s="36"/>
      <x:c r="I27" s="41" t="str">
        <x:f>IF(B27="","",IFERROR(INDEX(Pedidos!$D$6:$D$105,MATCH(B27,Pedidos!$A$6:$A$105,0)),""))</x:f>
      </x:c>
      <x:c r="J27" s="41" t="str">
        <x:f>IF(B27="","",IF(OR(L27="REVISAR DADOS",NOT(ISNUMBER(IFERROR(INDEX(Pedidos!$M$6:$M$105,MATCH(B27,Pedidos!$A$6:$A$105,0)),"")))),"REVISAR DADOS",IF(C27&lt;=INDEX(Pedidos!$M$6:$M$105,MATCH(B27,Pedidos!$A$6:$A$105,0)),"NO PRAZO","ATRASADO")))</x:f>
      </x:c>
      <x:c r="K27" s="36"/>
      <x:c r="L27" s="41" t="str">
        <x:f>IF(COUNTA(A27:H27,K27)=0,"",IF(OR(A27="",COUNTIF($A$6:$A$205,A27)&lt;&gt;1,COUNTIF(Pedidos!$A$6:$A$105,B27)&lt;&gt;1,NOT(ISNUMBER(C27)),C27&lt;=0,NOT(ISNUMBER(D27)),D27&lt;=0,COUNTIF(Listas!$E$6:$E$8,E27)&lt;&gt;1),"REVISAR DADOS",IF(E27="Reprovado","REPROVADO","VÁLIDO")))</x:f>
      </x:c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21" customHeight="1">
      <x:c r="A28" s="36"/>
      <x:c r="B28" s="36"/>
      <x:c r="C28" s="37"/>
      <x:c r="D28" s="36"/>
      <x:c r="E28" s="36"/>
      <x:c r="F28" s="36"/>
      <x:c r="G28" s="36"/>
      <x:c r="H28" s="36"/>
      <x:c r="I28" s="41" t="str">
        <x:f>IF(B28="","",IFERROR(INDEX(Pedidos!$D$6:$D$105,MATCH(B28,Pedidos!$A$6:$A$105,0)),""))</x:f>
      </x:c>
      <x:c r="J28" s="41" t="str">
        <x:f>IF(B28="","",IF(OR(L28="REVISAR DADOS",NOT(ISNUMBER(IFERROR(INDEX(Pedidos!$M$6:$M$105,MATCH(B28,Pedidos!$A$6:$A$105,0)),"")))),"REVISAR DADOS",IF(C28&lt;=INDEX(Pedidos!$M$6:$M$105,MATCH(B28,Pedidos!$A$6:$A$105,0)),"NO PRAZO","ATRASADO")))</x:f>
      </x:c>
      <x:c r="K28" s="36"/>
      <x:c r="L28" s="41" t="str">
        <x:f>IF(COUNTA(A28:H28,K28)=0,"",IF(OR(A28="",COUNTIF($A$6:$A$205,A28)&lt;&gt;1,COUNTIF(Pedidos!$A$6:$A$105,B28)&lt;&gt;1,NOT(ISNUMBER(C28)),C28&lt;=0,NOT(ISNUMBER(D28)),D28&lt;=0,COUNTIF(Listas!$E$6:$E$8,E28)&lt;&gt;1),"REVISAR DADOS",IF(E28="Reprovado","REPROVADO","VÁLIDO")))</x:f>
      </x:c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21" customHeight="1">
      <x:c r="A29" s="36"/>
      <x:c r="B29" s="36"/>
      <x:c r="C29" s="37"/>
      <x:c r="D29" s="36"/>
      <x:c r="E29" s="36"/>
      <x:c r="F29" s="36"/>
      <x:c r="G29" s="36"/>
      <x:c r="H29" s="36"/>
      <x:c r="I29" s="41" t="str">
        <x:f>IF(B29="","",IFERROR(INDEX(Pedidos!$D$6:$D$105,MATCH(B29,Pedidos!$A$6:$A$105,0)),""))</x:f>
      </x:c>
      <x:c r="J29" s="41" t="str">
        <x:f>IF(B29="","",IF(OR(L29="REVISAR DADOS",NOT(ISNUMBER(IFERROR(INDEX(Pedidos!$M$6:$M$105,MATCH(B29,Pedidos!$A$6:$A$105,0)),"")))),"REVISAR DADOS",IF(C29&lt;=INDEX(Pedidos!$M$6:$M$105,MATCH(B29,Pedidos!$A$6:$A$105,0)),"NO PRAZO","ATRASADO")))</x:f>
      </x:c>
      <x:c r="K29" s="36"/>
      <x:c r="L29" s="41" t="str">
        <x:f>IF(COUNTA(A29:H29,K29)=0,"",IF(OR(A29="",COUNTIF($A$6:$A$205,A29)&lt;&gt;1,COUNTIF(Pedidos!$A$6:$A$105,B29)&lt;&gt;1,NOT(ISNUMBER(C29)),C29&lt;=0,NOT(ISNUMBER(D29)),D29&lt;=0,COUNTIF(Listas!$E$6:$E$8,E29)&lt;&gt;1),"REVISAR DADOS",IF(E29="Reprovado","REPROVADO","VÁLIDO")))</x:f>
      </x:c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21" customHeight="1">
      <x:c r="A30" s="36"/>
      <x:c r="B30" s="36"/>
      <x:c r="C30" s="37"/>
      <x:c r="D30" s="36"/>
      <x:c r="E30" s="36"/>
      <x:c r="F30" s="36"/>
      <x:c r="G30" s="36"/>
      <x:c r="H30" s="36"/>
      <x:c r="I30" s="41" t="str">
        <x:f>IF(B30="","",IFERROR(INDEX(Pedidos!$D$6:$D$105,MATCH(B30,Pedidos!$A$6:$A$105,0)),""))</x:f>
      </x:c>
      <x:c r="J30" s="41" t="str">
        <x:f>IF(B30="","",IF(OR(L30="REVISAR DADOS",NOT(ISNUMBER(IFERROR(INDEX(Pedidos!$M$6:$M$105,MATCH(B30,Pedidos!$A$6:$A$105,0)),"")))),"REVISAR DADOS",IF(C30&lt;=INDEX(Pedidos!$M$6:$M$105,MATCH(B30,Pedidos!$A$6:$A$105,0)),"NO PRAZO","ATRASADO")))</x:f>
      </x:c>
      <x:c r="K30" s="36"/>
      <x:c r="L30" s="41" t="str">
        <x:f>IF(COUNTA(A30:H30,K30)=0,"",IF(OR(A30="",COUNTIF($A$6:$A$205,A30)&lt;&gt;1,COUNTIF(Pedidos!$A$6:$A$105,B30)&lt;&gt;1,NOT(ISNUMBER(C30)),C30&lt;=0,NOT(ISNUMBER(D30)),D30&lt;=0,COUNTIF(Listas!$E$6:$E$8,E30)&lt;&gt;1),"REVISAR DADOS",IF(E30="Reprovado","REPROVADO","VÁLIDO")))</x:f>
      </x:c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21" customHeight="1">
      <x:c r="A31" s="36"/>
      <x:c r="B31" s="36"/>
      <x:c r="C31" s="37"/>
      <x:c r="D31" s="36"/>
      <x:c r="E31" s="36"/>
      <x:c r="F31" s="36"/>
      <x:c r="G31" s="36"/>
      <x:c r="H31" s="36"/>
      <x:c r="I31" s="41" t="str">
        <x:f>IF(B31="","",IFERROR(INDEX(Pedidos!$D$6:$D$105,MATCH(B31,Pedidos!$A$6:$A$105,0)),""))</x:f>
      </x:c>
      <x:c r="J31" s="41" t="str">
        <x:f>IF(B31="","",IF(OR(L31="REVISAR DADOS",NOT(ISNUMBER(IFERROR(INDEX(Pedidos!$M$6:$M$105,MATCH(B31,Pedidos!$A$6:$A$105,0)),"")))),"REVISAR DADOS",IF(C31&lt;=INDEX(Pedidos!$M$6:$M$105,MATCH(B31,Pedidos!$A$6:$A$105,0)),"NO PRAZO","ATRASADO")))</x:f>
      </x:c>
      <x:c r="K31" s="36"/>
      <x:c r="L31" s="41" t="str">
        <x:f>IF(COUNTA(A31:H31,K31)=0,"",IF(OR(A31="",COUNTIF($A$6:$A$205,A31)&lt;&gt;1,COUNTIF(Pedidos!$A$6:$A$105,B31)&lt;&gt;1,NOT(ISNUMBER(C31)),C31&lt;=0,NOT(ISNUMBER(D31)),D31&lt;=0,COUNTIF(Listas!$E$6:$E$8,E31)&lt;&gt;1),"REVISAR DADOS",IF(E31="Reprovado","REPROVADO","VÁLIDO")))</x:f>
      </x:c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21" customHeight="1">
      <x:c r="A32" s="36"/>
      <x:c r="B32" s="36"/>
      <x:c r="C32" s="37"/>
      <x:c r="D32" s="36"/>
      <x:c r="E32" s="36"/>
      <x:c r="F32" s="36"/>
      <x:c r="G32" s="36"/>
      <x:c r="H32" s="36"/>
      <x:c r="I32" s="41" t="str">
        <x:f>IF(B32="","",IFERROR(INDEX(Pedidos!$D$6:$D$105,MATCH(B32,Pedidos!$A$6:$A$105,0)),""))</x:f>
      </x:c>
      <x:c r="J32" s="41" t="str">
        <x:f>IF(B32="","",IF(OR(L32="REVISAR DADOS",NOT(ISNUMBER(IFERROR(INDEX(Pedidos!$M$6:$M$105,MATCH(B32,Pedidos!$A$6:$A$105,0)),"")))),"REVISAR DADOS",IF(C32&lt;=INDEX(Pedidos!$M$6:$M$105,MATCH(B32,Pedidos!$A$6:$A$105,0)),"NO PRAZO","ATRASADO")))</x:f>
      </x:c>
      <x:c r="K32" s="36"/>
      <x:c r="L32" s="41" t="str">
        <x:f>IF(COUNTA(A32:H32,K32)=0,"",IF(OR(A32="",COUNTIF($A$6:$A$205,A32)&lt;&gt;1,COUNTIF(Pedidos!$A$6:$A$105,B32)&lt;&gt;1,NOT(ISNUMBER(C32)),C32&lt;=0,NOT(ISNUMBER(D32)),D32&lt;=0,COUNTIF(Listas!$E$6:$E$8,E32)&lt;&gt;1),"REVISAR DADOS",IF(E32="Reprovado","REPROVADO","VÁLIDO")))</x:f>
      </x:c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21" customHeight="1">
      <x:c r="A33" s="36"/>
      <x:c r="B33" s="36"/>
      <x:c r="C33" s="37"/>
      <x:c r="D33" s="36"/>
      <x:c r="E33" s="36"/>
      <x:c r="F33" s="36"/>
      <x:c r="G33" s="36"/>
      <x:c r="H33" s="36"/>
      <x:c r="I33" s="41" t="str">
        <x:f>IF(B33="","",IFERROR(INDEX(Pedidos!$D$6:$D$105,MATCH(B33,Pedidos!$A$6:$A$105,0)),""))</x:f>
      </x:c>
      <x:c r="J33" s="41" t="str">
        <x:f>IF(B33="","",IF(OR(L33="REVISAR DADOS",NOT(ISNUMBER(IFERROR(INDEX(Pedidos!$M$6:$M$105,MATCH(B33,Pedidos!$A$6:$A$105,0)),"")))),"REVISAR DADOS",IF(C33&lt;=INDEX(Pedidos!$M$6:$M$105,MATCH(B33,Pedidos!$A$6:$A$105,0)),"NO PRAZO","ATRASADO")))</x:f>
      </x:c>
      <x:c r="K33" s="36"/>
      <x:c r="L33" s="41" t="str">
        <x:f>IF(COUNTA(A33:H33,K33)=0,"",IF(OR(A33="",COUNTIF($A$6:$A$205,A33)&lt;&gt;1,COUNTIF(Pedidos!$A$6:$A$105,B33)&lt;&gt;1,NOT(ISNUMBER(C33)),C33&lt;=0,NOT(ISNUMBER(D33)),D33&lt;=0,COUNTIF(Listas!$E$6:$E$8,E33)&lt;&gt;1),"REVISAR DADOS",IF(E33="Reprovado","REPROVADO","VÁLIDO")))</x:f>
      </x:c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21" customHeight="1">
      <x:c r="A34" s="36"/>
      <x:c r="B34" s="36"/>
      <x:c r="C34" s="37"/>
      <x:c r="D34" s="36"/>
      <x:c r="E34" s="36"/>
      <x:c r="F34" s="36"/>
      <x:c r="G34" s="36"/>
      <x:c r="H34" s="36"/>
      <x:c r="I34" s="41" t="str">
        <x:f>IF(B34="","",IFERROR(INDEX(Pedidos!$D$6:$D$105,MATCH(B34,Pedidos!$A$6:$A$105,0)),""))</x:f>
      </x:c>
      <x:c r="J34" s="41" t="str">
        <x:f>IF(B34="","",IF(OR(L34="REVISAR DADOS",NOT(ISNUMBER(IFERROR(INDEX(Pedidos!$M$6:$M$105,MATCH(B34,Pedidos!$A$6:$A$105,0)),"")))),"REVISAR DADOS",IF(C34&lt;=INDEX(Pedidos!$M$6:$M$105,MATCH(B34,Pedidos!$A$6:$A$105,0)),"NO PRAZO","ATRASADO")))</x:f>
      </x:c>
      <x:c r="K34" s="36"/>
      <x:c r="L34" s="41" t="str">
        <x:f>IF(COUNTA(A34:H34,K34)=0,"",IF(OR(A34="",COUNTIF($A$6:$A$205,A34)&lt;&gt;1,COUNTIF(Pedidos!$A$6:$A$105,B34)&lt;&gt;1,NOT(ISNUMBER(C34)),C34&lt;=0,NOT(ISNUMBER(D34)),D34&lt;=0,COUNTIF(Listas!$E$6:$E$8,E34)&lt;&gt;1),"REVISAR DADOS",IF(E34="Reprovado","REPROVADO","VÁLIDO")))</x:f>
      </x:c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21" customHeight="1">
      <x:c r="A35" s="36"/>
      <x:c r="B35" s="36"/>
      <x:c r="C35" s="37"/>
      <x:c r="D35" s="36"/>
      <x:c r="E35" s="36"/>
      <x:c r="F35" s="36"/>
      <x:c r="G35" s="36"/>
      <x:c r="H35" s="36"/>
      <x:c r="I35" s="41" t="str">
        <x:f>IF(B35="","",IFERROR(INDEX(Pedidos!$D$6:$D$105,MATCH(B35,Pedidos!$A$6:$A$105,0)),""))</x:f>
      </x:c>
      <x:c r="J35" s="41" t="str">
        <x:f>IF(B35="","",IF(OR(L35="REVISAR DADOS",NOT(ISNUMBER(IFERROR(INDEX(Pedidos!$M$6:$M$105,MATCH(B35,Pedidos!$A$6:$A$105,0)),"")))),"REVISAR DADOS",IF(C35&lt;=INDEX(Pedidos!$M$6:$M$105,MATCH(B35,Pedidos!$A$6:$A$105,0)),"NO PRAZO","ATRASADO")))</x:f>
      </x:c>
      <x:c r="K35" s="36"/>
      <x:c r="L35" s="41" t="str">
        <x:f>IF(COUNTA(A35:H35,K35)=0,"",IF(OR(A35="",COUNTIF($A$6:$A$205,A35)&lt;&gt;1,COUNTIF(Pedidos!$A$6:$A$105,B35)&lt;&gt;1,NOT(ISNUMBER(C35)),C35&lt;=0,NOT(ISNUMBER(D35)),D35&lt;=0,COUNTIF(Listas!$E$6:$E$8,E35)&lt;&gt;1),"REVISAR DADOS",IF(E35="Reprovado","REPROVADO","VÁLIDO")))</x:f>
      </x:c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21" customHeight="1">
      <x:c r="A36" s="36"/>
      <x:c r="B36" s="36"/>
      <x:c r="C36" s="37"/>
      <x:c r="D36" s="36"/>
      <x:c r="E36" s="36"/>
      <x:c r="F36" s="36"/>
      <x:c r="G36" s="36"/>
      <x:c r="H36" s="36"/>
      <x:c r="I36" s="41" t="str">
        <x:f>IF(B36="","",IFERROR(INDEX(Pedidos!$D$6:$D$105,MATCH(B36,Pedidos!$A$6:$A$105,0)),""))</x:f>
      </x:c>
      <x:c r="J36" s="41" t="str">
        <x:f>IF(B36="","",IF(OR(L36="REVISAR DADOS",NOT(ISNUMBER(IFERROR(INDEX(Pedidos!$M$6:$M$105,MATCH(B36,Pedidos!$A$6:$A$105,0)),"")))),"REVISAR DADOS",IF(C36&lt;=INDEX(Pedidos!$M$6:$M$105,MATCH(B36,Pedidos!$A$6:$A$105,0)),"NO PRAZO","ATRASADO")))</x:f>
      </x:c>
      <x:c r="K36" s="36"/>
      <x:c r="L36" s="41" t="str">
        <x:f>IF(COUNTA(A36:H36,K36)=0,"",IF(OR(A36="",COUNTIF($A$6:$A$205,A36)&lt;&gt;1,COUNTIF(Pedidos!$A$6:$A$105,B36)&lt;&gt;1,NOT(ISNUMBER(C36)),C36&lt;=0,NOT(ISNUMBER(D36)),D36&lt;=0,COUNTIF(Listas!$E$6:$E$8,E36)&lt;&gt;1),"REVISAR DADOS",IF(E36="Reprovado","REPROVADO","VÁLIDO")))</x:f>
      </x:c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21" customHeight="1">
      <x:c r="A37" s="36"/>
      <x:c r="B37" s="36"/>
      <x:c r="C37" s="37"/>
      <x:c r="D37" s="36"/>
      <x:c r="E37" s="36"/>
      <x:c r="F37" s="36"/>
      <x:c r="G37" s="36"/>
      <x:c r="H37" s="36"/>
      <x:c r="I37" s="41" t="str">
        <x:f>IF(B37="","",IFERROR(INDEX(Pedidos!$D$6:$D$105,MATCH(B37,Pedidos!$A$6:$A$105,0)),""))</x:f>
      </x:c>
      <x:c r="J37" s="41" t="str">
        <x:f>IF(B37="","",IF(OR(L37="REVISAR DADOS",NOT(ISNUMBER(IFERROR(INDEX(Pedidos!$M$6:$M$105,MATCH(B37,Pedidos!$A$6:$A$105,0)),"")))),"REVISAR DADOS",IF(C37&lt;=INDEX(Pedidos!$M$6:$M$105,MATCH(B37,Pedidos!$A$6:$A$105,0)),"NO PRAZO","ATRASADO")))</x:f>
      </x:c>
      <x:c r="K37" s="36"/>
      <x:c r="L37" s="41" t="str">
        <x:f>IF(COUNTA(A37:H37,K37)=0,"",IF(OR(A37="",COUNTIF($A$6:$A$205,A37)&lt;&gt;1,COUNTIF(Pedidos!$A$6:$A$105,B37)&lt;&gt;1,NOT(ISNUMBER(C37)),C37&lt;=0,NOT(ISNUMBER(D37)),D37&lt;=0,COUNTIF(Listas!$E$6:$E$8,E37)&lt;&gt;1),"REVISAR DADOS",IF(E37="Reprovado","REPROVADO","VÁLIDO")))</x:f>
      </x:c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21" customHeight="1">
      <x:c r="A38" s="36"/>
      <x:c r="B38" s="36"/>
      <x:c r="C38" s="37"/>
      <x:c r="D38" s="36"/>
      <x:c r="E38" s="36"/>
      <x:c r="F38" s="36"/>
      <x:c r="G38" s="36"/>
      <x:c r="H38" s="36"/>
      <x:c r="I38" s="41" t="str">
        <x:f>IF(B38="","",IFERROR(INDEX(Pedidos!$D$6:$D$105,MATCH(B38,Pedidos!$A$6:$A$105,0)),""))</x:f>
      </x:c>
      <x:c r="J38" s="41" t="str">
        <x:f>IF(B38="","",IF(OR(L38="REVISAR DADOS",NOT(ISNUMBER(IFERROR(INDEX(Pedidos!$M$6:$M$105,MATCH(B38,Pedidos!$A$6:$A$105,0)),"")))),"REVISAR DADOS",IF(C38&lt;=INDEX(Pedidos!$M$6:$M$105,MATCH(B38,Pedidos!$A$6:$A$105,0)),"NO PRAZO","ATRASADO")))</x:f>
      </x:c>
      <x:c r="K38" s="36"/>
      <x:c r="L38" s="41" t="str">
        <x:f>IF(COUNTA(A38:H38,K38)=0,"",IF(OR(A38="",COUNTIF($A$6:$A$205,A38)&lt;&gt;1,COUNTIF(Pedidos!$A$6:$A$105,B38)&lt;&gt;1,NOT(ISNUMBER(C38)),C38&lt;=0,NOT(ISNUMBER(D38)),D38&lt;=0,COUNTIF(Listas!$E$6:$E$8,E38)&lt;&gt;1),"REVISAR DADOS",IF(E38="Reprovado","REPROVADO","VÁLIDO")))</x:f>
      </x:c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21" customHeight="1">
      <x:c r="A39" s="36"/>
      <x:c r="B39" s="36"/>
      <x:c r="C39" s="37"/>
      <x:c r="D39" s="36"/>
      <x:c r="E39" s="36"/>
      <x:c r="F39" s="36"/>
      <x:c r="G39" s="36"/>
      <x:c r="H39" s="36"/>
      <x:c r="I39" s="41" t="str">
        <x:f>IF(B39="","",IFERROR(INDEX(Pedidos!$D$6:$D$105,MATCH(B39,Pedidos!$A$6:$A$105,0)),""))</x:f>
      </x:c>
      <x:c r="J39" s="41" t="str">
        <x:f>IF(B39="","",IF(OR(L39="REVISAR DADOS",NOT(ISNUMBER(IFERROR(INDEX(Pedidos!$M$6:$M$105,MATCH(B39,Pedidos!$A$6:$A$105,0)),"")))),"REVISAR DADOS",IF(C39&lt;=INDEX(Pedidos!$M$6:$M$105,MATCH(B39,Pedidos!$A$6:$A$105,0)),"NO PRAZO","ATRASADO")))</x:f>
      </x:c>
      <x:c r="K39" s="36"/>
      <x:c r="L39" s="41" t="str">
        <x:f>IF(COUNTA(A39:H39,K39)=0,"",IF(OR(A39="",COUNTIF($A$6:$A$205,A39)&lt;&gt;1,COUNTIF(Pedidos!$A$6:$A$105,B39)&lt;&gt;1,NOT(ISNUMBER(C39)),C39&lt;=0,NOT(ISNUMBER(D39)),D39&lt;=0,COUNTIF(Listas!$E$6:$E$8,E39)&lt;&gt;1),"REVISAR DADOS",IF(E39="Reprovado","REPROVADO","VÁLIDO")))</x:f>
      </x:c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21" customHeight="1">
      <x:c r="A40" s="36"/>
      <x:c r="B40" s="36"/>
      <x:c r="C40" s="37"/>
      <x:c r="D40" s="36"/>
      <x:c r="E40" s="36"/>
      <x:c r="F40" s="36"/>
      <x:c r="G40" s="36"/>
      <x:c r="H40" s="36"/>
      <x:c r="I40" s="41" t="str">
        <x:f>IF(B40="","",IFERROR(INDEX(Pedidos!$D$6:$D$105,MATCH(B40,Pedidos!$A$6:$A$105,0)),""))</x:f>
      </x:c>
      <x:c r="J40" s="41" t="str">
        <x:f>IF(B40="","",IF(OR(L40="REVISAR DADOS",NOT(ISNUMBER(IFERROR(INDEX(Pedidos!$M$6:$M$105,MATCH(B40,Pedidos!$A$6:$A$105,0)),"")))),"REVISAR DADOS",IF(C40&lt;=INDEX(Pedidos!$M$6:$M$105,MATCH(B40,Pedidos!$A$6:$A$105,0)),"NO PRAZO","ATRASADO")))</x:f>
      </x:c>
      <x:c r="K40" s="36"/>
      <x:c r="L40" s="41" t="str">
        <x:f>IF(COUNTA(A40:H40,K40)=0,"",IF(OR(A40="",COUNTIF($A$6:$A$205,A40)&lt;&gt;1,COUNTIF(Pedidos!$A$6:$A$105,B40)&lt;&gt;1,NOT(ISNUMBER(C40)),C40&lt;=0,NOT(ISNUMBER(D40)),D40&lt;=0,COUNTIF(Listas!$E$6:$E$8,E40)&lt;&gt;1),"REVISAR DADOS",IF(E40="Reprovado","REPROVADO","VÁLIDO")))</x:f>
      </x:c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21" customHeight="1">
      <x:c r="A41" s="36"/>
      <x:c r="B41" s="36"/>
      <x:c r="C41" s="37"/>
      <x:c r="D41" s="36"/>
      <x:c r="E41" s="36"/>
      <x:c r="F41" s="36"/>
      <x:c r="G41" s="36"/>
      <x:c r="H41" s="36"/>
      <x:c r="I41" s="41" t="str">
        <x:f>IF(B41="","",IFERROR(INDEX(Pedidos!$D$6:$D$105,MATCH(B41,Pedidos!$A$6:$A$105,0)),""))</x:f>
      </x:c>
      <x:c r="J41" s="41" t="str">
        <x:f>IF(B41="","",IF(OR(L41="REVISAR DADOS",NOT(ISNUMBER(IFERROR(INDEX(Pedidos!$M$6:$M$105,MATCH(B41,Pedidos!$A$6:$A$105,0)),"")))),"REVISAR DADOS",IF(C41&lt;=INDEX(Pedidos!$M$6:$M$105,MATCH(B41,Pedidos!$A$6:$A$105,0)),"NO PRAZO","ATRASADO")))</x:f>
      </x:c>
      <x:c r="K41" s="36"/>
      <x:c r="L41" s="41" t="str">
        <x:f>IF(COUNTA(A41:H41,K41)=0,"",IF(OR(A41="",COUNTIF($A$6:$A$205,A41)&lt;&gt;1,COUNTIF(Pedidos!$A$6:$A$105,B41)&lt;&gt;1,NOT(ISNUMBER(C41)),C41&lt;=0,NOT(ISNUMBER(D41)),D41&lt;=0,COUNTIF(Listas!$E$6:$E$8,E41)&lt;&gt;1),"REVISAR DADOS",IF(E41="Reprovado","REPROVADO","VÁLIDO")))</x:f>
      </x:c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21" customHeight="1">
      <x:c r="A42" s="36"/>
      <x:c r="B42" s="36"/>
      <x:c r="C42" s="37"/>
      <x:c r="D42" s="36"/>
      <x:c r="E42" s="36"/>
      <x:c r="F42" s="36"/>
      <x:c r="G42" s="36"/>
      <x:c r="H42" s="36"/>
      <x:c r="I42" s="41" t="str">
        <x:f>IF(B42="","",IFERROR(INDEX(Pedidos!$D$6:$D$105,MATCH(B42,Pedidos!$A$6:$A$105,0)),""))</x:f>
      </x:c>
      <x:c r="J42" s="41" t="str">
        <x:f>IF(B42="","",IF(OR(L42="REVISAR DADOS",NOT(ISNUMBER(IFERROR(INDEX(Pedidos!$M$6:$M$105,MATCH(B42,Pedidos!$A$6:$A$105,0)),"")))),"REVISAR DADOS",IF(C42&lt;=INDEX(Pedidos!$M$6:$M$105,MATCH(B42,Pedidos!$A$6:$A$105,0)),"NO PRAZO","ATRASADO")))</x:f>
      </x:c>
      <x:c r="K42" s="36"/>
      <x:c r="L42" s="41" t="str">
        <x:f>IF(COUNTA(A42:H42,K42)=0,"",IF(OR(A42="",COUNTIF($A$6:$A$205,A42)&lt;&gt;1,COUNTIF(Pedidos!$A$6:$A$105,B42)&lt;&gt;1,NOT(ISNUMBER(C42)),C42&lt;=0,NOT(ISNUMBER(D42)),D42&lt;=0,COUNTIF(Listas!$E$6:$E$8,E42)&lt;&gt;1),"REVISAR DADOS",IF(E42="Reprovado","REPROVADO","VÁLIDO")))</x:f>
      </x:c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21" customHeight="1">
      <x:c r="A43" s="36"/>
      <x:c r="B43" s="36"/>
      <x:c r="C43" s="37"/>
      <x:c r="D43" s="36"/>
      <x:c r="E43" s="36"/>
      <x:c r="F43" s="36"/>
      <x:c r="G43" s="36"/>
      <x:c r="H43" s="36"/>
      <x:c r="I43" s="41" t="str">
        <x:f>IF(B43="","",IFERROR(INDEX(Pedidos!$D$6:$D$105,MATCH(B43,Pedidos!$A$6:$A$105,0)),""))</x:f>
      </x:c>
      <x:c r="J43" s="41" t="str">
        <x:f>IF(B43="","",IF(OR(L43="REVISAR DADOS",NOT(ISNUMBER(IFERROR(INDEX(Pedidos!$M$6:$M$105,MATCH(B43,Pedidos!$A$6:$A$105,0)),"")))),"REVISAR DADOS",IF(C43&lt;=INDEX(Pedidos!$M$6:$M$105,MATCH(B43,Pedidos!$A$6:$A$105,0)),"NO PRAZO","ATRASADO")))</x:f>
      </x:c>
      <x:c r="K43" s="36"/>
      <x:c r="L43" s="41" t="str">
        <x:f>IF(COUNTA(A43:H43,K43)=0,"",IF(OR(A43="",COUNTIF($A$6:$A$205,A43)&lt;&gt;1,COUNTIF(Pedidos!$A$6:$A$105,B43)&lt;&gt;1,NOT(ISNUMBER(C43)),C43&lt;=0,NOT(ISNUMBER(D43)),D43&lt;=0,COUNTIF(Listas!$E$6:$E$8,E43)&lt;&gt;1),"REVISAR DADOS",IF(E43="Reprovado","REPROVADO","VÁLIDO")))</x:f>
      </x:c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21" customHeight="1">
      <x:c r="A44" s="36"/>
      <x:c r="B44" s="36"/>
      <x:c r="C44" s="37"/>
      <x:c r="D44" s="36"/>
      <x:c r="E44" s="36"/>
      <x:c r="F44" s="36"/>
      <x:c r="G44" s="36"/>
      <x:c r="H44" s="36"/>
      <x:c r="I44" s="41" t="str">
        <x:f>IF(B44="","",IFERROR(INDEX(Pedidos!$D$6:$D$105,MATCH(B44,Pedidos!$A$6:$A$105,0)),""))</x:f>
      </x:c>
      <x:c r="J44" s="41" t="str">
        <x:f>IF(B44="","",IF(OR(L44="REVISAR DADOS",NOT(ISNUMBER(IFERROR(INDEX(Pedidos!$M$6:$M$105,MATCH(B44,Pedidos!$A$6:$A$105,0)),"")))),"REVISAR DADOS",IF(C44&lt;=INDEX(Pedidos!$M$6:$M$105,MATCH(B44,Pedidos!$A$6:$A$105,0)),"NO PRAZO","ATRASADO")))</x:f>
      </x:c>
      <x:c r="K44" s="36"/>
      <x:c r="L44" s="41" t="str">
        <x:f>IF(COUNTA(A44:H44,K44)=0,"",IF(OR(A44="",COUNTIF($A$6:$A$205,A44)&lt;&gt;1,COUNTIF(Pedidos!$A$6:$A$105,B44)&lt;&gt;1,NOT(ISNUMBER(C44)),C44&lt;=0,NOT(ISNUMBER(D44)),D44&lt;=0,COUNTIF(Listas!$E$6:$E$8,E44)&lt;&gt;1),"REVISAR DADOS",IF(E44="Reprovado","REPROVADO","VÁLIDO")))</x:f>
      </x:c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21" customHeight="1">
      <x:c r="A45" s="36"/>
      <x:c r="B45" s="36"/>
      <x:c r="C45" s="37"/>
      <x:c r="D45" s="36"/>
      <x:c r="E45" s="36"/>
      <x:c r="F45" s="36"/>
      <x:c r="G45" s="36"/>
      <x:c r="H45" s="36"/>
      <x:c r="I45" s="41" t="str">
        <x:f>IF(B45="","",IFERROR(INDEX(Pedidos!$D$6:$D$105,MATCH(B45,Pedidos!$A$6:$A$105,0)),""))</x:f>
      </x:c>
      <x:c r="J45" s="41" t="str">
        <x:f>IF(B45="","",IF(OR(L45="REVISAR DADOS",NOT(ISNUMBER(IFERROR(INDEX(Pedidos!$M$6:$M$105,MATCH(B45,Pedidos!$A$6:$A$105,0)),"")))),"REVISAR DADOS",IF(C45&lt;=INDEX(Pedidos!$M$6:$M$105,MATCH(B45,Pedidos!$A$6:$A$105,0)),"NO PRAZO","ATRASADO")))</x:f>
      </x:c>
      <x:c r="K45" s="36"/>
      <x:c r="L45" s="41" t="str">
        <x:f>IF(COUNTA(A45:H45,K45)=0,"",IF(OR(A45="",COUNTIF($A$6:$A$205,A45)&lt;&gt;1,COUNTIF(Pedidos!$A$6:$A$105,B45)&lt;&gt;1,NOT(ISNUMBER(C45)),C45&lt;=0,NOT(ISNUMBER(D45)),D45&lt;=0,COUNTIF(Listas!$E$6:$E$8,E45)&lt;&gt;1),"REVISAR DADOS",IF(E45="Reprovado","REPROVADO","VÁLIDO")))</x:f>
      </x:c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21" customHeight="1">
      <x:c r="A46" s="36"/>
      <x:c r="B46" s="36"/>
      <x:c r="C46" s="37"/>
      <x:c r="D46" s="36"/>
      <x:c r="E46" s="36"/>
      <x:c r="F46" s="36"/>
      <x:c r="G46" s="36"/>
      <x:c r="H46" s="36"/>
      <x:c r="I46" s="41" t="str">
        <x:f>IF(B46="","",IFERROR(INDEX(Pedidos!$D$6:$D$105,MATCH(B46,Pedidos!$A$6:$A$105,0)),""))</x:f>
      </x:c>
      <x:c r="J46" s="41" t="str">
        <x:f>IF(B46="","",IF(OR(L46="REVISAR DADOS",NOT(ISNUMBER(IFERROR(INDEX(Pedidos!$M$6:$M$105,MATCH(B46,Pedidos!$A$6:$A$105,0)),"")))),"REVISAR DADOS",IF(C46&lt;=INDEX(Pedidos!$M$6:$M$105,MATCH(B46,Pedidos!$A$6:$A$105,0)),"NO PRAZO","ATRASADO")))</x:f>
      </x:c>
      <x:c r="K46" s="36"/>
      <x:c r="L46" s="41" t="str">
        <x:f>IF(COUNTA(A46:H46,K46)=0,"",IF(OR(A46="",COUNTIF($A$6:$A$205,A46)&lt;&gt;1,COUNTIF(Pedidos!$A$6:$A$105,B46)&lt;&gt;1,NOT(ISNUMBER(C46)),C46&lt;=0,NOT(ISNUMBER(D46)),D46&lt;=0,COUNTIF(Listas!$E$6:$E$8,E46)&lt;&gt;1),"REVISAR DADOS",IF(E46="Reprovado","REPROVADO","VÁLIDO")))</x:f>
      </x:c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21" customHeight="1">
      <x:c r="A47" s="36"/>
      <x:c r="B47" s="36"/>
      <x:c r="C47" s="37"/>
      <x:c r="D47" s="36"/>
      <x:c r="E47" s="36"/>
      <x:c r="F47" s="36"/>
      <x:c r="G47" s="36"/>
      <x:c r="H47" s="36"/>
      <x:c r="I47" s="41" t="str">
        <x:f>IF(B47="","",IFERROR(INDEX(Pedidos!$D$6:$D$105,MATCH(B47,Pedidos!$A$6:$A$105,0)),""))</x:f>
      </x:c>
      <x:c r="J47" s="41" t="str">
        <x:f>IF(B47="","",IF(OR(L47="REVISAR DADOS",NOT(ISNUMBER(IFERROR(INDEX(Pedidos!$M$6:$M$105,MATCH(B47,Pedidos!$A$6:$A$105,0)),"")))),"REVISAR DADOS",IF(C47&lt;=INDEX(Pedidos!$M$6:$M$105,MATCH(B47,Pedidos!$A$6:$A$105,0)),"NO PRAZO","ATRASADO")))</x:f>
      </x:c>
      <x:c r="K47" s="36"/>
      <x:c r="L47" s="41" t="str">
        <x:f>IF(COUNTA(A47:H47,K47)=0,"",IF(OR(A47="",COUNTIF($A$6:$A$205,A47)&lt;&gt;1,COUNTIF(Pedidos!$A$6:$A$105,B47)&lt;&gt;1,NOT(ISNUMBER(C47)),C47&lt;=0,NOT(ISNUMBER(D47)),D47&lt;=0,COUNTIF(Listas!$E$6:$E$8,E47)&lt;&gt;1),"REVISAR DADOS",IF(E47="Reprovado","REPROVADO","VÁLIDO")))</x:f>
      </x:c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21" customHeight="1">
      <x:c r="A48" s="36"/>
      <x:c r="B48" s="36"/>
      <x:c r="C48" s="37"/>
      <x:c r="D48" s="36"/>
      <x:c r="E48" s="36"/>
      <x:c r="F48" s="36"/>
      <x:c r="G48" s="36"/>
      <x:c r="H48" s="36"/>
      <x:c r="I48" s="41" t="str">
        <x:f>IF(B48="","",IFERROR(INDEX(Pedidos!$D$6:$D$105,MATCH(B48,Pedidos!$A$6:$A$105,0)),""))</x:f>
      </x:c>
      <x:c r="J48" s="41" t="str">
        <x:f>IF(B48="","",IF(OR(L48="REVISAR DADOS",NOT(ISNUMBER(IFERROR(INDEX(Pedidos!$M$6:$M$105,MATCH(B48,Pedidos!$A$6:$A$105,0)),"")))),"REVISAR DADOS",IF(C48&lt;=INDEX(Pedidos!$M$6:$M$105,MATCH(B48,Pedidos!$A$6:$A$105,0)),"NO PRAZO","ATRASADO")))</x:f>
      </x:c>
      <x:c r="K48" s="36"/>
      <x:c r="L48" s="41" t="str">
        <x:f>IF(COUNTA(A48:H48,K48)=0,"",IF(OR(A48="",COUNTIF($A$6:$A$205,A48)&lt;&gt;1,COUNTIF(Pedidos!$A$6:$A$105,B48)&lt;&gt;1,NOT(ISNUMBER(C48)),C48&lt;=0,NOT(ISNUMBER(D48)),D48&lt;=0,COUNTIF(Listas!$E$6:$E$8,E48)&lt;&gt;1),"REVISAR DADOS",IF(E48="Reprovado","REPROVADO","VÁLIDO")))</x:f>
      </x:c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21" customHeight="1">
      <x:c r="A49" s="36"/>
      <x:c r="B49" s="36"/>
      <x:c r="C49" s="37"/>
      <x:c r="D49" s="36"/>
      <x:c r="E49" s="36"/>
      <x:c r="F49" s="36"/>
      <x:c r="G49" s="36"/>
      <x:c r="H49" s="36"/>
      <x:c r="I49" s="41" t="str">
        <x:f>IF(B49="","",IFERROR(INDEX(Pedidos!$D$6:$D$105,MATCH(B49,Pedidos!$A$6:$A$105,0)),""))</x:f>
      </x:c>
      <x:c r="J49" s="41" t="str">
        <x:f>IF(B49="","",IF(OR(L49="REVISAR DADOS",NOT(ISNUMBER(IFERROR(INDEX(Pedidos!$M$6:$M$105,MATCH(B49,Pedidos!$A$6:$A$105,0)),"")))),"REVISAR DADOS",IF(C49&lt;=INDEX(Pedidos!$M$6:$M$105,MATCH(B49,Pedidos!$A$6:$A$105,0)),"NO PRAZO","ATRASADO")))</x:f>
      </x:c>
      <x:c r="K49" s="36"/>
      <x:c r="L49" s="41" t="str">
        <x:f>IF(COUNTA(A49:H49,K49)=0,"",IF(OR(A49="",COUNTIF($A$6:$A$205,A49)&lt;&gt;1,COUNTIF(Pedidos!$A$6:$A$105,B49)&lt;&gt;1,NOT(ISNUMBER(C49)),C49&lt;=0,NOT(ISNUMBER(D49)),D49&lt;=0,COUNTIF(Listas!$E$6:$E$8,E49)&lt;&gt;1),"REVISAR DADOS",IF(E49="Reprovado","REPROVADO","VÁLIDO")))</x:f>
      </x:c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21" customHeight="1">
      <x:c r="A50" s="36"/>
      <x:c r="B50" s="36"/>
      <x:c r="C50" s="37"/>
      <x:c r="D50" s="36"/>
      <x:c r="E50" s="36"/>
      <x:c r="F50" s="36"/>
      <x:c r="G50" s="36"/>
      <x:c r="H50" s="36"/>
      <x:c r="I50" s="41" t="str">
        <x:f>IF(B50="","",IFERROR(INDEX(Pedidos!$D$6:$D$105,MATCH(B50,Pedidos!$A$6:$A$105,0)),""))</x:f>
      </x:c>
      <x:c r="J50" s="41" t="str">
        <x:f>IF(B50="","",IF(OR(L50="REVISAR DADOS",NOT(ISNUMBER(IFERROR(INDEX(Pedidos!$M$6:$M$105,MATCH(B50,Pedidos!$A$6:$A$105,0)),"")))),"REVISAR DADOS",IF(C50&lt;=INDEX(Pedidos!$M$6:$M$105,MATCH(B50,Pedidos!$A$6:$A$105,0)),"NO PRAZO","ATRASADO")))</x:f>
      </x:c>
      <x:c r="K50" s="36"/>
      <x:c r="L50" s="41" t="str">
        <x:f>IF(COUNTA(A50:H50,K50)=0,"",IF(OR(A50="",COUNTIF($A$6:$A$205,A50)&lt;&gt;1,COUNTIF(Pedidos!$A$6:$A$105,B50)&lt;&gt;1,NOT(ISNUMBER(C50)),C50&lt;=0,NOT(ISNUMBER(D50)),D50&lt;=0,COUNTIF(Listas!$E$6:$E$8,E50)&lt;&gt;1),"REVISAR DADOS",IF(E50="Reprovado","REPROVADO","VÁLIDO")))</x:f>
      </x:c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21" customHeight="1">
      <x:c r="A51" s="36"/>
      <x:c r="B51" s="36"/>
      <x:c r="C51" s="37"/>
      <x:c r="D51" s="36"/>
      <x:c r="E51" s="36"/>
      <x:c r="F51" s="36"/>
      <x:c r="G51" s="36"/>
      <x:c r="H51" s="36"/>
      <x:c r="I51" s="41" t="str">
        <x:f>IF(B51="","",IFERROR(INDEX(Pedidos!$D$6:$D$105,MATCH(B51,Pedidos!$A$6:$A$105,0)),""))</x:f>
      </x:c>
      <x:c r="J51" s="41" t="str">
        <x:f>IF(B51="","",IF(OR(L51="REVISAR DADOS",NOT(ISNUMBER(IFERROR(INDEX(Pedidos!$M$6:$M$105,MATCH(B51,Pedidos!$A$6:$A$105,0)),"")))),"REVISAR DADOS",IF(C51&lt;=INDEX(Pedidos!$M$6:$M$105,MATCH(B51,Pedidos!$A$6:$A$105,0)),"NO PRAZO","ATRASADO")))</x:f>
      </x:c>
      <x:c r="K51" s="36"/>
      <x:c r="L51" s="41" t="str">
        <x:f>IF(COUNTA(A51:H51,K51)=0,"",IF(OR(A51="",COUNTIF($A$6:$A$205,A51)&lt;&gt;1,COUNTIF(Pedidos!$A$6:$A$105,B51)&lt;&gt;1,NOT(ISNUMBER(C51)),C51&lt;=0,NOT(ISNUMBER(D51)),D51&lt;=0,COUNTIF(Listas!$E$6:$E$8,E51)&lt;&gt;1),"REVISAR DADOS",IF(E51="Reprovado","REPROVADO","VÁLIDO")))</x:f>
      </x:c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21" customHeight="1">
      <x:c r="A52" s="36"/>
      <x:c r="B52" s="36"/>
      <x:c r="C52" s="37"/>
      <x:c r="D52" s="36"/>
      <x:c r="E52" s="36"/>
      <x:c r="F52" s="36"/>
      <x:c r="G52" s="36"/>
      <x:c r="H52" s="36"/>
      <x:c r="I52" s="41" t="str">
        <x:f>IF(B52="","",IFERROR(INDEX(Pedidos!$D$6:$D$105,MATCH(B52,Pedidos!$A$6:$A$105,0)),""))</x:f>
      </x:c>
      <x:c r="J52" s="41" t="str">
        <x:f>IF(B52="","",IF(OR(L52="REVISAR DADOS",NOT(ISNUMBER(IFERROR(INDEX(Pedidos!$M$6:$M$105,MATCH(B52,Pedidos!$A$6:$A$105,0)),"")))),"REVISAR DADOS",IF(C52&lt;=INDEX(Pedidos!$M$6:$M$105,MATCH(B52,Pedidos!$A$6:$A$105,0)),"NO PRAZO","ATRASADO")))</x:f>
      </x:c>
      <x:c r="K52" s="36"/>
      <x:c r="L52" s="41" t="str">
        <x:f>IF(COUNTA(A52:H52,K52)=0,"",IF(OR(A52="",COUNTIF($A$6:$A$205,A52)&lt;&gt;1,COUNTIF(Pedidos!$A$6:$A$105,B52)&lt;&gt;1,NOT(ISNUMBER(C52)),C52&lt;=0,NOT(ISNUMBER(D52)),D52&lt;=0,COUNTIF(Listas!$E$6:$E$8,E52)&lt;&gt;1),"REVISAR DADOS",IF(E52="Reprovado","REPROVADO","VÁLIDO")))</x:f>
      </x:c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21" customHeight="1">
      <x:c r="A53" s="36"/>
      <x:c r="B53" s="36"/>
      <x:c r="C53" s="37"/>
      <x:c r="D53" s="36"/>
      <x:c r="E53" s="36"/>
      <x:c r="F53" s="36"/>
      <x:c r="G53" s="36"/>
      <x:c r="H53" s="36"/>
      <x:c r="I53" s="41" t="str">
        <x:f>IF(B53="","",IFERROR(INDEX(Pedidos!$D$6:$D$105,MATCH(B53,Pedidos!$A$6:$A$105,0)),""))</x:f>
      </x:c>
      <x:c r="J53" s="41" t="str">
        <x:f>IF(B53="","",IF(OR(L53="REVISAR DADOS",NOT(ISNUMBER(IFERROR(INDEX(Pedidos!$M$6:$M$105,MATCH(B53,Pedidos!$A$6:$A$105,0)),"")))),"REVISAR DADOS",IF(C53&lt;=INDEX(Pedidos!$M$6:$M$105,MATCH(B53,Pedidos!$A$6:$A$105,0)),"NO PRAZO","ATRASADO")))</x:f>
      </x:c>
      <x:c r="K53" s="36"/>
      <x:c r="L53" s="41" t="str">
        <x:f>IF(COUNTA(A53:H53,K53)=0,"",IF(OR(A53="",COUNTIF($A$6:$A$205,A53)&lt;&gt;1,COUNTIF(Pedidos!$A$6:$A$105,B53)&lt;&gt;1,NOT(ISNUMBER(C53)),C53&lt;=0,NOT(ISNUMBER(D53)),D53&lt;=0,COUNTIF(Listas!$E$6:$E$8,E53)&lt;&gt;1),"REVISAR DADOS",IF(E53="Reprovado","REPROVADO","VÁLIDO")))</x:f>
      </x:c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21" customHeight="1">
      <x:c r="A54" s="36"/>
      <x:c r="B54" s="36"/>
      <x:c r="C54" s="37"/>
      <x:c r="D54" s="36"/>
      <x:c r="E54" s="36"/>
      <x:c r="F54" s="36"/>
      <x:c r="G54" s="36"/>
      <x:c r="H54" s="36"/>
      <x:c r="I54" s="41" t="str">
        <x:f>IF(B54="","",IFERROR(INDEX(Pedidos!$D$6:$D$105,MATCH(B54,Pedidos!$A$6:$A$105,0)),""))</x:f>
      </x:c>
      <x:c r="J54" s="41" t="str">
        <x:f>IF(B54="","",IF(OR(L54="REVISAR DADOS",NOT(ISNUMBER(IFERROR(INDEX(Pedidos!$M$6:$M$105,MATCH(B54,Pedidos!$A$6:$A$105,0)),"")))),"REVISAR DADOS",IF(C54&lt;=INDEX(Pedidos!$M$6:$M$105,MATCH(B54,Pedidos!$A$6:$A$105,0)),"NO PRAZO","ATRASADO")))</x:f>
      </x:c>
      <x:c r="K54" s="36"/>
      <x:c r="L54" s="41" t="str">
        <x:f>IF(COUNTA(A54:H54,K54)=0,"",IF(OR(A54="",COUNTIF($A$6:$A$205,A54)&lt;&gt;1,COUNTIF(Pedidos!$A$6:$A$105,B54)&lt;&gt;1,NOT(ISNUMBER(C54)),C54&lt;=0,NOT(ISNUMBER(D54)),D54&lt;=0,COUNTIF(Listas!$E$6:$E$8,E54)&lt;&gt;1),"REVISAR DADOS",IF(E54="Reprovado","REPROVADO","VÁLIDO")))</x:f>
      </x:c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21" customHeight="1">
      <x:c r="A55" s="36"/>
      <x:c r="B55" s="36"/>
      <x:c r="C55" s="37"/>
      <x:c r="D55" s="36"/>
      <x:c r="E55" s="36"/>
      <x:c r="F55" s="36"/>
      <x:c r="G55" s="36"/>
      <x:c r="H55" s="36"/>
      <x:c r="I55" s="41" t="str">
        <x:f>IF(B55="","",IFERROR(INDEX(Pedidos!$D$6:$D$105,MATCH(B55,Pedidos!$A$6:$A$105,0)),""))</x:f>
      </x:c>
      <x:c r="J55" s="41" t="str">
        <x:f>IF(B55="","",IF(OR(L55="REVISAR DADOS",NOT(ISNUMBER(IFERROR(INDEX(Pedidos!$M$6:$M$105,MATCH(B55,Pedidos!$A$6:$A$105,0)),"")))),"REVISAR DADOS",IF(C55&lt;=INDEX(Pedidos!$M$6:$M$105,MATCH(B55,Pedidos!$A$6:$A$105,0)),"NO PRAZO","ATRASADO")))</x:f>
      </x:c>
      <x:c r="K55" s="36"/>
      <x:c r="L55" s="41" t="str">
        <x:f>IF(COUNTA(A55:H55,K55)=0,"",IF(OR(A55="",COUNTIF($A$6:$A$205,A55)&lt;&gt;1,COUNTIF(Pedidos!$A$6:$A$105,B55)&lt;&gt;1,NOT(ISNUMBER(C55)),C55&lt;=0,NOT(ISNUMBER(D55)),D55&lt;=0,COUNTIF(Listas!$E$6:$E$8,E55)&lt;&gt;1),"REVISAR DADOS",IF(E55="Reprovado","REPROVADO","VÁLIDO")))</x:f>
      </x:c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21" customHeight="1">
      <x:c r="A56" s="36"/>
      <x:c r="B56" s="36"/>
      <x:c r="C56" s="37"/>
      <x:c r="D56" s="36"/>
      <x:c r="E56" s="36"/>
      <x:c r="F56" s="36"/>
      <x:c r="G56" s="36"/>
      <x:c r="H56" s="36"/>
      <x:c r="I56" s="41" t="str">
        <x:f>IF(B56="","",IFERROR(INDEX(Pedidos!$D$6:$D$105,MATCH(B56,Pedidos!$A$6:$A$105,0)),""))</x:f>
      </x:c>
      <x:c r="J56" s="41" t="str">
        <x:f>IF(B56="","",IF(OR(L56="REVISAR DADOS",NOT(ISNUMBER(IFERROR(INDEX(Pedidos!$M$6:$M$105,MATCH(B56,Pedidos!$A$6:$A$105,0)),"")))),"REVISAR DADOS",IF(C56&lt;=INDEX(Pedidos!$M$6:$M$105,MATCH(B56,Pedidos!$A$6:$A$105,0)),"NO PRAZO","ATRASADO")))</x:f>
      </x:c>
      <x:c r="K56" s="36"/>
      <x:c r="L56" s="41" t="str">
        <x:f>IF(COUNTA(A56:H56,K56)=0,"",IF(OR(A56="",COUNTIF($A$6:$A$205,A56)&lt;&gt;1,COUNTIF(Pedidos!$A$6:$A$105,B56)&lt;&gt;1,NOT(ISNUMBER(C56)),C56&lt;=0,NOT(ISNUMBER(D56)),D56&lt;=0,COUNTIF(Listas!$E$6:$E$8,E56)&lt;&gt;1),"REVISAR DADOS",IF(E56="Reprovado","REPROVADO","VÁLIDO")))</x:f>
      </x:c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21" customHeight="1">
      <x:c r="A57" s="36"/>
      <x:c r="B57" s="36"/>
      <x:c r="C57" s="37"/>
      <x:c r="D57" s="36"/>
      <x:c r="E57" s="36"/>
      <x:c r="F57" s="36"/>
      <x:c r="G57" s="36"/>
      <x:c r="H57" s="36"/>
      <x:c r="I57" s="41" t="str">
        <x:f>IF(B57="","",IFERROR(INDEX(Pedidos!$D$6:$D$105,MATCH(B57,Pedidos!$A$6:$A$105,0)),""))</x:f>
      </x:c>
      <x:c r="J57" s="41" t="str">
        <x:f>IF(B57="","",IF(OR(L57="REVISAR DADOS",NOT(ISNUMBER(IFERROR(INDEX(Pedidos!$M$6:$M$105,MATCH(B57,Pedidos!$A$6:$A$105,0)),"")))),"REVISAR DADOS",IF(C57&lt;=INDEX(Pedidos!$M$6:$M$105,MATCH(B57,Pedidos!$A$6:$A$105,0)),"NO PRAZO","ATRASADO")))</x:f>
      </x:c>
      <x:c r="K57" s="36"/>
      <x:c r="L57" s="41" t="str">
        <x:f>IF(COUNTA(A57:H57,K57)=0,"",IF(OR(A57="",COUNTIF($A$6:$A$205,A57)&lt;&gt;1,COUNTIF(Pedidos!$A$6:$A$105,B57)&lt;&gt;1,NOT(ISNUMBER(C57)),C57&lt;=0,NOT(ISNUMBER(D57)),D57&lt;=0,COUNTIF(Listas!$E$6:$E$8,E57)&lt;&gt;1),"REVISAR DADOS",IF(E57="Reprovado","REPROVADO","VÁLIDO")))</x:f>
      </x:c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21" customHeight="1">
      <x:c r="A58" s="36"/>
      <x:c r="B58" s="36"/>
      <x:c r="C58" s="37"/>
      <x:c r="D58" s="36"/>
      <x:c r="E58" s="36"/>
      <x:c r="F58" s="36"/>
      <x:c r="G58" s="36"/>
      <x:c r="H58" s="36"/>
      <x:c r="I58" s="41" t="str">
        <x:f>IF(B58="","",IFERROR(INDEX(Pedidos!$D$6:$D$105,MATCH(B58,Pedidos!$A$6:$A$105,0)),""))</x:f>
      </x:c>
      <x:c r="J58" s="41" t="str">
        <x:f>IF(B58="","",IF(OR(L58="REVISAR DADOS",NOT(ISNUMBER(IFERROR(INDEX(Pedidos!$M$6:$M$105,MATCH(B58,Pedidos!$A$6:$A$105,0)),"")))),"REVISAR DADOS",IF(C58&lt;=INDEX(Pedidos!$M$6:$M$105,MATCH(B58,Pedidos!$A$6:$A$105,0)),"NO PRAZO","ATRASADO")))</x:f>
      </x:c>
      <x:c r="K58" s="36"/>
      <x:c r="L58" s="41" t="str">
        <x:f>IF(COUNTA(A58:H58,K58)=0,"",IF(OR(A58="",COUNTIF($A$6:$A$205,A58)&lt;&gt;1,COUNTIF(Pedidos!$A$6:$A$105,B58)&lt;&gt;1,NOT(ISNUMBER(C58)),C58&lt;=0,NOT(ISNUMBER(D58)),D58&lt;=0,COUNTIF(Listas!$E$6:$E$8,E58)&lt;&gt;1),"REVISAR DADOS",IF(E58="Reprovado","REPROVADO","VÁLIDO")))</x:f>
      </x:c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21" customHeight="1">
      <x:c r="A59" s="36"/>
      <x:c r="B59" s="36"/>
      <x:c r="C59" s="37"/>
      <x:c r="D59" s="36"/>
      <x:c r="E59" s="36"/>
      <x:c r="F59" s="36"/>
      <x:c r="G59" s="36"/>
      <x:c r="H59" s="36"/>
      <x:c r="I59" s="41" t="str">
        <x:f>IF(B59="","",IFERROR(INDEX(Pedidos!$D$6:$D$105,MATCH(B59,Pedidos!$A$6:$A$105,0)),""))</x:f>
      </x:c>
      <x:c r="J59" s="41" t="str">
        <x:f>IF(B59="","",IF(OR(L59="REVISAR DADOS",NOT(ISNUMBER(IFERROR(INDEX(Pedidos!$M$6:$M$105,MATCH(B59,Pedidos!$A$6:$A$105,0)),"")))),"REVISAR DADOS",IF(C59&lt;=INDEX(Pedidos!$M$6:$M$105,MATCH(B59,Pedidos!$A$6:$A$105,0)),"NO PRAZO","ATRASADO")))</x:f>
      </x:c>
      <x:c r="K59" s="36"/>
      <x:c r="L59" s="41" t="str">
        <x:f>IF(COUNTA(A59:H59,K59)=0,"",IF(OR(A59="",COUNTIF($A$6:$A$205,A59)&lt;&gt;1,COUNTIF(Pedidos!$A$6:$A$105,B59)&lt;&gt;1,NOT(ISNUMBER(C59)),C59&lt;=0,NOT(ISNUMBER(D59)),D59&lt;=0,COUNTIF(Listas!$E$6:$E$8,E59)&lt;&gt;1),"REVISAR DADOS",IF(E59="Reprovado","REPROVADO","VÁLIDO")))</x:f>
      </x:c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21" customHeight="1">
      <x:c r="A60" s="36"/>
      <x:c r="B60" s="36"/>
      <x:c r="C60" s="37"/>
      <x:c r="D60" s="36"/>
      <x:c r="E60" s="36"/>
      <x:c r="F60" s="36"/>
      <x:c r="G60" s="36"/>
      <x:c r="H60" s="36"/>
      <x:c r="I60" s="41" t="str">
        <x:f>IF(B60="","",IFERROR(INDEX(Pedidos!$D$6:$D$105,MATCH(B60,Pedidos!$A$6:$A$105,0)),""))</x:f>
      </x:c>
      <x:c r="J60" s="41" t="str">
        <x:f>IF(B60="","",IF(OR(L60="REVISAR DADOS",NOT(ISNUMBER(IFERROR(INDEX(Pedidos!$M$6:$M$105,MATCH(B60,Pedidos!$A$6:$A$105,0)),"")))),"REVISAR DADOS",IF(C60&lt;=INDEX(Pedidos!$M$6:$M$105,MATCH(B60,Pedidos!$A$6:$A$105,0)),"NO PRAZO","ATRASADO")))</x:f>
      </x:c>
      <x:c r="K60" s="36"/>
      <x:c r="L60" s="41" t="str">
        <x:f>IF(COUNTA(A60:H60,K60)=0,"",IF(OR(A60="",COUNTIF($A$6:$A$205,A60)&lt;&gt;1,COUNTIF(Pedidos!$A$6:$A$105,B60)&lt;&gt;1,NOT(ISNUMBER(C60)),C60&lt;=0,NOT(ISNUMBER(D60)),D60&lt;=0,COUNTIF(Listas!$E$6:$E$8,E60)&lt;&gt;1),"REVISAR DADOS",IF(E60="Reprovado","REPROVADO","VÁLIDO")))</x:f>
      </x:c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21" customHeight="1">
      <x:c r="A61" s="36"/>
      <x:c r="B61" s="36"/>
      <x:c r="C61" s="37"/>
      <x:c r="D61" s="36"/>
      <x:c r="E61" s="36"/>
      <x:c r="F61" s="36"/>
      <x:c r="G61" s="36"/>
      <x:c r="H61" s="36"/>
      <x:c r="I61" s="41" t="str">
        <x:f>IF(B61="","",IFERROR(INDEX(Pedidos!$D$6:$D$105,MATCH(B61,Pedidos!$A$6:$A$105,0)),""))</x:f>
      </x:c>
      <x:c r="J61" s="41" t="str">
        <x:f>IF(B61="","",IF(OR(L61="REVISAR DADOS",NOT(ISNUMBER(IFERROR(INDEX(Pedidos!$M$6:$M$105,MATCH(B61,Pedidos!$A$6:$A$105,0)),"")))),"REVISAR DADOS",IF(C61&lt;=INDEX(Pedidos!$M$6:$M$105,MATCH(B61,Pedidos!$A$6:$A$105,0)),"NO PRAZO","ATRASADO")))</x:f>
      </x:c>
      <x:c r="K61" s="36"/>
      <x:c r="L61" s="41" t="str">
        <x:f>IF(COUNTA(A61:H61,K61)=0,"",IF(OR(A61="",COUNTIF($A$6:$A$205,A61)&lt;&gt;1,COUNTIF(Pedidos!$A$6:$A$105,B61)&lt;&gt;1,NOT(ISNUMBER(C61)),C61&lt;=0,NOT(ISNUMBER(D61)),D61&lt;=0,COUNTIF(Listas!$E$6:$E$8,E61)&lt;&gt;1),"REVISAR DADOS",IF(E61="Reprovado","REPROVADO","VÁLIDO")))</x:f>
      </x:c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21" customHeight="1">
      <x:c r="A62" s="36"/>
      <x:c r="B62" s="36"/>
      <x:c r="C62" s="37"/>
      <x:c r="D62" s="36"/>
      <x:c r="E62" s="36"/>
      <x:c r="F62" s="36"/>
      <x:c r="G62" s="36"/>
      <x:c r="H62" s="36"/>
      <x:c r="I62" s="41" t="str">
        <x:f>IF(B62="","",IFERROR(INDEX(Pedidos!$D$6:$D$105,MATCH(B62,Pedidos!$A$6:$A$105,0)),""))</x:f>
      </x:c>
      <x:c r="J62" s="41" t="str">
        <x:f>IF(B62="","",IF(OR(L62="REVISAR DADOS",NOT(ISNUMBER(IFERROR(INDEX(Pedidos!$M$6:$M$105,MATCH(B62,Pedidos!$A$6:$A$105,0)),"")))),"REVISAR DADOS",IF(C62&lt;=INDEX(Pedidos!$M$6:$M$105,MATCH(B62,Pedidos!$A$6:$A$105,0)),"NO PRAZO","ATRASADO")))</x:f>
      </x:c>
      <x:c r="K62" s="36"/>
      <x:c r="L62" s="41" t="str">
        <x:f>IF(COUNTA(A62:H62,K62)=0,"",IF(OR(A62="",COUNTIF($A$6:$A$205,A62)&lt;&gt;1,COUNTIF(Pedidos!$A$6:$A$105,B62)&lt;&gt;1,NOT(ISNUMBER(C62)),C62&lt;=0,NOT(ISNUMBER(D62)),D62&lt;=0,COUNTIF(Listas!$E$6:$E$8,E62)&lt;&gt;1),"REVISAR DADOS",IF(E62="Reprovado","REPROVADO","VÁLIDO")))</x:f>
      </x:c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21" customHeight="1">
      <x:c r="A63" s="36"/>
      <x:c r="B63" s="36"/>
      <x:c r="C63" s="37"/>
      <x:c r="D63" s="36"/>
      <x:c r="E63" s="36"/>
      <x:c r="F63" s="36"/>
      <x:c r="G63" s="36"/>
      <x:c r="H63" s="36"/>
      <x:c r="I63" s="41" t="str">
        <x:f>IF(B63="","",IFERROR(INDEX(Pedidos!$D$6:$D$105,MATCH(B63,Pedidos!$A$6:$A$105,0)),""))</x:f>
      </x:c>
      <x:c r="J63" s="41" t="str">
        <x:f>IF(B63="","",IF(OR(L63="REVISAR DADOS",NOT(ISNUMBER(IFERROR(INDEX(Pedidos!$M$6:$M$105,MATCH(B63,Pedidos!$A$6:$A$105,0)),"")))),"REVISAR DADOS",IF(C63&lt;=INDEX(Pedidos!$M$6:$M$105,MATCH(B63,Pedidos!$A$6:$A$105,0)),"NO PRAZO","ATRASADO")))</x:f>
      </x:c>
      <x:c r="K63" s="36"/>
      <x:c r="L63" s="41" t="str">
        <x:f>IF(COUNTA(A63:H63,K63)=0,"",IF(OR(A63="",COUNTIF($A$6:$A$205,A63)&lt;&gt;1,COUNTIF(Pedidos!$A$6:$A$105,B63)&lt;&gt;1,NOT(ISNUMBER(C63)),C63&lt;=0,NOT(ISNUMBER(D63)),D63&lt;=0,COUNTIF(Listas!$E$6:$E$8,E63)&lt;&gt;1),"REVISAR DADOS",IF(E63="Reprovado","REPROVADO","VÁLIDO")))</x:f>
      </x:c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21" customHeight="1">
      <x:c r="A64" s="36"/>
      <x:c r="B64" s="36"/>
      <x:c r="C64" s="37"/>
      <x:c r="D64" s="36"/>
      <x:c r="E64" s="36"/>
      <x:c r="F64" s="36"/>
      <x:c r="G64" s="36"/>
      <x:c r="H64" s="36"/>
      <x:c r="I64" s="41" t="str">
        <x:f>IF(B64="","",IFERROR(INDEX(Pedidos!$D$6:$D$105,MATCH(B64,Pedidos!$A$6:$A$105,0)),""))</x:f>
      </x:c>
      <x:c r="J64" s="41" t="str">
        <x:f>IF(B64="","",IF(OR(L64="REVISAR DADOS",NOT(ISNUMBER(IFERROR(INDEX(Pedidos!$M$6:$M$105,MATCH(B64,Pedidos!$A$6:$A$105,0)),"")))),"REVISAR DADOS",IF(C64&lt;=INDEX(Pedidos!$M$6:$M$105,MATCH(B64,Pedidos!$A$6:$A$105,0)),"NO PRAZO","ATRASADO")))</x:f>
      </x:c>
      <x:c r="K64" s="36"/>
      <x:c r="L64" s="41" t="str">
        <x:f>IF(COUNTA(A64:H64,K64)=0,"",IF(OR(A64="",COUNTIF($A$6:$A$205,A64)&lt;&gt;1,COUNTIF(Pedidos!$A$6:$A$105,B64)&lt;&gt;1,NOT(ISNUMBER(C64)),C64&lt;=0,NOT(ISNUMBER(D64)),D64&lt;=0,COUNTIF(Listas!$E$6:$E$8,E64)&lt;&gt;1),"REVISAR DADOS",IF(E64="Reprovado","REPROVADO","VÁLIDO")))</x:f>
      </x:c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21" customHeight="1">
      <x:c r="A65" s="36"/>
      <x:c r="B65" s="36"/>
      <x:c r="C65" s="37"/>
      <x:c r="D65" s="36"/>
      <x:c r="E65" s="36"/>
      <x:c r="F65" s="36"/>
      <x:c r="G65" s="36"/>
      <x:c r="H65" s="36"/>
      <x:c r="I65" s="41" t="str">
        <x:f>IF(B65="","",IFERROR(INDEX(Pedidos!$D$6:$D$105,MATCH(B65,Pedidos!$A$6:$A$105,0)),""))</x:f>
      </x:c>
      <x:c r="J65" s="41" t="str">
        <x:f>IF(B65="","",IF(OR(L65="REVISAR DADOS",NOT(ISNUMBER(IFERROR(INDEX(Pedidos!$M$6:$M$105,MATCH(B65,Pedidos!$A$6:$A$105,0)),"")))),"REVISAR DADOS",IF(C65&lt;=INDEX(Pedidos!$M$6:$M$105,MATCH(B65,Pedidos!$A$6:$A$105,0)),"NO PRAZO","ATRASADO")))</x:f>
      </x:c>
      <x:c r="K65" s="36"/>
      <x:c r="L65" s="41" t="str">
        <x:f>IF(COUNTA(A65:H65,K65)=0,"",IF(OR(A65="",COUNTIF($A$6:$A$205,A65)&lt;&gt;1,COUNTIF(Pedidos!$A$6:$A$105,B65)&lt;&gt;1,NOT(ISNUMBER(C65)),C65&lt;=0,NOT(ISNUMBER(D65)),D65&lt;=0,COUNTIF(Listas!$E$6:$E$8,E65)&lt;&gt;1),"REVISAR DADOS",IF(E65="Reprovado","REPROVADO","VÁLIDO")))</x:f>
      </x:c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21" customHeight="1">
      <x:c r="A66" s="36"/>
      <x:c r="B66" s="36"/>
      <x:c r="C66" s="37"/>
      <x:c r="D66" s="36"/>
      <x:c r="E66" s="36"/>
      <x:c r="F66" s="36"/>
      <x:c r="G66" s="36"/>
      <x:c r="H66" s="36"/>
      <x:c r="I66" s="41" t="str">
        <x:f>IF(B66="","",IFERROR(INDEX(Pedidos!$D$6:$D$105,MATCH(B66,Pedidos!$A$6:$A$105,0)),""))</x:f>
      </x:c>
      <x:c r="J66" s="41" t="str">
        <x:f>IF(B66="","",IF(OR(L66="REVISAR DADOS",NOT(ISNUMBER(IFERROR(INDEX(Pedidos!$M$6:$M$105,MATCH(B66,Pedidos!$A$6:$A$105,0)),"")))),"REVISAR DADOS",IF(C66&lt;=INDEX(Pedidos!$M$6:$M$105,MATCH(B66,Pedidos!$A$6:$A$105,0)),"NO PRAZO","ATRASADO")))</x:f>
      </x:c>
      <x:c r="K66" s="36"/>
      <x:c r="L66" s="41" t="str">
        <x:f>IF(COUNTA(A66:H66,K66)=0,"",IF(OR(A66="",COUNTIF($A$6:$A$205,A66)&lt;&gt;1,COUNTIF(Pedidos!$A$6:$A$105,B66)&lt;&gt;1,NOT(ISNUMBER(C66)),C66&lt;=0,NOT(ISNUMBER(D66)),D66&lt;=0,COUNTIF(Listas!$E$6:$E$8,E66)&lt;&gt;1),"REVISAR DADOS",IF(E66="Reprovado","REPROVADO","VÁLIDO")))</x:f>
      </x:c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21" customHeight="1">
      <x:c r="A67" s="36"/>
      <x:c r="B67" s="36"/>
      <x:c r="C67" s="37"/>
      <x:c r="D67" s="36"/>
      <x:c r="E67" s="36"/>
      <x:c r="F67" s="36"/>
      <x:c r="G67" s="36"/>
      <x:c r="H67" s="36"/>
      <x:c r="I67" s="41" t="str">
        <x:f>IF(B67="","",IFERROR(INDEX(Pedidos!$D$6:$D$105,MATCH(B67,Pedidos!$A$6:$A$105,0)),""))</x:f>
      </x:c>
      <x:c r="J67" s="41" t="str">
        <x:f>IF(B67="","",IF(OR(L67="REVISAR DADOS",NOT(ISNUMBER(IFERROR(INDEX(Pedidos!$M$6:$M$105,MATCH(B67,Pedidos!$A$6:$A$105,0)),"")))),"REVISAR DADOS",IF(C67&lt;=INDEX(Pedidos!$M$6:$M$105,MATCH(B67,Pedidos!$A$6:$A$105,0)),"NO PRAZO","ATRASADO")))</x:f>
      </x:c>
      <x:c r="K67" s="36"/>
      <x:c r="L67" s="41" t="str">
        <x:f>IF(COUNTA(A67:H67,K67)=0,"",IF(OR(A67="",COUNTIF($A$6:$A$205,A67)&lt;&gt;1,COUNTIF(Pedidos!$A$6:$A$105,B67)&lt;&gt;1,NOT(ISNUMBER(C67)),C67&lt;=0,NOT(ISNUMBER(D67)),D67&lt;=0,COUNTIF(Listas!$E$6:$E$8,E67)&lt;&gt;1),"REVISAR DADOS",IF(E67="Reprovado","REPROVADO","VÁLIDO")))</x:f>
      </x:c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21" customHeight="1">
      <x:c r="A68" s="36"/>
      <x:c r="B68" s="36"/>
      <x:c r="C68" s="37"/>
      <x:c r="D68" s="36"/>
      <x:c r="E68" s="36"/>
      <x:c r="F68" s="36"/>
      <x:c r="G68" s="36"/>
      <x:c r="H68" s="36"/>
      <x:c r="I68" s="41" t="str">
        <x:f>IF(B68="","",IFERROR(INDEX(Pedidos!$D$6:$D$105,MATCH(B68,Pedidos!$A$6:$A$105,0)),""))</x:f>
      </x:c>
      <x:c r="J68" s="41" t="str">
        <x:f>IF(B68="","",IF(OR(L68="REVISAR DADOS",NOT(ISNUMBER(IFERROR(INDEX(Pedidos!$M$6:$M$105,MATCH(B68,Pedidos!$A$6:$A$105,0)),"")))),"REVISAR DADOS",IF(C68&lt;=INDEX(Pedidos!$M$6:$M$105,MATCH(B68,Pedidos!$A$6:$A$105,0)),"NO PRAZO","ATRASADO")))</x:f>
      </x:c>
      <x:c r="K68" s="36"/>
      <x:c r="L68" s="41" t="str">
        <x:f>IF(COUNTA(A68:H68,K68)=0,"",IF(OR(A68="",COUNTIF($A$6:$A$205,A68)&lt;&gt;1,COUNTIF(Pedidos!$A$6:$A$105,B68)&lt;&gt;1,NOT(ISNUMBER(C68)),C68&lt;=0,NOT(ISNUMBER(D68)),D68&lt;=0,COUNTIF(Listas!$E$6:$E$8,E68)&lt;&gt;1),"REVISAR DADOS",IF(E68="Reprovado","REPROVADO","VÁLIDO")))</x:f>
      </x:c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21" customHeight="1">
      <x:c r="A69" s="36"/>
      <x:c r="B69" s="36"/>
      <x:c r="C69" s="37"/>
      <x:c r="D69" s="36"/>
      <x:c r="E69" s="36"/>
      <x:c r="F69" s="36"/>
      <x:c r="G69" s="36"/>
      <x:c r="H69" s="36"/>
      <x:c r="I69" s="41" t="str">
        <x:f>IF(B69="","",IFERROR(INDEX(Pedidos!$D$6:$D$105,MATCH(B69,Pedidos!$A$6:$A$105,0)),""))</x:f>
      </x:c>
      <x:c r="J69" s="41" t="str">
        <x:f>IF(B69="","",IF(OR(L69="REVISAR DADOS",NOT(ISNUMBER(IFERROR(INDEX(Pedidos!$M$6:$M$105,MATCH(B69,Pedidos!$A$6:$A$105,0)),"")))),"REVISAR DADOS",IF(C69&lt;=INDEX(Pedidos!$M$6:$M$105,MATCH(B69,Pedidos!$A$6:$A$105,0)),"NO PRAZO","ATRASADO")))</x:f>
      </x:c>
      <x:c r="K69" s="36"/>
      <x:c r="L69" s="41" t="str">
        <x:f>IF(COUNTA(A69:H69,K69)=0,"",IF(OR(A69="",COUNTIF($A$6:$A$205,A69)&lt;&gt;1,COUNTIF(Pedidos!$A$6:$A$105,B69)&lt;&gt;1,NOT(ISNUMBER(C69)),C69&lt;=0,NOT(ISNUMBER(D69)),D69&lt;=0,COUNTIF(Listas!$E$6:$E$8,E69)&lt;&gt;1),"REVISAR DADOS",IF(E69="Reprovado","REPROVADO","VÁLIDO")))</x:f>
      </x:c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21" customHeight="1">
      <x:c r="A70" s="36"/>
      <x:c r="B70" s="36"/>
      <x:c r="C70" s="37"/>
      <x:c r="D70" s="36"/>
      <x:c r="E70" s="36"/>
      <x:c r="F70" s="36"/>
      <x:c r="G70" s="36"/>
      <x:c r="H70" s="36"/>
      <x:c r="I70" s="41" t="str">
        <x:f>IF(B70="","",IFERROR(INDEX(Pedidos!$D$6:$D$105,MATCH(B70,Pedidos!$A$6:$A$105,0)),""))</x:f>
      </x:c>
      <x:c r="J70" s="41" t="str">
        <x:f>IF(B70="","",IF(OR(L70="REVISAR DADOS",NOT(ISNUMBER(IFERROR(INDEX(Pedidos!$M$6:$M$105,MATCH(B70,Pedidos!$A$6:$A$105,0)),"")))),"REVISAR DADOS",IF(C70&lt;=INDEX(Pedidos!$M$6:$M$105,MATCH(B70,Pedidos!$A$6:$A$105,0)),"NO PRAZO","ATRASADO")))</x:f>
      </x:c>
      <x:c r="K70" s="36"/>
      <x:c r="L70" s="41" t="str">
        <x:f>IF(COUNTA(A70:H70,K70)=0,"",IF(OR(A70="",COUNTIF($A$6:$A$205,A70)&lt;&gt;1,COUNTIF(Pedidos!$A$6:$A$105,B70)&lt;&gt;1,NOT(ISNUMBER(C70)),C70&lt;=0,NOT(ISNUMBER(D70)),D70&lt;=0,COUNTIF(Listas!$E$6:$E$8,E70)&lt;&gt;1),"REVISAR DADOS",IF(E70="Reprovado","REPROVADO","VÁLIDO")))</x:f>
      </x:c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21" customHeight="1">
      <x:c r="A71" s="36"/>
      <x:c r="B71" s="36"/>
      <x:c r="C71" s="37"/>
      <x:c r="D71" s="36"/>
      <x:c r="E71" s="36"/>
      <x:c r="F71" s="36"/>
      <x:c r="G71" s="36"/>
      <x:c r="H71" s="36"/>
      <x:c r="I71" s="41" t="str">
        <x:f>IF(B71="","",IFERROR(INDEX(Pedidos!$D$6:$D$105,MATCH(B71,Pedidos!$A$6:$A$105,0)),""))</x:f>
      </x:c>
      <x:c r="J71" s="41" t="str">
        <x:f>IF(B71="","",IF(OR(L71="REVISAR DADOS",NOT(ISNUMBER(IFERROR(INDEX(Pedidos!$M$6:$M$105,MATCH(B71,Pedidos!$A$6:$A$105,0)),"")))),"REVISAR DADOS",IF(C71&lt;=INDEX(Pedidos!$M$6:$M$105,MATCH(B71,Pedidos!$A$6:$A$105,0)),"NO PRAZO","ATRASADO")))</x:f>
      </x:c>
      <x:c r="K71" s="36"/>
      <x:c r="L71" s="41" t="str">
        <x:f>IF(COUNTA(A71:H71,K71)=0,"",IF(OR(A71="",COUNTIF($A$6:$A$205,A71)&lt;&gt;1,COUNTIF(Pedidos!$A$6:$A$105,B71)&lt;&gt;1,NOT(ISNUMBER(C71)),C71&lt;=0,NOT(ISNUMBER(D71)),D71&lt;=0,COUNTIF(Listas!$E$6:$E$8,E71)&lt;&gt;1),"REVISAR DADOS",IF(E71="Reprovado","REPROVADO","VÁLIDO")))</x:f>
      </x:c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21" customHeight="1">
      <x:c r="A72" s="36"/>
      <x:c r="B72" s="36"/>
      <x:c r="C72" s="37"/>
      <x:c r="D72" s="36"/>
      <x:c r="E72" s="36"/>
      <x:c r="F72" s="36"/>
      <x:c r="G72" s="36"/>
      <x:c r="H72" s="36"/>
      <x:c r="I72" s="41" t="str">
        <x:f>IF(B72="","",IFERROR(INDEX(Pedidos!$D$6:$D$105,MATCH(B72,Pedidos!$A$6:$A$105,0)),""))</x:f>
      </x:c>
      <x:c r="J72" s="41" t="str">
        <x:f>IF(B72="","",IF(OR(L72="REVISAR DADOS",NOT(ISNUMBER(IFERROR(INDEX(Pedidos!$M$6:$M$105,MATCH(B72,Pedidos!$A$6:$A$105,0)),"")))),"REVISAR DADOS",IF(C72&lt;=INDEX(Pedidos!$M$6:$M$105,MATCH(B72,Pedidos!$A$6:$A$105,0)),"NO PRAZO","ATRASADO")))</x:f>
      </x:c>
      <x:c r="K72" s="36"/>
      <x:c r="L72" s="41" t="str">
        <x:f>IF(COUNTA(A72:H72,K72)=0,"",IF(OR(A72="",COUNTIF($A$6:$A$205,A72)&lt;&gt;1,COUNTIF(Pedidos!$A$6:$A$105,B72)&lt;&gt;1,NOT(ISNUMBER(C72)),C72&lt;=0,NOT(ISNUMBER(D72)),D72&lt;=0,COUNTIF(Listas!$E$6:$E$8,E72)&lt;&gt;1),"REVISAR DADOS",IF(E72="Reprovado","REPROVADO","VÁLIDO")))</x:f>
      </x:c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21" customHeight="1">
      <x:c r="A73" s="36"/>
      <x:c r="B73" s="36"/>
      <x:c r="C73" s="37"/>
      <x:c r="D73" s="36"/>
      <x:c r="E73" s="36"/>
      <x:c r="F73" s="36"/>
      <x:c r="G73" s="36"/>
      <x:c r="H73" s="36"/>
      <x:c r="I73" s="41" t="str">
        <x:f>IF(B73="","",IFERROR(INDEX(Pedidos!$D$6:$D$105,MATCH(B73,Pedidos!$A$6:$A$105,0)),""))</x:f>
      </x:c>
      <x:c r="J73" s="41" t="str">
        <x:f>IF(B73="","",IF(OR(L73="REVISAR DADOS",NOT(ISNUMBER(IFERROR(INDEX(Pedidos!$M$6:$M$105,MATCH(B73,Pedidos!$A$6:$A$105,0)),"")))),"REVISAR DADOS",IF(C73&lt;=INDEX(Pedidos!$M$6:$M$105,MATCH(B73,Pedidos!$A$6:$A$105,0)),"NO PRAZO","ATRASADO")))</x:f>
      </x:c>
      <x:c r="K73" s="36"/>
      <x:c r="L73" s="41" t="str">
        <x:f>IF(COUNTA(A73:H73,K73)=0,"",IF(OR(A73="",COUNTIF($A$6:$A$205,A73)&lt;&gt;1,COUNTIF(Pedidos!$A$6:$A$105,B73)&lt;&gt;1,NOT(ISNUMBER(C73)),C73&lt;=0,NOT(ISNUMBER(D73)),D73&lt;=0,COUNTIF(Listas!$E$6:$E$8,E73)&lt;&gt;1),"REVISAR DADOS",IF(E73="Reprovado","REPROVADO","VÁLIDO")))</x:f>
      </x:c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21" customHeight="1">
      <x:c r="A74" s="36"/>
      <x:c r="B74" s="36"/>
      <x:c r="C74" s="37"/>
      <x:c r="D74" s="36"/>
      <x:c r="E74" s="36"/>
      <x:c r="F74" s="36"/>
      <x:c r="G74" s="36"/>
      <x:c r="H74" s="36"/>
      <x:c r="I74" s="41" t="str">
        <x:f>IF(B74="","",IFERROR(INDEX(Pedidos!$D$6:$D$105,MATCH(B74,Pedidos!$A$6:$A$105,0)),""))</x:f>
      </x:c>
      <x:c r="J74" s="41" t="str">
        <x:f>IF(B74="","",IF(OR(L74="REVISAR DADOS",NOT(ISNUMBER(IFERROR(INDEX(Pedidos!$M$6:$M$105,MATCH(B74,Pedidos!$A$6:$A$105,0)),"")))),"REVISAR DADOS",IF(C74&lt;=INDEX(Pedidos!$M$6:$M$105,MATCH(B74,Pedidos!$A$6:$A$105,0)),"NO PRAZO","ATRASADO")))</x:f>
      </x:c>
      <x:c r="K74" s="36"/>
      <x:c r="L74" s="41" t="str">
        <x:f>IF(COUNTA(A74:H74,K74)=0,"",IF(OR(A74="",COUNTIF($A$6:$A$205,A74)&lt;&gt;1,COUNTIF(Pedidos!$A$6:$A$105,B74)&lt;&gt;1,NOT(ISNUMBER(C74)),C74&lt;=0,NOT(ISNUMBER(D74)),D74&lt;=0,COUNTIF(Listas!$E$6:$E$8,E74)&lt;&gt;1),"REVISAR DADOS",IF(E74="Reprovado","REPROVADO","VÁLIDO")))</x:f>
      </x:c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21" customHeight="1">
      <x:c r="A75" s="36"/>
      <x:c r="B75" s="36"/>
      <x:c r="C75" s="37"/>
      <x:c r="D75" s="36"/>
      <x:c r="E75" s="36"/>
      <x:c r="F75" s="36"/>
      <x:c r="G75" s="36"/>
      <x:c r="H75" s="36"/>
      <x:c r="I75" s="41" t="str">
        <x:f>IF(B75="","",IFERROR(INDEX(Pedidos!$D$6:$D$105,MATCH(B75,Pedidos!$A$6:$A$105,0)),""))</x:f>
      </x:c>
      <x:c r="J75" s="41" t="str">
        <x:f>IF(B75="","",IF(OR(L75="REVISAR DADOS",NOT(ISNUMBER(IFERROR(INDEX(Pedidos!$M$6:$M$105,MATCH(B75,Pedidos!$A$6:$A$105,0)),"")))),"REVISAR DADOS",IF(C75&lt;=INDEX(Pedidos!$M$6:$M$105,MATCH(B75,Pedidos!$A$6:$A$105,0)),"NO PRAZO","ATRASADO")))</x:f>
      </x:c>
      <x:c r="K75" s="36"/>
      <x:c r="L75" s="41" t="str">
        <x:f>IF(COUNTA(A75:H75,K75)=0,"",IF(OR(A75="",COUNTIF($A$6:$A$205,A75)&lt;&gt;1,COUNTIF(Pedidos!$A$6:$A$105,B75)&lt;&gt;1,NOT(ISNUMBER(C75)),C75&lt;=0,NOT(ISNUMBER(D75)),D75&lt;=0,COUNTIF(Listas!$E$6:$E$8,E75)&lt;&gt;1),"REVISAR DADOS",IF(E75="Reprovado","REPROVADO","VÁLIDO")))</x:f>
      </x:c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21" customHeight="1">
      <x:c r="A76" s="36"/>
      <x:c r="B76" s="36"/>
      <x:c r="C76" s="37"/>
      <x:c r="D76" s="36"/>
      <x:c r="E76" s="36"/>
      <x:c r="F76" s="36"/>
      <x:c r="G76" s="36"/>
      <x:c r="H76" s="36"/>
      <x:c r="I76" s="41" t="str">
        <x:f>IF(B76="","",IFERROR(INDEX(Pedidos!$D$6:$D$105,MATCH(B76,Pedidos!$A$6:$A$105,0)),""))</x:f>
      </x:c>
      <x:c r="J76" s="41" t="str">
        <x:f>IF(B76="","",IF(OR(L76="REVISAR DADOS",NOT(ISNUMBER(IFERROR(INDEX(Pedidos!$M$6:$M$105,MATCH(B76,Pedidos!$A$6:$A$105,0)),"")))),"REVISAR DADOS",IF(C76&lt;=INDEX(Pedidos!$M$6:$M$105,MATCH(B76,Pedidos!$A$6:$A$105,0)),"NO PRAZO","ATRASADO")))</x:f>
      </x:c>
      <x:c r="K76" s="36"/>
      <x:c r="L76" s="41" t="str">
        <x:f>IF(COUNTA(A76:H76,K76)=0,"",IF(OR(A76="",COUNTIF($A$6:$A$205,A76)&lt;&gt;1,COUNTIF(Pedidos!$A$6:$A$105,B76)&lt;&gt;1,NOT(ISNUMBER(C76)),C76&lt;=0,NOT(ISNUMBER(D76)),D76&lt;=0,COUNTIF(Listas!$E$6:$E$8,E76)&lt;&gt;1),"REVISAR DADOS",IF(E76="Reprovado","REPROVADO","VÁLIDO")))</x:f>
      </x:c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21" customHeight="1">
      <x:c r="A77" s="36"/>
      <x:c r="B77" s="36"/>
      <x:c r="C77" s="37"/>
      <x:c r="D77" s="36"/>
      <x:c r="E77" s="36"/>
      <x:c r="F77" s="36"/>
      <x:c r="G77" s="36"/>
      <x:c r="H77" s="36"/>
      <x:c r="I77" s="41" t="str">
        <x:f>IF(B77="","",IFERROR(INDEX(Pedidos!$D$6:$D$105,MATCH(B77,Pedidos!$A$6:$A$105,0)),""))</x:f>
      </x:c>
      <x:c r="J77" s="41" t="str">
        <x:f>IF(B77="","",IF(OR(L77="REVISAR DADOS",NOT(ISNUMBER(IFERROR(INDEX(Pedidos!$M$6:$M$105,MATCH(B77,Pedidos!$A$6:$A$105,0)),"")))),"REVISAR DADOS",IF(C77&lt;=INDEX(Pedidos!$M$6:$M$105,MATCH(B77,Pedidos!$A$6:$A$105,0)),"NO PRAZO","ATRASADO")))</x:f>
      </x:c>
      <x:c r="K77" s="36"/>
      <x:c r="L77" s="41" t="str">
        <x:f>IF(COUNTA(A77:H77,K77)=0,"",IF(OR(A77="",COUNTIF($A$6:$A$205,A77)&lt;&gt;1,COUNTIF(Pedidos!$A$6:$A$105,B77)&lt;&gt;1,NOT(ISNUMBER(C77)),C77&lt;=0,NOT(ISNUMBER(D77)),D77&lt;=0,COUNTIF(Listas!$E$6:$E$8,E77)&lt;&gt;1),"REVISAR DADOS",IF(E77="Reprovado","REPROVADO","VÁLIDO")))</x:f>
      </x:c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21" customHeight="1">
      <x:c r="A78" s="36"/>
      <x:c r="B78" s="36"/>
      <x:c r="C78" s="37"/>
      <x:c r="D78" s="36"/>
      <x:c r="E78" s="36"/>
      <x:c r="F78" s="36"/>
      <x:c r="G78" s="36"/>
      <x:c r="H78" s="36"/>
      <x:c r="I78" s="41" t="str">
        <x:f>IF(B78="","",IFERROR(INDEX(Pedidos!$D$6:$D$105,MATCH(B78,Pedidos!$A$6:$A$105,0)),""))</x:f>
      </x:c>
      <x:c r="J78" s="41" t="str">
        <x:f>IF(B78="","",IF(OR(L78="REVISAR DADOS",NOT(ISNUMBER(IFERROR(INDEX(Pedidos!$M$6:$M$105,MATCH(B78,Pedidos!$A$6:$A$105,0)),"")))),"REVISAR DADOS",IF(C78&lt;=INDEX(Pedidos!$M$6:$M$105,MATCH(B78,Pedidos!$A$6:$A$105,0)),"NO PRAZO","ATRASADO")))</x:f>
      </x:c>
      <x:c r="K78" s="36"/>
      <x:c r="L78" s="41" t="str">
        <x:f>IF(COUNTA(A78:H78,K78)=0,"",IF(OR(A78="",COUNTIF($A$6:$A$205,A78)&lt;&gt;1,COUNTIF(Pedidos!$A$6:$A$105,B78)&lt;&gt;1,NOT(ISNUMBER(C78)),C78&lt;=0,NOT(ISNUMBER(D78)),D78&lt;=0,COUNTIF(Listas!$E$6:$E$8,E78)&lt;&gt;1),"REVISAR DADOS",IF(E78="Reprovado","REPROVADO","VÁLIDO")))</x:f>
      </x:c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21" customHeight="1">
      <x:c r="A79" s="36"/>
      <x:c r="B79" s="36"/>
      <x:c r="C79" s="37"/>
      <x:c r="D79" s="36"/>
      <x:c r="E79" s="36"/>
      <x:c r="F79" s="36"/>
      <x:c r="G79" s="36"/>
      <x:c r="H79" s="36"/>
      <x:c r="I79" s="41" t="str">
        <x:f>IF(B79="","",IFERROR(INDEX(Pedidos!$D$6:$D$105,MATCH(B79,Pedidos!$A$6:$A$105,0)),""))</x:f>
      </x:c>
      <x:c r="J79" s="41" t="str">
        <x:f>IF(B79="","",IF(OR(L79="REVISAR DADOS",NOT(ISNUMBER(IFERROR(INDEX(Pedidos!$M$6:$M$105,MATCH(B79,Pedidos!$A$6:$A$105,0)),"")))),"REVISAR DADOS",IF(C79&lt;=INDEX(Pedidos!$M$6:$M$105,MATCH(B79,Pedidos!$A$6:$A$105,0)),"NO PRAZO","ATRASADO")))</x:f>
      </x:c>
      <x:c r="K79" s="36"/>
      <x:c r="L79" s="41" t="str">
        <x:f>IF(COUNTA(A79:H79,K79)=0,"",IF(OR(A79="",COUNTIF($A$6:$A$205,A79)&lt;&gt;1,COUNTIF(Pedidos!$A$6:$A$105,B79)&lt;&gt;1,NOT(ISNUMBER(C79)),C79&lt;=0,NOT(ISNUMBER(D79)),D79&lt;=0,COUNTIF(Listas!$E$6:$E$8,E79)&lt;&gt;1),"REVISAR DADOS",IF(E79="Reprovado","REPROVADO","VÁLIDO")))</x:f>
      </x:c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21" customHeight="1">
      <x:c r="A80" s="36"/>
      <x:c r="B80" s="36"/>
      <x:c r="C80" s="37"/>
      <x:c r="D80" s="36"/>
      <x:c r="E80" s="36"/>
      <x:c r="F80" s="36"/>
      <x:c r="G80" s="36"/>
      <x:c r="H80" s="36"/>
      <x:c r="I80" s="41" t="str">
        <x:f>IF(B80="","",IFERROR(INDEX(Pedidos!$D$6:$D$105,MATCH(B80,Pedidos!$A$6:$A$105,0)),""))</x:f>
      </x:c>
      <x:c r="J80" s="41" t="str">
        <x:f>IF(B80="","",IF(OR(L80="REVISAR DADOS",NOT(ISNUMBER(IFERROR(INDEX(Pedidos!$M$6:$M$105,MATCH(B80,Pedidos!$A$6:$A$105,0)),"")))),"REVISAR DADOS",IF(C80&lt;=INDEX(Pedidos!$M$6:$M$105,MATCH(B80,Pedidos!$A$6:$A$105,0)),"NO PRAZO","ATRASADO")))</x:f>
      </x:c>
      <x:c r="K80" s="36"/>
      <x:c r="L80" s="41" t="str">
        <x:f>IF(COUNTA(A80:H80,K80)=0,"",IF(OR(A80="",COUNTIF($A$6:$A$205,A80)&lt;&gt;1,COUNTIF(Pedidos!$A$6:$A$105,B80)&lt;&gt;1,NOT(ISNUMBER(C80)),C80&lt;=0,NOT(ISNUMBER(D80)),D80&lt;=0,COUNTIF(Listas!$E$6:$E$8,E80)&lt;&gt;1),"REVISAR DADOS",IF(E80="Reprovado","REPROVADO","VÁLIDO")))</x:f>
      </x:c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21" customHeight="1">
      <x:c r="A81" s="36"/>
      <x:c r="B81" s="36"/>
      <x:c r="C81" s="37"/>
      <x:c r="D81" s="36"/>
      <x:c r="E81" s="36"/>
      <x:c r="F81" s="36"/>
      <x:c r="G81" s="36"/>
      <x:c r="H81" s="36"/>
      <x:c r="I81" s="41" t="str">
        <x:f>IF(B81="","",IFERROR(INDEX(Pedidos!$D$6:$D$105,MATCH(B81,Pedidos!$A$6:$A$105,0)),""))</x:f>
      </x:c>
      <x:c r="J81" s="41" t="str">
        <x:f>IF(B81="","",IF(OR(L81="REVISAR DADOS",NOT(ISNUMBER(IFERROR(INDEX(Pedidos!$M$6:$M$105,MATCH(B81,Pedidos!$A$6:$A$105,0)),"")))),"REVISAR DADOS",IF(C81&lt;=INDEX(Pedidos!$M$6:$M$105,MATCH(B81,Pedidos!$A$6:$A$105,0)),"NO PRAZO","ATRASADO")))</x:f>
      </x:c>
      <x:c r="K81" s="36"/>
      <x:c r="L81" s="41" t="str">
        <x:f>IF(COUNTA(A81:H81,K81)=0,"",IF(OR(A81="",COUNTIF($A$6:$A$205,A81)&lt;&gt;1,COUNTIF(Pedidos!$A$6:$A$105,B81)&lt;&gt;1,NOT(ISNUMBER(C81)),C81&lt;=0,NOT(ISNUMBER(D81)),D81&lt;=0,COUNTIF(Listas!$E$6:$E$8,E81)&lt;&gt;1),"REVISAR DADOS",IF(E81="Reprovado","REPROVADO","VÁLIDO")))</x:f>
      </x:c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21" customHeight="1">
      <x:c r="A82" s="36"/>
      <x:c r="B82" s="36"/>
      <x:c r="C82" s="37"/>
      <x:c r="D82" s="36"/>
      <x:c r="E82" s="36"/>
      <x:c r="F82" s="36"/>
      <x:c r="G82" s="36"/>
      <x:c r="H82" s="36"/>
      <x:c r="I82" s="41" t="str">
        <x:f>IF(B82="","",IFERROR(INDEX(Pedidos!$D$6:$D$105,MATCH(B82,Pedidos!$A$6:$A$105,0)),""))</x:f>
      </x:c>
      <x:c r="J82" s="41" t="str">
        <x:f>IF(B82="","",IF(OR(L82="REVISAR DADOS",NOT(ISNUMBER(IFERROR(INDEX(Pedidos!$M$6:$M$105,MATCH(B82,Pedidos!$A$6:$A$105,0)),"")))),"REVISAR DADOS",IF(C82&lt;=INDEX(Pedidos!$M$6:$M$105,MATCH(B82,Pedidos!$A$6:$A$105,0)),"NO PRAZO","ATRASADO")))</x:f>
      </x:c>
      <x:c r="K82" s="36"/>
      <x:c r="L82" s="41" t="str">
        <x:f>IF(COUNTA(A82:H82,K82)=0,"",IF(OR(A82="",COUNTIF($A$6:$A$205,A82)&lt;&gt;1,COUNTIF(Pedidos!$A$6:$A$105,B82)&lt;&gt;1,NOT(ISNUMBER(C82)),C82&lt;=0,NOT(ISNUMBER(D82)),D82&lt;=0,COUNTIF(Listas!$E$6:$E$8,E82)&lt;&gt;1),"REVISAR DADOS",IF(E82="Reprovado","REPROVADO","VÁLIDO")))</x:f>
      </x:c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21" customHeight="1">
      <x:c r="A83" s="36"/>
      <x:c r="B83" s="36"/>
      <x:c r="C83" s="37"/>
      <x:c r="D83" s="36"/>
      <x:c r="E83" s="36"/>
      <x:c r="F83" s="36"/>
      <x:c r="G83" s="36"/>
      <x:c r="H83" s="36"/>
      <x:c r="I83" s="41" t="str">
        <x:f>IF(B83="","",IFERROR(INDEX(Pedidos!$D$6:$D$105,MATCH(B83,Pedidos!$A$6:$A$105,0)),""))</x:f>
      </x:c>
      <x:c r="J83" s="41" t="str">
        <x:f>IF(B83="","",IF(OR(L83="REVISAR DADOS",NOT(ISNUMBER(IFERROR(INDEX(Pedidos!$M$6:$M$105,MATCH(B83,Pedidos!$A$6:$A$105,0)),"")))),"REVISAR DADOS",IF(C83&lt;=INDEX(Pedidos!$M$6:$M$105,MATCH(B83,Pedidos!$A$6:$A$105,0)),"NO PRAZO","ATRASADO")))</x:f>
      </x:c>
      <x:c r="K83" s="36"/>
      <x:c r="L83" s="41" t="str">
        <x:f>IF(COUNTA(A83:H83,K83)=0,"",IF(OR(A83="",COUNTIF($A$6:$A$205,A83)&lt;&gt;1,COUNTIF(Pedidos!$A$6:$A$105,B83)&lt;&gt;1,NOT(ISNUMBER(C83)),C83&lt;=0,NOT(ISNUMBER(D83)),D83&lt;=0,COUNTIF(Listas!$E$6:$E$8,E83)&lt;&gt;1),"REVISAR DADOS",IF(E83="Reprovado","REPROVADO","VÁLIDO")))</x:f>
      </x:c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21" customHeight="1">
      <x:c r="A84" s="36"/>
      <x:c r="B84" s="36"/>
      <x:c r="C84" s="37"/>
      <x:c r="D84" s="36"/>
      <x:c r="E84" s="36"/>
      <x:c r="F84" s="36"/>
      <x:c r="G84" s="36"/>
      <x:c r="H84" s="36"/>
      <x:c r="I84" s="41" t="str">
        <x:f>IF(B84="","",IFERROR(INDEX(Pedidos!$D$6:$D$105,MATCH(B84,Pedidos!$A$6:$A$105,0)),""))</x:f>
      </x:c>
      <x:c r="J84" s="41" t="str">
        <x:f>IF(B84="","",IF(OR(L84="REVISAR DADOS",NOT(ISNUMBER(IFERROR(INDEX(Pedidos!$M$6:$M$105,MATCH(B84,Pedidos!$A$6:$A$105,0)),"")))),"REVISAR DADOS",IF(C84&lt;=INDEX(Pedidos!$M$6:$M$105,MATCH(B84,Pedidos!$A$6:$A$105,0)),"NO PRAZO","ATRASADO")))</x:f>
      </x:c>
      <x:c r="K84" s="36"/>
      <x:c r="L84" s="41" t="str">
        <x:f>IF(COUNTA(A84:H84,K84)=0,"",IF(OR(A84="",COUNTIF($A$6:$A$205,A84)&lt;&gt;1,COUNTIF(Pedidos!$A$6:$A$105,B84)&lt;&gt;1,NOT(ISNUMBER(C84)),C84&lt;=0,NOT(ISNUMBER(D84)),D84&lt;=0,COUNTIF(Listas!$E$6:$E$8,E84)&lt;&gt;1),"REVISAR DADOS",IF(E84="Reprovado","REPROVADO","VÁLIDO")))</x:f>
      </x:c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21" customHeight="1">
      <x:c r="A85" s="36"/>
      <x:c r="B85" s="36"/>
      <x:c r="C85" s="37"/>
      <x:c r="D85" s="36"/>
      <x:c r="E85" s="36"/>
      <x:c r="F85" s="36"/>
      <x:c r="G85" s="36"/>
      <x:c r="H85" s="36"/>
      <x:c r="I85" s="41" t="str">
        <x:f>IF(B85="","",IFERROR(INDEX(Pedidos!$D$6:$D$105,MATCH(B85,Pedidos!$A$6:$A$105,0)),""))</x:f>
      </x:c>
      <x:c r="J85" s="41" t="str">
        <x:f>IF(B85="","",IF(OR(L85="REVISAR DADOS",NOT(ISNUMBER(IFERROR(INDEX(Pedidos!$M$6:$M$105,MATCH(B85,Pedidos!$A$6:$A$105,0)),"")))),"REVISAR DADOS",IF(C85&lt;=INDEX(Pedidos!$M$6:$M$105,MATCH(B85,Pedidos!$A$6:$A$105,0)),"NO PRAZO","ATRASADO")))</x:f>
      </x:c>
      <x:c r="K85" s="36"/>
      <x:c r="L85" s="41" t="str">
        <x:f>IF(COUNTA(A85:H85,K85)=0,"",IF(OR(A85="",COUNTIF($A$6:$A$205,A85)&lt;&gt;1,COUNTIF(Pedidos!$A$6:$A$105,B85)&lt;&gt;1,NOT(ISNUMBER(C85)),C85&lt;=0,NOT(ISNUMBER(D85)),D85&lt;=0,COUNTIF(Listas!$E$6:$E$8,E85)&lt;&gt;1),"REVISAR DADOS",IF(E85="Reprovado","REPROVADO","VÁLIDO")))</x:f>
      </x:c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21" customHeight="1">
      <x:c r="A86" s="36"/>
      <x:c r="B86" s="36"/>
      <x:c r="C86" s="37"/>
      <x:c r="D86" s="36"/>
      <x:c r="E86" s="36"/>
      <x:c r="F86" s="36"/>
      <x:c r="G86" s="36"/>
      <x:c r="H86" s="36"/>
      <x:c r="I86" s="41" t="str">
        <x:f>IF(B86="","",IFERROR(INDEX(Pedidos!$D$6:$D$105,MATCH(B86,Pedidos!$A$6:$A$105,0)),""))</x:f>
      </x:c>
      <x:c r="J86" s="41" t="str">
        <x:f>IF(B86="","",IF(OR(L86="REVISAR DADOS",NOT(ISNUMBER(IFERROR(INDEX(Pedidos!$M$6:$M$105,MATCH(B86,Pedidos!$A$6:$A$105,0)),"")))),"REVISAR DADOS",IF(C86&lt;=INDEX(Pedidos!$M$6:$M$105,MATCH(B86,Pedidos!$A$6:$A$105,0)),"NO PRAZO","ATRASADO")))</x:f>
      </x:c>
      <x:c r="K86" s="36"/>
      <x:c r="L86" s="41" t="str">
        <x:f>IF(COUNTA(A86:H86,K86)=0,"",IF(OR(A86="",COUNTIF($A$6:$A$205,A86)&lt;&gt;1,COUNTIF(Pedidos!$A$6:$A$105,B86)&lt;&gt;1,NOT(ISNUMBER(C86)),C86&lt;=0,NOT(ISNUMBER(D86)),D86&lt;=0,COUNTIF(Listas!$E$6:$E$8,E86)&lt;&gt;1),"REVISAR DADOS",IF(E86="Reprovado","REPROVADO","VÁLIDO")))</x:f>
      </x:c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21" customHeight="1">
      <x:c r="A87" s="36"/>
      <x:c r="B87" s="36"/>
      <x:c r="C87" s="37"/>
      <x:c r="D87" s="36"/>
      <x:c r="E87" s="36"/>
      <x:c r="F87" s="36"/>
      <x:c r="G87" s="36"/>
      <x:c r="H87" s="36"/>
      <x:c r="I87" s="41" t="str">
        <x:f>IF(B87="","",IFERROR(INDEX(Pedidos!$D$6:$D$105,MATCH(B87,Pedidos!$A$6:$A$105,0)),""))</x:f>
      </x:c>
      <x:c r="J87" s="41" t="str">
        <x:f>IF(B87="","",IF(OR(L87="REVISAR DADOS",NOT(ISNUMBER(IFERROR(INDEX(Pedidos!$M$6:$M$105,MATCH(B87,Pedidos!$A$6:$A$105,0)),"")))),"REVISAR DADOS",IF(C87&lt;=INDEX(Pedidos!$M$6:$M$105,MATCH(B87,Pedidos!$A$6:$A$105,0)),"NO PRAZO","ATRASADO")))</x:f>
      </x:c>
      <x:c r="K87" s="36"/>
      <x:c r="L87" s="41" t="str">
        <x:f>IF(COUNTA(A87:H87,K87)=0,"",IF(OR(A87="",COUNTIF($A$6:$A$205,A87)&lt;&gt;1,COUNTIF(Pedidos!$A$6:$A$105,B87)&lt;&gt;1,NOT(ISNUMBER(C87)),C87&lt;=0,NOT(ISNUMBER(D87)),D87&lt;=0,COUNTIF(Listas!$E$6:$E$8,E87)&lt;&gt;1),"REVISAR DADOS",IF(E87="Reprovado","REPROVADO","VÁLIDO")))</x:f>
      </x:c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21" customHeight="1">
      <x:c r="A88" s="36"/>
      <x:c r="B88" s="36"/>
      <x:c r="C88" s="37"/>
      <x:c r="D88" s="36"/>
      <x:c r="E88" s="36"/>
      <x:c r="F88" s="36"/>
      <x:c r="G88" s="36"/>
      <x:c r="H88" s="36"/>
      <x:c r="I88" s="41" t="str">
        <x:f>IF(B88="","",IFERROR(INDEX(Pedidos!$D$6:$D$105,MATCH(B88,Pedidos!$A$6:$A$105,0)),""))</x:f>
      </x:c>
      <x:c r="J88" s="41" t="str">
        <x:f>IF(B88="","",IF(OR(L88="REVISAR DADOS",NOT(ISNUMBER(IFERROR(INDEX(Pedidos!$M$6:$M$105,MATCH(B88,Pedidos!$A$6:$A$105,0)),"")))),"REVISAR DADOS",IF(C88&lt;=INDEX(Pedidos!$M$6:$M$105,MATCH(B88,Pedidos!$A$6:$A$105,0)),"NO PRAZO","ATRASADO")))</x:f>
      </x:c>
      <x:c r="K88" s="36"/>
      <x:c r="L88" s="41" t="str">
        <x:f>IF(COUNTA(A88:H88,K88)=0,"",IF(OR(A88="",COUNTIF($A$6:$A$205,A88)&lt;&gt;1,COUNTIF(Pedidos!$A$6:$A$105,B88)&lt;&gt;1,NOT(ISNUMBER(C88)),C88&lt;=0,NOT(ISNUMBER(D88)),D88&lt;=0,COUNTIF(Listas!$E$6:$E$8,E88)&lt;&gt;1),"REVISAR DADOS",IF(E88="Reprovado","REPROVADO","VÁLIDO")))</x:f>
      </x:c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21" customHeight="1">
      <x:c r="A89" s="36"/>
      <x:c r="B89" s="36"/>
      <x:c r="C89" s="37"/>
      <x:c r="D89" s="36"/>
      <x:c r="E89" s="36"/>
      <x:c r="F89" s="36"/>
      <x:c r="G89" s="36"/>
      <x:c r="H89" s="36"/>
      <x:c r="I89" s="41" t="str">
        <x:f>IF(B89="","",IFERROR(INDEX(Pedidos!$D$6:$D$105,MATCH(B89,Pedidos!$A$6:$A$105,0)),""))</x:f>
      </x:c>
      <x:c r="J89" s="41" t="str">
        <x:f>IF(B89="","",IF(OR(L89="REVISAR DADOS",NOT(ISNUMBER(IFERROR(INDEX(Pedidos!$M$6:$M$105,MATCH(B89,Pedidos!$A$6:$A$105,0)),"")))),"REVISAR DADOS",IF(C89&lt;=INDEX(Pedidos!$M$6:$M$105,MATCH(B89,Pedidos!$A$6:$A$105,0)),"NO PRAZO","ATRASADO")))</x:f>
      </x:c>
      <x:c r="K89" s="36"/>
      <x:c r="L89" s="41" t="str">
        <x:f>IF(COUNTA(A89:H89,K89)=0,"",IF(OR(A89="",COUNTIF($A$6:$A$205,A89)&lt;&gt;1,COUNTIF(Pedidos!$A$6:$A$105,B89)&lt;&gt;1,NOT(ISNUMBER(C89)),C89&lt;=0,NOT(ISNUMBER(D89)),D89&lt;=0,COUNTIF(Listas!$E$6:$E$8,E89)&lt;&gt;1),"REVISAR DADOS",IF(E89="Reprovado","REPROVADO","VÁLIDO")))</x:f>
      </x:c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21" customHeight="1">
      <x:c r="A90" s="36"/>
      <x:c r="B90" s="36"/>
      <x:c r="C90" s="37"/>
      <x:c r="D90" s="36"/>
      <x:c r="E90" s="36"/>
      <x:c r="F90" s="36"/>
      <x:c r="G90" s="36"/>
      <x:c r="H90" s="36"/>
      <x:c r="I90" s="41" t="str">
        <x:f>IF(B90="","",IFERROR(INDEX(Pedidos!$D$6:$D$105,MATCH(B90,Pedidos!$A$6:$A$105,0)),""))</x:f>
      </x:c>
      <x:c r="J90" s="41" t="str">
        <x:f>IF(B90="","",IF(OR(L90="REVISAR DADOS",NOT(ISNUMBER(IFERROR(INDEX(Pedidos!$M$6:$M$105,MATCH(B90,Pedidos!$A$6:$A$105,0)),"")))),"REVISAR DADOS",IF(C90&lt;=INDEX(Pedidos!$M$6:$M$105,MATCH(B90,Pedidos!$A$6:$A$105,0)),"NO PRAZO","ATRASADO")))</x:f>
      </x:c>
      <x:c r="K90" s="36"/>
      <x:c r="L90" s="41" t="str">
        <x:f>IF(COUNTA(A90:H90,K90)=0,"",IF(OR(A90="",COUNTIF($A$6:$A$205,A90)&lt;&gt;1,COUNTIF(Pedidos!$A$6:$A$105,B90)&lt;&gt;1,NOT(ISNUMBER(C90)),C90&lt;=0,NOT(ISNUMBER(D90)),D90&lt;=0,COUNTIF(Listas!$E$6:$E$8,E90)&lt;&gt;1),"REVISAR DADOS",IF(E90="Reprovado","REPROVADO","VÁLIDO")))</x:f>
      </x:c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21" customHeight="1">
      <x:c r="A91" s="36"/>
      <x:c r="B91" s="36"/>
      <x:c r="C91" s="37"/>
      <x:c r="D91" s="36"/>
      <x:c r="E91" s="36"/>
      <x:c r="F91" s="36"/>
      <x:c r="G91" s="36"/>
      <x:c r="H91" s="36"/>
      <x:c r="I91" s="41" t="str">
        <x:f>IF(B91="","",IFERROR(INDEX(Pedidos!$D$6:$D$105,MATCH(B91,Pedidos!$A$6:$A$105,0)),""))</x:f>
      </x:c>
      <x:c r="J91" s="41" t="str">
        <x:f>IF(B91="","",IF(OR(L91="REVISAR DADOS",NOT(ISNUMBER(IFERROR(INDEX(Pedidos!$M$6:$M$105,MATCH(B91,Pedidos!$A$6:$A$105,0)),"")))),"REVISAR DADOS",IF(C91&lt;=INDEX(Pedidos!$M$6:$M$105,MATCH(B91,Pedidos!$A$6:$A$105,0)),"NO PRAZO","ATRASADO")))</x:f>
      </x:c>
      <x:c r="K91" s="36"/>
      <x:c r="L91" s="41" t="str">
        <x:f>IF(COUNTA(A91:H91,K91)=0,"",IF(OR(A91="",COUNTIF($A$6:$A$205,A91)&lt;&gt;1,COUNTIF(Pedidos!$A$6:$A$105,B91)&lt;&gt;1,NOT(ISNUMBER(C91)),C91&lt;=0,NOT(ISNUMBER(D91)),D91&lt;=0,COUNTIF(Listas!$E$6:$E$8,E91)&lt;&gt;1),"REVISAR DADOS",IF(E91="Reprovado","REPROVADO","VÁLIDO")))</x:f>
      </x:c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21" customHeight="1">
      <x:c r="A92" s="36"/>
      <x:c r="B92" s="36"/>
      <x:c r="C92" s="37"/>
      <x:c r="D92" s="36"/>
      <x:c r="E92" s="36"/>
      <x:c r="F92" s="36"/>
      <x:c r="G92" s="36"/>
      <x:c r="H92" s="36"/>
      <x:c r="I92" s="41" t="str">
        <x:f>IF(B92="","",IFERROR(INDEX(Pedidos!$D$6:$D$105,MATCH(B92,Pedidos!$A$6:$A$105,0)),""))</x:f>
      </x:c>
      <x:c r="J92" s="41" t="str">
        <x:f>IF(B92="","",IF(OR(L92="REVISAR DADOS",NOT(ISNUMBER(IFERROR(INDEX(Pedidos!$M$6:$M$105,MATCH(B92,Pedidos!$A$6:$A$105,0)),"")))),"REVISAR DADOS",IF(C92&lt;=INDEX(Pedidos!$M$6:$M$105,MATCH(B92,Pedidos!$A$6:$A$105,0)),"NO PRAZO","ATRASADO")))</x:f>
      </x:c>
      <x:c r="K92" s="36"/>
      <x:c r="L92" s="41" t="str">
        <x:f>IF(COUNTA(A92:H92,K92)=0,"",IF(OR(A92="",COUNTIF($A$6:$A$205,A92)&lt;&gt;1,COUNTIF(Pedidos!$A$6:$A$105,B92)&lt;&gt;1,NOT(ISNUMBER(C92)),C92&lt;=0,NOT(ISNUMBER(D92)),D92&lt;=0,COUNTIF(Listas!$E$6:$E$8,E92)&lt;&gt;1),"REVISAR DADOS",IF(E92="Reprovado","REPROVADO","VÁLIDO")))</x:f>
      </x:c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21" customHeight="1">
      <x:c r="A93" s="36"/>
      <x:c r="B93" s="36"/>
      <x:c r="C93" s="37"/>
      <x:c r="D93" s="36"/>
      <x:c r="E93" s="36"/>
      <x:c r="F93" s="36"/>
      <x:c r="G93" s="36"/>
      <x:c r="H93" s="36"/>
      <x:c r="I93" s="41" t="str">
        <x:f>IF(B93="","",IFERROR(INDEX(Pedidos!$D$6:$D$105,MATCH(B93,Pedidos!$A$6:$A$105,0)),""))</x:f>
      </x:c>
      <x:c r="J93" s="41" t="str">
        <x:f>IF(B93="","",IF(OR(L93="REVISAR DADOS",NOT(ISNUMBER(IFERROR(INDEX(Pedidos!$M$6:$M$105,MATCH(B93,Pedidos!$A$6:$A$105,0)),"")))),"REVISAR DADOS",IF(C93&lt;=INDEX(Pedidos!$M$6:$M$105,MATCH(B93,Pedidos!$A$6:$A$105,0)),"NO PRAZO","ATRASADO")))</x:f>
      </x:c>
      <x:c r="K93" s="36"/>
      <x:c r="L93" s="41" t="str">
        <x:f>IF(COUNTA(A93:H93,K93)=0,"",IF(OR(A93="",COUNTIF($A$6:$A$205,A93)&lt;&gt;1,COUNTIF(Pedidos!$A$6:$A$105,B93)&lt;&gt;1,NOT(ISNUMBER(C93)),C93&lt;=0,NOT(ISNUMBER(D93)),D93&lt;=0,COUNTIF(Listas!$E$6:$E$8,E93)&lt;&gt;1),"REVISAR DADOS",IF(E93="Reprovado","REPROVADO","VÁLIDO")))</x:f>
      </x:c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21" customHeight="1">
      <x:c r="A94" s="36"/>
      <x:c r="B94" s="36"/>
      <x:c r="C94" s="37"/>
      <x:c r="D94" s="36"/>
      <x:c r="E94" s="36"/>
      <x:c r="F94" s="36"/>
      <x:c r="G94" s="36"/>
      <x:c r="H94" s="36"/>
      <x:c r="I94" s="41" t="str">
        <x:f>IF(B94="","",IFERROR(INDEX(Pedidos!$D$6:$D$105,MATCH(B94,Pedidos!$A$6:$A$105,0)),""))</x:f>
      </x:c>
      <x:c r="J94" s="41" t="str">
        <x:f>IF(B94="","",IF(OR(L94="REVISAR DADOS",NOT(ISNUMBER(IFERROR(INDEX(Pedidos!$M$6:$M$105,MATCH(B94,Pedidos!$A$6:$A$105,0)),"")))),"REVISAR DADOS",IF(C94&lt;=INDEX(Pedidos!$M$6:$M$105,MATCH(B94,Pedidos!$A$6:$A$105,0)),"NO PRAZO","ATRASADO")))</x:f>
      </x:c>
      <x:c r="K94" s="36"/>
      <x:c r="L94" s="41" t="str">
        <x:f>IF(COUNTA(A94:H94,K94)=0,"",IF(OR(A94="",COUNTIF($A$6:$A$205,A94)&lt;&gt;1,COUNTIF(Pedidos!$A$6:$A$105,B94)&lt;&gt;1,NOT(ISNUMBER(C94)),C94&lt;=0,NOT(ISNUMBER(D94)),D94&lt;=0,COUNTIF(Listas!$E$6:$E$8,E94)&lt;&gt;1),"REVISAR DADOS",IF(E94="Reprovado","REPROVADO","VÁLIDO")))</x:f>
      </x:c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21" customHeight="1">
      <x:c r="A95" s="36"/>
      <x:c r="B95" s="36"/>
      <x:c r="C95" s="37"/>
      <x:c r="D95" s="36"/>
      <x:c r="E95" s="36"/>
      <x:c r="F95" s="36"/>
      <x:c r="G95" s="36"/>
      <x:c r="H95" s="36"/>
      <x:c r="I95" s="41" t="str">
        <x:f>IF(B95="","",IFERROR(INDEX(Pedidos!$D$6:$D$105,MATCH(B95,Pedidos!$A$6:$A$105,0)),""))</x:f>
      </x:c>
      <x:c r="J95" s="41" t="str">
        <x:f>IF(B95="","",IF(OR(L95="REVISAR DADOS",NOT(ISNUMBER(IFERROR(INDEX(Pedidos!$M$6:$M$105,MATCH(B95,Pedidos!$A$6:$A$105,0)),"")))),"REVISAR DADOS",IF(C95&lt;=INDEX(Pedidos!$M$6:$M$105,MATCH(B95,Pedidos!$A$6:$A$105,0)),"NO PRAZO","ATRASADO")))</x:f>
      </x:c>
      <x:c r="K95" s="36"/>
      <x:c r="L95" s="41" t="str">
        <x:f>IF(COUNTA(A95:H95,K95)=0,"",IF(OR(A95="",COUNTIF($A$6:$A$205,A95)&lt;&gt;1,COUNTIF(Pedidos!$A$6:$A$105,B95)&lt;&gt;1,NOT(ISNUMBER(C95)),C95&lt;=0,NOT(ISNUMBER(D95)),D95&lt;=0,COUNTIF(Listas!$E$6:$E$8,E95)&lt;&gt;1),"REVISAR DADOS",IF(E95="Reprovado","REPROVADO","VÁLIDO")))</x:f>
      </x:c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21" customHeight="1">
      <x:c r="A96" s="36"/>
      <x:c r="B96" s="36"/>
      <x:c r="C96" s="37"/>
      <x:c r="D96" s="36"/>
      <x:c r="E96" s="36"/>
      <x:c r="F96" s="36"/>
      <x:c r="G96" s="36"/>
      <x:c r="H96" s="36"/>
      <x:c r="I96" s="41" t="str">
        <x:f>IF(B96="","",IFERROR(INDEX(Pedidos!$D$6:$D$105,MATCH(B96,Pedidos!$A$6:$A$105,0)),""))</x:f>
      </x:c>
      <x:c r="J96" s="41" t="str">
        <x:f>IF(B96="","",IF(OR(L96="REVISAR DADOS",NOT(ISNUMBER(IFERROR(INDEX(Pedidos!$M$6:$M$105,MATCH(B96,Pedidos!$A$6:$A$105,0)),"")))),"REVISAR DADOS",IF(C96&lt;=INDEX(Pedidos!$M$6:$M$105,MATCH(B96,Pedidos!$A$6:$A$105,0)),"NO PRAZO","ATRASADO")))</x:f>
      </x:c>
      <x:c r="K96" s="36"/>
      <x:c r="L96" s="41" t="str">
        <x:f>IF(COUNTA(A96:H96,K96)=0,"",IF(OR(A96="",COUNTIF($A$6:$A$205,A96)&lt;&gt;1,COUNTIF(Pedidos!$A$6:$A$105,B96)&lt;&gt;1,NOT(ISNUMBER(C96)),C96&lt;=0,NOT(ISNUMBER(D96)),D96&lt;=0,COUNTIF(Listas!$E$6:$E$8,E96)&lt;&gt;1),"REVISAR DADOS",IF(E96="Reprovado","REPROVADO","VÁLIDO")))</x:f>
      </x:c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21" customHeight="1">
      <x:c r="A97" s="36"/>
      <x:c r="B97" s="36"/>
      <x:c r="C97" s="37"/>
      <x:c r="D97" s="36"/>
      <x:c r="E97" s="36"/>
      <x:c r="F97" s="36"/>
      <x:c r="G97" s="36"/>
      <x:c r="H97" s="36"/>
      <x:c r="I97" s="41" t="str">
        <x:f>IF(B97="","",IFERROR(INDEX(Pedidos!$D$6:$D$105,MATCH(B97,Pedidos!$A$6:$A$105,0)),""))</x:f>
      </x:c>
      <x:c r="J97" s="41" t="str">
        <x:f>IF(B97="","",IF(OR(L97="REVISAR DADOS",NOT(ISNUMBER(IFERROR(INDEX(Pedidos!$M$6:$M$105,MATCH(B97,Pedidos!$A$6:$A$105,0)),"")))),"REVISAR DADOS",IF(C97&lt;=INDEX(Pedidos!$M$6:$M$105,MATCH(B97,Pedidos!$A$6:$A$105,0)),"NO PRAZO","ATRASADO")))</x:f>
      </x:c>
      <x:c r="K97" s="36"/>
      <x:c r="L97" s="41" t="str">
        <x:f>IF(COUNTA(A97:H97,K97)=0,"",IF(OR(A97="",COUNTIF($A$6:$A$205,A97)&lt;&gt;1,COUNTIF(Pedidos!$A$6:$A$105,B97)&lt;&gt;1,NOT(ISNUMBER(C97)),C97&lt;=0,NOT(ISNUMBER(D97)),D97&lt;=0,COUNTIF(Listas!$E$6:$E$8,E97)&lt;&gt;1),"REVISAR DADOS",IF(E97="Reprovado","REPROVADO","VÁLIDO")))</x:f>
      </x:c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21" customHeight="1">
      <x:c r="A98" s="36"/>
      <x:c r="B98" s="36"/>
      <x:c r="C98" s="37"/>
      <x:c r="D98" s="36"/>
      <x:c r="E98" s="36"/>
      <x:c r="F98" s="36"/>
      <x:c r="G98" s="36"/>
      <x:c r="H98" s="36"/>
      <x:c r="I98" s="41" t="str">
        <x:f>IF(B98="","",IFERROR(INDEX(Pedidos!$D$6:$D$105,MATCH(B98,Pedidos!$A$6:$A$105,0)),""))</x:f>
      </x:c>
      <x:c r="J98" s="41" t="str">
        <x:f>IF(B98="","",IF(OR(L98="REVISAR DADOS",NOT(ISNUMBER(IFERROR(INDEX(Pedidos!$M$6:$M$105,MATCH(B98,Pedidos!$A$6:$A$105,0)),"")))),"REVISAR DADOS",IF(C98&lt;=INDEX(Pedidos!$M$6:$M$105,MATCH(B98,Pedidos!$A$6:$A$105,0)),"NO PRAZO","ATRASADO")))</x:f>
      </x:c>
      <x:c r="K98" s="36"/>
      <x:c r="L98" s="41" t="str">
        <x:f>IF(COUNTA(A98:H98,K98)=0,"",IF(OR(A98="",COUNTIF($A$6:$A$205,A98)&lt;&gt;1,COUNTIF(Pedidos!$A$6:$A$105,B98)&lt;&gt;1,NOT(ISNUMBER(C98)),C98&lt;=0,NOT(ISNUMBER(D98)),D98&lt;=0,COUNTIF(Listas!$E$6:$E$8,E98)&lt;&gt;1),"REVISAR DADOS",IF(E98="Reprovado","REPROVADO","VÁLIDO")))</x:f>
      </x:c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21" customHeight="1">
      <x:c r="A99" s="36"/>
      <x:c r="B99" s="36"/>
      <x:c r="C99" s="37"/>
      <x:c r="D99" s="36"/>
      <x:c r="E99" s="36"/>
      <x:c r="F99" s="36"/>
      <x:c r="G99" s="36"/>
      <x:c r="H99" s="36"/>
      <x:c r="I99" s="41" t="str">
        <x:f>IF(B99="","",IFERROR(INDEX(Pedidos!$D$6:$D$105,MATCH(B99,Pedidos!$A$6:$A$105,0)),""))</x:f>
      </x:c>
      <x:c r="J99" s="41" t="str">
        <x:f>IF(B99="","",IF(OR(L99="REVISAR DADOS",NOT(ISNUMBER(IFERROR(INDEX(Pedidos!$M$6:$M$105,MATCH(B99,Pedidos!$A$6:$A$105,0)),"")))),"REVISAR DADOS",IF(C99&lt;=INDEX(Pedidos!$M$6:$M$105,MATCH(B99,Pedidos!$A$6:$A$105,0)),"NO PRAZO","ATRASADO")))</x:f>
      </x:c>
      <x:c r="K99" s="36"/>
      <x:c r="L99" s="41" t="str">
        <x:f>IF(COUNTA(A99:H99,K99)=0,"",IF(OR(A99="",COUNTIF($A$6:$A$205,A99)&lt;&gt;1,COUNTIF(Pedidos!$A$6:$A$105,B99)&lt;&gt;1,NOT(ISNUMBER(C99)),C99&lt;=0,NOT(ISNUMBER(D99)),D99&lt;=0,COUNTIF(Listas!$E$6:$E$8,E99)&lt;&gt;1),"REVISAR DADOS",IF(E99="Reprovado","REPROVADO","VÁLIDO")))</x:f>
      </x:c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21" customHeight="1">
      <x:c r="A100" s="36"/>
      <x:c r="B100" s="36"/>
      <x:c r="C100" s="37"/>
      <x:c r="D100" s="36"/>
      <x:c r="E100" s="36"/>
      <x:c r="F100" s="36"/>
      <x:c r="G100" s="36"/>
      <x:c r="H100" s="36"/>
      <x:c r="I100" s="41" t="str">
        <x:f>IF(B100="","",IFERROR(INDEX(Pedidos!$D$6:$D$105,MATCH(B100,Pedidos!$A$6:$A$105,0)),""))</x:f>
      </x:c>
      <x:c r="J100" s="41" t="str">
        <x:f>IF(B100="","",IF(OR(L100="REVISAR DADOS",NOT(ISNUMBER(IFERROR(INDEX(Pedidos!$M$6:$M$105,MATCH(B100,Pedidos!$A$6:$A$105,0)),"")))),"REVISAR DADOS",IF(C100&lt;=INDEX(Pedidos!$M$6:$M$105,MATCH(B100,Pedidos!$A$6:$A$105,0)),"NO PRAZO","ATRASADO")))</x:f>
      </x:c>
      <x:c r="K100" s="36"/>
      <x:c r="L100" s="41" t="str">
        <x:f>IF(COUNTA(A100:H100,K100)=0,"",IF(OR(A100="",COUNTIF($A$6:$A$205,A100)&lt;&gt;1,COUNTIF(Pedidos!$A$6:$A$105,B100)&lt;&gt;1,NOT(ISNUMBER(C100)),C100&lt;=0,NOT(ISNUMBER(D100)),D100&lt;=0,COUNTIF(Listas!$E$6:$E$8,E100)&lt;&gt;1),"REVISAR DADOS",IF(E100="Reprovado","REPROVADO","VÁLIDO")))</x:f>
      </x:c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21" customHeight="1">
      <x:c r="A101" s="36"/>
      <x:c r="B101" s="36"/>
      <x:c r="C101" s="37"/>
      <x:c r="D101" s="36"/>
      <x:c r="E101" s="36"/>
      <x:c r="F101" s="36"/>
      <x:c r="G101" s="36"/>
      <x:c r="H101" s="36"/>
      <x:c r="I101" s="41" t="str">
        <x:f>IF(B101="","",IFERROR(INDEX(Pedidos!$D$6:$D$105,MATCH(B101,Pedidos!$A$6:$A$105,0)),""))</x:f>
      </x:c>
      <x:c r="J101" s="41" t="str">
        <x:f>IF(B101="","",IF(OR(L101="REVISAR DADOS",NOT(ISNUMBER(IFERROR(INDEX(Pedidos!$M$6:$M$105,MATCH(B101,Pedidos!$A$6:$A$105,0)),"")))),"REVISAR DADOS",IF(C101&lt;=INDEX(Pedidos!$M$6:$M$105,MATCH(B101,Pedidos!$A$6:$A$105,0)),"NO PRAZO","ATRASADO")))</x:f>
      </x:c>
      <x:c r="K101" s="36"/>
      <x:c r="L101" s="41" t="str">
        <x:f>IF(COUNTA(A101:H101,K101)=0,"",IF(OR(A101="",COUNTIF($A$6:$A$205,A101)&lt;&gt;1,COUNTIF(Pedidos!$A$6:$A$105,B101)&lt;&gt;1,NOT(ISNUMBER(C101)),C101&lt;=0,NOT(ISNUMBER(D101)),D101&lt;=0,COUNTIF(Listas!$E$6:$E$8,E101)&lt;&gt;1),"REVISAR DADOS",IF(E101="Reprovado","REPROVADO","VÁLIDO")))</x:f>
      </x:c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21" customHeight="1">
      <x:c r="A102" s="36"/>
      <x:c r="B102" s="36"/>
      <x:c r="C102" s="37"/>
      <x:c r="D102" s="36"/>
      <x:c r="E102" s="36"/>
      <x:c r="F102" s="36"/>
      <x:c r="G102" s="36"/>
      <x:c r="H102" s="36"/>
      <x:c r="I102" s="41" t="str">
        <x:f>IF(B102="","",IFERROR(INDEX(Pedidos!$D$6:$D$105,MATCH(B102,Pedidos!$A$6:$A$105,0)),""))</x:f>
      </x:c>
      <x:c r="J102" s="41" t="str">
        <x:f>IF(B102="","",IF(OR(L102="REVISAR DADOS",NOT(ISNUMBER(IFERROR(INDEX(Pedidos!$M$6:$M$105,MATCH(B102,Pedidos!$A$6:$A$105,0)),"")))),"REVISAR DADOS",IF(C102&lt;=INDEX(Pedidos!$M$6:$M$105,MATCH(B102,Pedidos!$A$6:$A$105,0)),"NO PRAZO","ATRASADO")))</x:f>
      </x:c>
      <x:c r="K102" s="36"/>
      <x:c r="L102" s="41" t="str">
        <x:f>IF(COUNTA(A102:H102,K102)=0,"",IF(OR(A102="",COUNTIF($A$6:$A$205,A102)&lt;&gt;1,COUNTIF(Pedidos!$A$6:$A$105,B102)&lt;&gt;1,NOT(ISNUMBER(C102)),C102&lt;=0,NOT(ISNUMBER(D102)),D102&lt;=0,COUNTIF(Listas!$E$6:$E$8,E102)&lt;&gt;1),"REVISAR DADOS",IF(E102="Reprovado","REPROVADO","VÁLIDO")))</x:f>
      </x:c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21" customHeight="1">
      <x:c r="A103" s="36"/>
      <x:c r="B103" s="36"/>
      <x:c r="C103" s="37"/>
      <x:c r="D103" s="36"/>
      <x:c r="E103" s="36"/>
      <x:c r="F103" s="36"/>
      <x:c r="G103" s="36"/>
      <x:c r="H103" s="36"/>
      <x:c r="I103" s="41" t="str">
        <x:f>IF(B103="","",IFERROR(INDEX(Pedidos!$D$6:$D$105,MATCH(B103,Pedidos!$A$6:$A$105,0)),""))</x:f>
      </x:c>
      <x:c r="J103" s="41" t="str">
        <x:f>IF(B103="","",IF(OR(L103="REVISAR DADOS",NOT(ISNUMBER(IFERROR(INDEX(Pedidos!$M$6:$M$105,MATCH(B103,Pedidos!$A$6:$A$105,0)),"")))),"REVISAR DADOS",IF(C103&lt;=INDEX(Pedidos!$M$6:$M$105,MATCH(B103,Pedidos!$A$6:$A$105,0)),"NO PRAZO","ATRASADO")))</x:f>
      </x:c>
      <x:c r="K103" s="36"/>
      <x:c r="L103" s="41" t="str">
        <x:f>IF(COUNTA(A103:H103,K103)=0,"",IF(OR(A103="",COUNTIF($A$6:$A$205,A103)&lt;&gt;1,COUNTIF(Pedidos!$A$6:$A$105,B103)&lt;&gt;1,NOT(ISNUMBER(C103)),C103&lt;=0,NOT(ISNUMBER(D103)),D103&lt;=0,COUNTIF(Listas!$E$6:$E$8,E103)&lt;&gt;1),"REVISAR DADOS",IF(E103="Reprovado","REPROVADO","VÁLIDO")))</x:f>
      </x:c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21" customHeight="1">
      <x:c r="A104" s="36"/>
      <x:c r="B104" s="36"/>
      <x:c r="C104" s="37"/>
      <x:c r="D104" s="36"/>
      <x:c r="E104" s="36"/>
      <x:c r="F104" s="36"/>
      <x:c r="G104" s="36"/>
      <x:c r="H104" s="36"/>
      <x:c r="I104" s="41" t="str">
        <x:f>IF(B104="","",IFERROR(INDEX(Pedidos!$D$6:$D$105,MATCH(B104,Pedidos!$A$6:$A$105,0)),""))</x:f>
      </x:c>
      <x:c r="J104" s="41" t="str">
        <x:f>IF(B104="","",IF(OR(L104="REVISAR DADOS",NOT(ISNUMBER(IFERROR(INDEX(Pedidos!$M$6:$M$105,MATCH(B104,Pedidos!$A$6:$A$105,0)),"")))),"REVISAR DADOS",IF(C104&lt;=INDEX(Pedidos!$M$6:$M$105,MATCH(B104,Pedidos!$A$6:$A$105,0)),"NO PRAZO","ATRASADO")))</x:f>
      </x:c>
      <x:c r="K104" s="36"/>
      <x:c r="L104" s="41" t="str">
        <x:f>IF(COUNTA(A104:H104,K104)=0,"",IF(OR(A104="",COUNTIF($A$6:$A$205,A104)&lt;&gt;1,COUNTIF(Pedidos!$A$6:$A$105,B104)&lt;&gt;1,NOT(ISNUMBER(C104)),C104&lt;=0,NOT(ISNUMBER(D104)),D104&lt;=0,COUNTIF(Listas!$E$6:$E$8,E104)&lt;&gt;1),"REVISAR DADOS",IF(E104="Reprovado","REPROVADO","VÁLIDO")))</x:f>
      </x:c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21" customHeight="1">
      <x:c r="A105" s="36"/>
      <x:c r="B105" s="36"/>
      <x:c r="C105" s="37"/>
      <x:c r="D105" s="36"/>
      <x:c r="E105" s="36"/>
      <x:c r="F105" s="36"/>
      <x:c r="G105" s="36"/>
      <x:c r="H105" s="36"/>
      <x:c r="I105" s="41" t="str">
        <x:f>IF(B105="","",IFERROR(INDEX(Pedidos!$D$6:$D$105,MATCH(B105,Pedidos!$A$6:$A$105,0)),""))</x:f>
      </x:c>
      <x:c r="J105" s="41" t="str">
        <x:f>IF(B105="","",IF(OR(L105="REVISAR DADOS",NOT(ISNUMBER(IFERROR(INDEX(Pedidos!$M$6:$M$105,MATCH(B105,Pedidos!$A$6:$A$105,0)),"")))),"REVISAR DADOS",IF(C105&lt;=INDEX(Pedidos!$M$6:$M$105,MATCH(B105,Pedidos!$A$6:$A$105,0)),"NO PRAZO","ATRASADO")))</x:f>
      </x:c>
      <x:c r="K105" s="36"/>
      <x:c r="L105" s="41" t="str">
        <x:f>IF(COUNTA(A105:H105,K105)=0,"",IF(OR(A105="",COUNTIF($A$6:$A$205,A105)&lt;&gt;1,COUNTIF(Pedidos!$A$6:$A$105,B105)&lt;&gt;1,NOT(ISNUMBER(C105)),C105&lt;=0,NOT(ISNUMBER(D105)),D105&lt;=0,COUNTIF(Listas!$E$6:$E$8,E105)&lt;&gt;1),"REVISAR DADOS",IF(E105="Reprovado","REPROVADO","VÁLIDO")))</x:f>
      </x:c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21" customHeight="1">
      <x:c r="A106" s="36"/>
      <x:c r="B106" s="36"/>
      <x:c r="C106" s="37"/>
      <x:c r="D106" s="36"/>
      <x:c r="E106" s="36"/>
      <x:c r="F106" s="36"/>
      <x:c r="G106" s="36"/>
      <x:c r="H106" s="36"/>
      <x:c r="I106" s="41" t="str">
        <x:f>IF(B106="","",IFERROR(INDEX(Pedidos!$D$6:$D$105,MATCH(B106,Pedidos!$A$6:$A$105,0)),""))</x:f>
      </x:c>
      <x:c r="J106" s="41" t="str">
        <x:f>IF(B106="","",IF(OR(L106="REVISAR DADOS",NOT(ISNUMBER(IFERROR(INDEX(Pedidos!$M$6:$M$105,MATCH(B106,Pedidos!$A$6:$A$105,0)),"")))),"REVISAR DADOS",IF(C106&lt;=INDEX(Pedidos!$M$6:$M$105,MATCH(B106,Pedidos!$A$6:$A$105,0)),"NO PRAZO","ATRASADO")))</x:f>
      </x:c>
      <x:c r="K106" s="36"/>
      <x:c r="L106" s="41" t="str">
        <x:f>IF(COUNTA(A106:H106,K106)=0,"",IF(OR(A106="",COUNTIF($A$6:$A$205,A106)&lt;&gt;1,COUNTIF(Pedidos!$A$6:$A$105,B106)&lt;&gt;1,NOT(ISNUMBER(C106)),C106&lt;=0,NOT(ISNUMBER(D106)),D106&lt;=0,COUNTIF(Listas!$E$6:$E$8,E106)&lt;&gt;1),"REVISAR DADOS",IF(E106="Reprovado","REPROVADO","VÁLIDO")))</x:f>
      </x:c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21" customHeight="1">
      <x:c r="A107" s="36"/>
      <x:c r="B107" s="36"/>
      <x:c r="C107" s="37"/>
      <x:c r="D107" s="36"/>
      <x:c r="E107" s="36"/>
      <x:c r="F107" s="36"/>
      <x:c r="G107" s="36"/>
      <x:c r="H107" s="36"/>
      <x:c r="I107" s="41" t="str">
        <x:f>IF(B107="","",IFERROR(INDEX(Pedidos!$D$6:$D$105,MATCH(B107,Pedidos!$A$6:$A$105,0)),""))</x:f>
      </x:c>
      <x:c r="J107" s="41" t="str">
        <x:f>IF(B107="","",IF(OR(L107="REVISAR DADOS",NOT(ISNUMBER(IFERROR(INDEX(Pedidos!$M$6:$M$105,MATCH(B107,Pedidos!$A$6:$A$105,0)),"")))),"REVISAR DADOS",IF(C107&lt;=INDEX(Pedidos!$M$6:$M$105,MATCH(B107,Pedidos!$A$6:$A$105,0)),"NO PRAZO","ATRASADO")))</x:f>
      </x:c>
      <x:c r="K107" s="36"/>
      <x:c r="L107" s="41" t="str">
        <x:f>IF(COUNTA(A107:H107,K107)=0,"",IF(OR(A107="",COUNTIF($A$6:$A$205,A107)&lt;&gt;1,COUNTIF(Pedidos!$A$6:$A$105,B107)&lt;&gt;1,NOT(ISNUMBER(C107)),C107&lt;=0,NOT(ISNUMBER(D107)),D107&lt;=0,COUNTIF(Listas!$E$6:$E$8,E107)&lt;&gt;1),"REVISAR DADOS",IF(E107="Reprovado","REPROVADO","VÁLIDO")))</x:f>
      </x:c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21" customHeight="1">
      <x:c r="A108" s="36"/>
      <x:c r="B108" s="36"/>
      <x:c r="C108" s="37"/>
      <x:c r="D108" s="36"/>
      <x:c r="E108" s="36"/>
      <x:c r="F108" s="36"/>
      <x:c r="G108" s="36"/>
      <x:c r="H108" s="36"/>
      <x:c r="I108" s="41" t="str">
        <x:f>IF(B108="","",IFERROR(INDEX(Pedidos!$D$6:$D$105,MATCH(B108,Pedidos!$A$6:$A$105,0)),""))</x:f>
      </x:c>
      <x:c r="J108" s="41" t="str">
        <x:f>IF(B108="","",IF(OR(L108="REVISAR DADOS",NOT(ISNUMBER(IFERROR(INDEX(Pedidos!$M$6:$M$105,MATCH(B108,Pedidos!$A$6:$A$105,0)),"")))),"REVISAR DADOS",IF(C108&lt;=INDEX(Pedidos!$M$6:$M$105,MATCH(B108,Pedidos!$A$6:$A$105,0)),"NO PRAZO","ATRASADO")))</x:f>
      </x:c>
      <x:c r="K108" s="36"/>
      <x:c r="L108" s="41" t="str">
        <x:f>IF(COUNTA(A108:H108,K108)=0,"",IF(OR(A108="",COUNTIF($A$6:$A$205,A108)&lt;&gt;1,COUNTIF(Pedidos!$A$6:$A$105,B108)&lt;&gt;1,NOT(ISNUMBER(C108)),C108&lt;=0,NOT(ISNUMBER(D108)),D108&lt;=0,COUNTIF(Listas!$E$6:$E$8,E108)&lt;&gt;1),"REVISAR DADOS",IF(E108="Reprovado","REPROVADO","VÁLIDO")))</x:f>
      </x:c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21" customHeight="1">
      <x:c r="A109" s="36"/>
      <x:c r="B109" s="36"/>
      <x:c r="C109" s="37"/>
      <x:c r="D109" s="36"/>
      <x:c r="E109" s="36"/>
      <x:c r="F109" s="36"/>
      <x:c r="G109" s="36"/>
      <x:c r="H109" s="36"/>
      <x:c r="I109" s="41" t="str">
        <x:f>IF(B109="","",IFERROR(INDEX(Pedidos!$D$6:$D$105,MATCH(B109,Pedidos!$A$6:$A$105,0)),""))</x:f>
      </x:c>
      <x:c r="J109" s="41" t="str">
        <x:f>IF(B109="","",IF(OR(L109="REVISAR DADOS",NOT(ISNUMBER(IFERROR(INDEX(Pedidos!$M$6:$M$105,MATCH(B109,Pedidos!$A$6:$A$105,0)),"")))),"REVISAR DADOS",IF(C109&lt;=INDEX(Pedidos!$M$6:$M$105,MATCH(B109,Pedidos!$A$6:$A$105,0)),"NO PRAZO","ATRASADO")))</x:f>
      </x:c>
      <x:c r="K109" s="36"/>
      <x:c r="L109" s="41" t="str">
        <x:f>IF(COUNTA(A109:H109,K109)=0,"",IF(OR(A109="",COUNTIF($A$6:$A$205,A109)&lt;&gt;1,COUNTIF(Pedidos!$A$6:$A$105,B109)&lt;&gt;1,NOT(ISNUMBER(C109)),C109&lt;=0,NOT(ISNUMBER(D109)),D109&lt;=0,COUNTIF(Listas!$E$6:$E$8,E109)&lt;&gt;1),"REVISAR DADOS",IF(E109="Reprovado","REPROVADO","VÁLIDO")))</x:f>
      </x:c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21" customHeight="1">
      <x:c r="A110" s="36"/>
      <x:c r="B110" s="36"/>
      <x:c r="C110" s="37"/>
      <x:c r="D110" s="36"/>
      <x:c r="E110" s="36"/>
      <x:c r="F110" s="36"/>
      <x:c r="G110" s="36"/>
      <x:c r="H110" s="36"/>
      <x:c r="I110" s="41" t="str">
        <x:f>IF(B110="","",IFERROR(INDEX(Pedidos!$D$6:$D$105,MATCH(B110,Pedidos!$A$6:$A$105,0)),""))</x:f>
      </x:c>
      <x:c r="J110" s="41" t="str">
        <x:f>IF(B110="","",IF(OR(L110="REVISAR DADOS",NOT(ISNUMBER(IFERROR(INDEX(Pedidos!$M$6:$M$105,MATCH(B110,Pedidos!$A$6:$A$105,0)),"")))),"REVISAR DADOS",IF(C110&lt;=INDEX(Pedidos!$M$6:$M$105,MATCH(B110,Pedidos!$A$6:$A$105,0)),"NO PRAZO","ATRASADO")))</x:f>
      </x:c>
      <x:c r="K110" s="36"/>
      <x:c r="L110" s="41" t="str">
        <x:f>IF(COUNTA(A110:H110,K110)=0,"",IF(OR(A110="",COUNTIF($A$6:$A$205,A110)&lt;&gt;1,COUNTIF(Pedidos!$A$6:$A$105,B110)&lt;&gt;1,NOT(ISNUMBER(C110)),C110&lt;=0,NOT(ISNUMBER(D110)),D110&lt;=0,COUNTIF(Listas!$E$6:$E$8,E110)&lt;&gt;1),"REVISAR DADOS",IF(E110="Reprovado","REPROVADO","VÁLIDO")))</x:f>
      </x:c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21" customHeight="1">
      <x:c r="A111" s="36"/>
      <x:c r="B111" s="36"/>
      <x:c r="C111" s="37"/>
      <x:c r="D111" s="36"/>
      <x:c r="E111" s="36"/>
      <x:c r="F111" s="36"/>
      <x:c r="G111" s="36"/>
      <x:c r="H111" s="36"/>
      <x:c r="I111" s="41" t="str">
        <x:f>IF(B111="","",IFERROR(INDEX(Pedidos!$D$6:$D$105,MATCH(B111,Pedidos!$A$6:$A$105,0)),""))</x:f>
      </x:c>
      <x:c r="J111" s="41" t="str">
        <x:f>IF(B111="","",IF(OR(L111="REVISAR DADOS",NOT(ISNUMBER(IFERROR(INDEX(Pedidos!$M$6:$M$105,MATCH(B111,Pedidos!$A$6:$A$105,0)),"")))),"REVISAR DADOS",IF(C111&lt;=INDEX(Pedidos!$M$6:$M$105,MATCH(B111,Pedidos!$A$6:$A$105,0)),"NO PRAZO","ATRASADO")))</x:f>
      </x:c>
      <x:c r="K111" s="36"/>
      <x:c r="L111" s="41" t="str">
        <x:f>IF(COUNTA(A111:H111,K111)=0,"",IF(OR(A111="",COUNTIF($A$6:$A$205,A111)&lt;&gt;1,COUNTIF(Pedidos!$A$6:$A$105,B111)&lt;&gt;1,NOT(ISNUMBER(C111)),C111&lt;=0,NOT(ISNUMBER(D111)),D111&lt;=0,COUNTIF(Listas!$E$6:$E$8,E111)&lt;&gt;1),"REVISAR DADOS",IF(E111="Reprovado","REPROVADO","VÁLIDO")))</x:f>
      </x:c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21" customHeight="1">
      <x:c r="A112" s="36"/>
      <x:c r="B112" s="36"/>
      <x:c r="C112" s="37"/>
      <x:c r="D112" s="36"/>
      <x:c r="E112" s="36"/>
      <x:c r="F112" s="36"/>
      <x:c r="G112" s="36"/>
      <x:c r="H112" s="36"/>
      <x:c r="I112" s="41" t="str">
        <x:f>IF(B112="","",IFERROR(INDEX(Pedidos!$D$6:$D$105,MATCH(B112,Pedidos!$A$6:$A$105,0)),""))</x:f>
      </x:c>
      <x:c r="J112" s="41" t="str">
        <x:f>IF(B112="","",IF(OR(L112="REVISAR DADOS",NOT(ISNUMBER(IFERROR(INDEX(Pedidos!$M$6:$M$105,MATCH(B112,Pedidos!$A$6:$A$105,0)),"")))),"REVISAR DADOS",IF(C112&lt;=INDEX(Pedidos!$M$6:$M$105,MATCH(B112,Pedidos!$A$6:$A$105,0)),"NO PRAZO","ATRASADO")))</x:f>
      </x:c>
      <x:c r="K112" s="36"/>
      <x:c r="L112" s="41" t="str">
        <x:f>IF(COUNTA(A112:H112,K112)=0,"",IF(OR(A112="",COUNTIF($A$6:$A$205,A112)&lt;&gt;1,COUNTIF(Pedidos!$A$6:$A$105,B112)&lt;&gt;1,NOT(ISNUMBER(C112)),C112&lt;=0,NOT(ISNUMBER(D112)),D112&lt;=0,COUNTIF(Listas!$E$6:$E$8,E112)&lt;&gt;1),"REVISAR DADOS",IF(E112="Reprovado","REPROVADO","VÁLIDO")))</x:f>
      </x:c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21" customHeight="1">
      <x:c r="A113" s="36"/>
      <x:c r="B113" s="36"/>
      <x:c r="C113" s="37"/>
      <x:c r="D113" s="36"/>
      <x:c r="E113" s="36"/>
      <x:c r="F113" s="36"/>
      <x:c r="G113" s="36"/>
      <x:c r="H113" s="36"/>
      <x:c r="I113" s="41" t="str">
        <x:f>IF(B113="","",IFERROR(INDEX(Pedidos!$D$6:$D$105,MATCH(B113,Pedidos!$A$6:$A$105,0)),""))</x:f>
      </x:c>
      <x:c r="J113" s="41" t="str">
        <x:f>IF(B113="","",IF(OR(L113="REVISAR DADOS",NOT(ISNUMBER(IFERROR(INDEX(Pedidos!$M$6:$M$105,MATCH(B113,Pedidos!$A$6:$A$105,0)),"")))),"REVISAR DADOS",IF(C113&lt;=INDEX(Pedidos!$M$6:$M$105,MATCH(B113,Pedidos!$A$6:$A$105,0)),"NO PRAZO","ATRASADO")))</x:f>
      </x:c>
      <x:c r="K113" s="36"/>
      <x:c r="L113" s="41" t="str">
        <x:f>IF(COUNTA(A113:H113,K113)=0,"",IF(OR(A113="",COUNTIF($A$6:$A$205,A113)&lt;&gt;1,COUNTIF(Pedidos!$A$6:$A$105,B113)&lt;&gt;1,NOT(ISNUMBER(C113)),C113&lt;=0,NOT(ISNUMBER(D113)),D113&lt;=0,COUNTIF(Listas!$E$6:$E$8,E113)&lt;&gt;1),"REVISAR DADOS",IF(E113="Reprovado","REPROVADO","VÁLIDO")))</x:f>
      </x:c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21" customHeight="1">
      <x:c r="A114" s="36"/>
      <x:c r="B114" s="36"/>
      <x:c r="C114" s="37"/>
      <x:c r="D114" s="36"/>
      <x:c r="E114" s="36"/>
      <x:c r="F114" s="36"/>
      <x:c r="G114" s="36"/>
      <x:c r="H114" s="36"/>
      <x:c r="I114" s="41" t="str">
        <x:f>IF(B114="","",IFERROR(INDEX(Pedidos!$D$6:$D$105,MATCH(B114,Pedidos!$A$6:$A$105,0)),""))</x:f>
      </x:c>
      <x:c r="J114" s="41" t="str">
        <x:f>IF(B114="","",IF(OR(L114="REVISAR DADOS",NOT(ISNUMBER(IFERROR(INDEX(Pedidos!$M$6:$M$105,MATCH(B114,Pedidos!$A$6:$A$105,0)),"")))),"REVISAR DADOS",IF(C114&lt;=INDEX(Pedidos!$M$6:$M$105,MATCH(B114,Pedidos!$A$6:$A$105,0)),"NO PRAZO","ATRASADO")))</x:f>
      </x:c>
      <x:c r="K114" s="36"/>
      <x:c r="L114" s="41" t="str">
        <x:f>IF(COUNTA(A114:H114,K114)=0,"",IF(OR(A114="",COUNTIF($A$6:$A$205,A114)&lt;&gt;1,COUNTIF(Pedidos!$A$6:$A$105,B114)&lt;&gt;1,NOT(ISNUMBER(C114)),C114&lt;=0,NOT(ISNUMBER(D114)),D114&lt;=0,COUNTIF(Listas!$E$6:$E$8,E114)&lt;&gt;1),"REVISAR DADOS",IF(E114="Reprovado","REPROVADO","VÁLIDO")))</x:f>
      </x:c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21" customHeight="1">
      <x:c r="A115" s="36"/>
      <x:c r="B115" s="36"/>
      <x:c r="C115" s="37"/>
      <x:c r="D115" s="36"/>
      <x:c r="E115" s="36"/>
      <x:c r="F115" s="36"/>
      <x:c r="G115" s="36"/>
      <x:c r="H115" s="36"/>
      <x:c r="I115" s="41" t="str">
        <x:f>IF(B115="","",IFERROR(INDEX(Pedidos!$D$6:$D$105,MATCH(B115,Pedidos!$A$6:$A$105,0)),""))</x:f>
      </x:c>
      <x:c r="J115" s="41" t="str">
        <x:f>IF(B115="","",IF(OR(L115="REVISAR DADOS",NOT(ISNUMBER(IFERROR(INDEX(Pedidos!$M$6:$M$105,MATCH(B115,Pedidos!$A$6:$A$105,0)),"")))),"REVISAR DADOS",IF(C115&lt;=INDEX(Pedidos!$M$6:$M$105,MATCH(B115,Pedidos!$A$6:$A$105,0)),"NO PRAZO","ATRASADO")))</x:f>
      </x:c>
      <x:c r="K115" s="36"/>
      <x:c r="L115" s="41" t="str">
        <x:f>IF(COUNTA(A115:H115,K115)=0,"",IF(OR(A115="",COUNTIF($A$6:$A$205,A115)&lt;&gt;1,COUNTIF(Pedidos!$A$6:$A$105,B115)&lt;&gt;1,NOT(ISNUMBER(C115)),C115&lt;=0,NOT(ISNUMBER(D115)),D115&lt;=0,COUNTIF(Listas!$E$6:$E$8,E115)&lt;&gt;1),"REVISAR DADOS",IF(E115="Reprovado","REPROVADO","VÁLIDO")))</x:f>
      </x:c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21" customHeight="1">
      <x:c r="A116" s="36"/>
      <x:c r="B116" s="36"/>
      <x:c r="C116" s="37"/>
      <x:c r="D116" s="36"/>
      <x:c r="E116" s="36"/>
      <x:c r="F116" s="36"/>
      <x:c r="G116" s="36"/>
      <x:c r="H116" s="36"/>
      <x:c r="I116" s="41" t="str">
        <x:f>IF(B116="","",IFERROR(INDEX(Pedidos!$D$6:$D$105,MATCH(B116,Pedidos!$A$6:$A$105,0)),""))</x:f>
      </x:c>
      <x:c r="J116" s="41" t="str">
        <x:f>IF(B116="","",IF(OR(L116="REVISAR DADOS",NOT(ISNUMBER(IFERROR(INDEX(Pedidos!$M$6:$M$105,MATCH(B116,Pedidos!$A$6:$A$105,0)),"")))),"REVISAR DADOS",IF(C116&lt;=INDEX(Pedidos!$M$6:$M$105,MATCH(B116,Pedidos!$A$6:$A$105,0)),"NO PRAZO","ATRASADO")))</x:f>
      </x:c>
      <x:c r="K116" s="36"/>
      <x:c r="L116" s="41" t="str">
        <x:f>IF(COUNTA(A116:H116,K116)=0,"",IF(OR(A116="",COUNTIF($A$6:$A$205,A116)&lt;&gt;1,COUNTIF(Pedidos!$A$6:$A$105,B116)&lt;&gt;1,NOT(ISNUMBER(C116)),C116&lt;=0,NOT(ISNUMBER(D116)),D116&lt;=0,COUNTIF(Listas!$E$6:$E$8,E116)&lt;&gt;1),"REVISAR DADOS",IF(E116="Reprovado","REPROVADO","VÁLIDO")))</x:f>
      </x:c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21" customHeight="1">
      <x:c r="A117" s="36"/>
      <x:c r="B117" s="36"/>
      <x:c r="C117" s="37"/>
      <x:c r="D117" s="36"/>
      <x:c r="E117" s="36"/>
      <x:c r="F117" s="36"/>
      <x:c r="G117" s="36"/>
      <x:c r="H117" s="36"/>
      <x:c r="I117" s="41" t="str">
        <x:f>IF(B117="","",IFERROR(INDEX(Pedidos!$D$6:$D$105,MATCH(B117,Pedidos!$A$6:$A$105,0)),""))</x:f>
      </x:c>
      <x:c r="J117" s="41" t="str">
        <x:f>IF(B117="","",IF(OR(L117="REVISAR DADOS",NOT(ISNUMBER(IFERROR(INDEX(Pedidos!$M$6:$M$105,MATCH(B117,Pedidos!$A$6:$A$105,0)),"")))),"REVISAR DADOS",IF(C117&lt;=INDEX(Pedidos!$M$6:$M$105,MATCH(B117,Pedidos!$A$6:$A$105,0)),"NO PRAZO","ATRASADO")))</x:f>
      </x:c>
      <x:c r="K117" s="36"/>
      <x:c r="L117" s="41" t="str">
        <x:f>IF(COUNTA(A117:H117,K117)=0,"",IF(OR(A117="",COUNTIF($A$6:$A$205,A117)&lt;&gt;1,COUNTIF(Pedidos!$A$6:$A$105,B117)&lt;&gt;1,NOT(ISNUMBER(C117)),C117&lt;=0,NOT(ISNUMBER(D117)),D117&lt;=0,COUNTIF(Listas!$E$6:$E$8,E117)&lt;&gt;1),"REVISAR DADOS",IF(E117="Reprovado","REPROVADO","VÁLIDO")))</x:f>
      </x:c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21" customHeight="1">
      <x:c r="A118" s="36"/>
      <x:c r="B118" s="36"/>
      <x:c r="C118" s="37"/>
      <x:c r="D118" s="36"/>
      <x:c r="E118" s="36"/>
      <x:c r="F118" s="36"/>
      <x:c r="G118" s="36"/>
      <x:c r="H118" s="36"/>
      <x:c r="I118" s="41" t="str">
        <x:f>IF(B118="","",IFERROR(INDEX(Pedidos!$D$6:$D$105,MATCH(B118,Pedidos!$A$6:$A$105,0)),""))</x:f>
      </x:c>
      <x:c r="J118" s="41" t="str">
        <x:f>IF(B118="","",IF(OR(L118="REVISAR DADOS",NOT(ISNUMBER(IFERROR(INDEX(Pedidos!$M$6:$M$105,MATCH(B118,Pedidos!$A$6:$A$105,0)),"")))),"REVISAR DADOS",IF(C118&lt;=INDEX(Pedidos!$M$6:$M$105,MATCH(B118,Pedidos!$A$6:$A$105,0)),"NO PRAZO","ATRASADO")))</x:f>
      </x:c>
      <x:c r="K118" s="36"/>
      <x:c r="L118" s="41" t="str">
        <x:f>IF(COUNTA(A118:H118,K118)=0,"",IF(OR(A118="",COUNTIF($A$6:$A$205,A118)&lt;&gt;1,COUNTIF(Pedidos!$A$6:$A$105,B118)&lt;&gt;1,NOT(ISNUMBER(C118)),C118&lt;=0,NOT(ISNUMBER(D118)),D118&lt;=0,COUNTIF(Listas!$E$6:$E$8,E118)&lt;&gt;1),"REVISAR DADOS",IF(E118="Reprovado","REPROVADO","VÁLIDO")))</x:f>
      </x:c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21" customHeight="1">
      <x:c r="A119" s="36"/>
      <x:c r="B119" s="36"/>
      <x:c r="C119" s="37"/>
      <x:c r="D119" s="36"/>
      <x:c r="E119" s="36"/>
      <x:c r="F119" s="36"/>
      <x:c r="G119" s="36"/>
      <x:c r="H119" s="36"/>
      <x:c r="I119" s="41" t="str">
        <x:f>IF(B119="","",IFERROR(INDEX(Pedidos!$D$6:$D$105,MATCH(B119,Pedidos!$A$6:$A$105,0)),""))</x:f>
      </x:c>
      <x:c r="J119" s="41" t="str">
        <x:f>IF(B119="","",IF(OR(L119="REVISAR DADOS",NOT(ISNUMBER(IFERROR(INDEX(Pedidos!$M$6:$M$105,MATCH(B119,Pedidos!$A$6:$A$105,0)),"")))),"REVISAR DADOS",IF(C119&lt;=INDEX(Pedidos!$M$6:$M$105,MATCH(B119,Pedidos!$A$6:$A$105,0)),"NO PRAZO","ATRASADO")))</x:f>
      </x:c>
      <x:c r="K119" s="36"/>
      <x:c r="L119" s="41" t="str">
        <x:f>IF(COUNTA(A119:H119,K119)=0,"",IF(OR(A119="",COUNTIF($A$6:$A$205,A119)&lt;&gt;1,COUNTIF(Pedidos!$A$6:$A$105,B119)&lt;&gt;1,NOT(ISNUMBER(C119)),C119&lt;=0,NOT(ISNUMBER(D119)),D119&lt;=0,COUNTIF(Listas!$E$6:$E$8,E119)&lt;&gt;1),"REVISAR DADOS",IF(E119="Reprovado","REPROVADO","VÁLIDO")))</x:f>
      </x:c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21" customHeight="1">
      <x:c r="A120" s="36"/>
      <x:c r="B120" s="36"/>
      <x:c r="C120" s="37"/>
      <x:c r="D120" s="36"/>
      <x:c r="E120" s="36"/>
      <x:c r="F120" s="36"/>
      <x:c r="G120" s="36"/>
      <x:c r="H120" s="36"/>
      <x:c r="I120" s="41" t="str">
        <x:f>IF(B120="","",IFERROR(INDEX(Pedidos!$D$6:$D$105,MATCH(B120,Pedidos!$A$6:$A$105,0)),""))</x:f>
      </x:c>
      <x:c r="J120" s="41" t="str">
        <x:f>IF(B120="","",IF(OR(L120="REVISAR DADOS",NOT(ISNUMBER(IFERROR(INDEX(Pedidos!$M$6:$M$105,MATCH(B120,Pedidos!$A$6:$A$105,0)),"")))),"REVISAR DADOS",IF(C120&lt;=INDEX(Pedidos!$M$6:$M$105,MATCH(B120,Pedidos!$A$6:$A$105,0)),"NO PRAZO","ATRASADO")))</x:f>
      </x:c>
      <x:c r="K120" s="36"/>
      <x:c r="L120" s="41" t="str">
        <x:f>IF(COUNTA(A120:H120,K120)=0,"",IF(OR(A120="",COUNTIF($A$6:$A$205,A120)&lt;&gt;1,COUNTIF(Pedidos!$A$6:$A$105,B120)&lt;&gt;1,NOT(ISNUMBER(C120)),C120&lt;=0,NOT(ISNUMBER(D120)),D120&lt;=0,COUNTIF(Listas!$E$6:$E$8,E120)&lt;&gt;1),"REVISAR DADOS",IF(E120="Reprovado","REPROVADO","VÁLIDO")))</x:f>
      </x:c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21" customHeight="1">
      <x:c r="A121" s="36"/>
      <x:c r="B121" s="36"/>
      <x:c r="C121" s="37"/>
      <x:c r="D121" s="36"/>
      <x:c r="E121" s="36"/>
      <x:c r="F121" s="36"/>
      <x:c r="G121" s="36"/>
      <x:c r="H121" s="36"/>
      <x:c r="I121" s="41" t="str">
        <x:f>IF(B121="","",IFERROR(INDEX(Pedidos!$D$6:$D$105,MATCH(B121,Pedidos!$A$6:$A$105,0)),""))</x:f>
      </x:c>
      <x:c r="J121" s="41" t="str">
        <x:f>IF(B121="","",IF(OR(L121="REVISAR DADOS",NOT(ISNUMBER(IFERROR(INDEX(Pedidos!$M$6:$M$105,MATCH(B121,Pedidos!$A$6:$A$105,0)),"")))),"REVISAR DADOS",IF(C121&lt;=INDEX(Pedidos!$M$6:$M$105,MATCH(B121,Pedidos!$A$6:$A$105,0)),"NO PRAZO","ATRASADO")))</x:f>
      </x:c>
      <x:c r="K121" s="36"/>
      <x:c r="L121" s="41" t="str">
        <x:f>IF(COUNTA(A121:H121,K121)=0,"",IF(OR(A121="",COUNTIF($A$6:$A$205,A121)&lt;&gt;1,COUNTIF(Pedidos!$A$6:$A$105,B121)&lt;&gt;1,NOT(ISNUMBER(C121)),C121&lt;=0,NOT(ISNUMBER(D121)),D121&lt;=0,COUNTIF(Listas!$E$6:$E$8,E121)&lt;&gt;1),"REVISAR DADOS",IF(E121="Reprovado","REPROVADO","VÁLIDO")))</x:f>
      </x:c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21" customHeight="1">
      <x:c r="A122" s="36"/>
      <x:c r="B122" s="36"/>
      <x:c r="C122" s="37"/>
      <x:c r="D122" s="36"/>
      <x:c r="E122" s="36"/>
      <x:c r="F122" s="36"/>
      <x:c r="G122" s="36"/>
      <x:c r="H122" s="36"/>
      <x:c r="I122" s="41" t="str">
        <x:f>IF(B122="","",IFERROR(INDEX(Pedidos!$D$6:$D$105,MATCH(B122,Pedidos!$A$6:$A$105,0)),""))</x:f>
      </x:c>
      <x:c r="J122" s="41" t="str">
        <x:f>IF(B122="","",IF(OR(L122="REVISAR DADOS",NOT(ISNUMBER(IFERROR(INDEX(Pedidos!$M$6:$M$105,MATCH(B122,Pedidos!$A$6:$A$105,0)),"")))),"REVISAR DADOS",IF(C122&lt;=INDEX(Pedidos!$M$6:$M$105,MATCH(B122,Pedidos!$A$6:$A$105,0)),"NO PRAZO","ATRASADO")))</x:f>
      </x:c>
      <x:c r="K122" s="36"/>
      <x:c r="L122" s="41" t="str">
        <x:f>IF(COUNTA(A122:H122,K122)=0,"",IF(OR(A122="",COUNTIF($A$6:$A$205,A122)&lt;&gt;1,COUNTIF(Pedidos!$A$6:$A$105,B122)&lt;&gt;1,NOT(ISNUMBER(C122)),C122&lt;=0,NOT(ISNUMBER(D122)),D122&lt;=0,COUNTIF(Listas!$E$6:$E$8,E122)&lt;&gt;1),"REVISAR DADOS",IF(E122="Reprovado","REPROVADO","VÁLIDO")))</x:f>
      </x:c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21" customHeight="1">
      <x:c r="A123" s="36"/>
      <x:c r="B123" s="36"/>
      <x:c r="C123" s="37"/>
      <x:c r="D123" s="36"/>
      <x:c r="E123" s="36"/>
      <x:c r="F123" s="36"/>
      <x:c r="G123" s="36"/>
      <x:c r="H123" s="36"/>
      <x:c r="I123" s="41" t="str">
        <x:f>IF(B123="","",IFERROR(INDEX(Pedidos!$D$6:$D$105,MATCH(B123,Pedidos!$A$6:$A$105,0)),""))</x:f>
      </x:c>
      <x:c r="J123" s="41" t="str">
        <x:f>IF(B123="","",IF(OR(L123="REVISAR DADOS",NOT(ISNUMBER(IFERROR(INDEX(Pedidos!$M$6:$M$105,MATCH(B123,Pedidos!$A$6:$A$105,0)),"")))),"REVISAR DADOS",IF(C123&lt;=INDEX(Pedidos!$M$6:$M$105,MATCH(B123,Pedidos!$A$6:$A$105,0)),"NO PRAZO","ATRASADO")))</x:f>
      </x:c>
      <x:c r="K123" s="36"/>
      <x:c r="L123" s="41" t="str">
        <x:f>IF(COUNTA(A123:H123,K123)=0,"",IF(OR(A123="",COUNTIF($A$6:$A$205,A123)&lt;&gt;1,COUNTIF(Pedidos!$A$6:$A$105,B123)&lt;&gt;1,NOT(ISNUMBER(C123)),C123&lt;=0,NOT(ISNUMBER(D123)),D123&lt;=0,COUNTIF(Listas!$E$6:$E$8,E123)&lt;&gt;1),"REVISAR DADOS",IF(E123="Reprovado","REPROVADO","VÁLIDO")))</x:f>
      </x:c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21" customHeight="1">
      <x:c r="A124" s="36"/>
      <x:c r="B124" s="36"/>
      <x:c r="C124" s="37"/>
      <x:c r="D124" s="36"/>
      <x:c r="E124" s="36"/>
      <x:c r="F124" s="36"/>
      <x:c r="G124" s="36"/>
      <x:c r="H124" s="36"/>
      <x:c r="I124" s="41" t="str">
        <x:f>IF(B124="","",IFERROR(INDEX(Pedidos!$D$6:$D$105,MATCH(B124,Pedidos!$A$6:$A$105,0)),""))</x:f>
      </x:c>
      <x:c r="J124" s="41" t="str">
        <x:f>IF(B124="","",IF(OR(L124="REVISAR DADOS",NOT(ISNUMBER(IFERROR(INDEX(Pedidos!$M$6:$M$105,MATCH(B124,Pedidos!$A$6:$A$105,0)),"")))),"REVISAR DADOS",IF(C124&lt;=INDEX(Pedidos!$M$6:$M$105,MATCH(B124,Pedidos!$A$6:$A$105,0)),"NO PRAZO","ATRASADO")))</x:f>
      </x:c>
      <x:c r="K124" s="36"/>
      <x:c r="L124" s="41" t="str">
        <x:f>IF(COUNTA(A124:H124,K124)=0,"",IF(OR(A124="",COUNTIF($A$6:$A$205,A124)&lt;&gt;1,COUNTIF(Pedidos!$A$6:$A$105,B124)&lt;&gt;1,NOT(ISNUMBER(C124)),C124&lt;=0,NOT(ISNUMBER(D124)),D124&lt;=0,COUNTIF(Listas!$E$6:$E$8,E124)&lt;&gt;1),"REVISAR DADOS",IF(E124="Reprovado","REPROVADO","VÁLIDO")))</x:f>
      </x:c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21" customHeight="1">
      <x:c r="A125" s="36"/>
      <x:c r="B125" s="36"/>
      <x:c r="C125" s="37"/>
      <x:c r="D125" s="36"/>
      <x:c r="E125" s="36"/>
      <x:c r="F125" s="36"/>
      <x:c r="G125" s="36"/>
      <x:c r="H125" s="36"/>
      <x:c r="I125" s="41" t="str">
        <x:f>IF(B125="","",IFERROR(INDEX(Pedidos!$D$6:$D$105,MATCH(B125,Pedidos!$A$6:$A$105,0)),""))</x:f>
      </x:c>
      <x:c r="J125" s="41" t="str">
        <x:f>IF(B125="","",IF(OR(L125="REVISAR DADOS",NOT(ISNUMBER(IFERROR(INDEX(Pedidos!$M$6:$M$105,MATCH(B125,Pedidos!$A$6:$A$105,0)),"")))),"REVISAR DADOS",IF(C125&lt;=INDEX(Pedidos!$M$6:$M$105,MATCH(B125,Pedidos!$A$6:$A$105,0)),"NO PRAZO","ATRASADO")))</x:f>
      </x:c>
      <x:c r="K125" s="36"/>
      <x:c r="L125" s="41" t="str">
        <x:f>IF(COUNTA(A125:H125,K125)=0,"",IF(OR(A125="",COUNTIF($A$6:$A$205,A125)&lt;&gt;1,COUNTIF(Pedidos!$A$6:$A$105,B125)&lt;&gt;1,NOT(ISNUMBER(C125)),C125&lt;=0,NOT(ISNUMBER(D125)),D125&lt;=0,COUNTIF(Listas!$E$6:$E$8,E125)&lt;&gt;1),"REVISAR DADOS",IF(E125="Reprovado","REPROVADO","VÁLIDO")))</x:f>
      </x:c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21" customHeight="1">
      <x:c r="A126" s="36"/>
      <x:c r="B126" s="36"/>
      <x:c r="C126" s="37"/>
      <x:c r="D126" s="36"/>
      <x:c r="E126" s="36"/>
      <x:c r="F126" s="36"/>
      <x:c r="G126" s="36"/>
      <x:c r="H126" s="36"/>
      <x:c r="I126" s="41" t="str">
        <x:f>IF(B126="","",IFERROR(INDEX(Pedidos!$D$6:$D$105,MATCH(B126,Pedidos!$A$6:$A$105,0)),""))</x:f>
      </x:c>
      <x:c r="J126" s="41" t="str">
        <x:f>IF(B126="","",IF(OR(L126="REVISAR DADOS",NOT(ISNUMBER(IFERROR(INDEX(Pedidos!$M$6:$M$105,MATCH(B126,Pedidos!$A$6:$A$105,0)),"")))),"REVISAR DADOS",IF(C126&lt;=INDEX(Pedidos!$M$6:$M$105,MATCH(B126,Pedidos!$A$6:$A$105,0)),"NO PRAZO","ATRASADO")))</x:f>
      </x:c>
      <x:c r="K126" s="36"/>
      <x:c r="L126" s="41" t="str">
        <x:f>IF(COUNTA(A126:H126,K126)=0,"",IF(OR(A126="",COUNTIF($A$6:$A$205,A126)&lt;&gt;1,COUNTIF(Pedidos!$A$6:$A$105,B126)&lt;&gt;1,NOT(ISNUMBER(C126)),C126&lt;=0,NOT(ISNUMBER(D126)),D126&lt;=0,COUNTIF(Listas!$E$6:$E$8,E126)&lt;&gt;1),"REVISAR DADOS",IF(E126="Reprovado","REPROVADO","VÁLIDO")))</x:f>
      </x:c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21" customHeight="1">
      <x:c r="A127" s="36"/>
      <x:c r="B127" s="36"/>
      <x:c r="C127" s="37"/>
      <x:c r="D127" s="36"/>
      <x:c r="E127" s="36"/>
      <x:c r="F127" s="36"/>
      <x:c r="G127" s="36"/>
      <x:c r="H127" s="36"/>
      <x:c r="I127" s="41" t="str">
        <x:f>IF(B127="","",IFERROR(INDEX(Pedidos!$D$6:$D$105,MATCH(B127,Pedidos!$A$6:$A$105,0)),""))</x:f>
      </x:c>
      <x:c r="J127" s="41" t="str">
        <x:f>IF(B127="","",IF(OR(L127="REVISAR DADOS",NOT(ISNUMBER(IFERROR(INDEX(Pedidos!$M$6:$M$105,MATCH(B127,Pedidos!$A$6:$A$105,0)),"")))),"REVISAR DADOS",IF(C127&lt;=INDEX(Pedidos!$M$6:$M$105,MATCH(B127,Pedidos!$A$6:$A$105,0)),"NO PRAZO","ATRASADO")))</x:f>
      </x:c>
      <x:c r="K127" s="36"/>
      <x:c r="L127" s="41" t="str">
        <x:f>IF(COUNTA(A127:H127,K127)=0,"",IF(OR(A127="",COUNTIF($A$6:$A$205,A127)&lt;&gt;1,COUNTIF(Pedidos!$A$6:$A$105,B127)&lt;&gt;1,NOT(ISNUMBER(C127)),C127&lt;=0,NOT(ISNUMBER(D127)),D127&lt;=0,COUNTIF(Listas!$E$6:$E$8,E127)&lt;&gt;1),"REVISAR DADOS",IF(E127="Reprovado","REPROVADO","VÁLIDO")))</x:f>
      </x:c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21" customHeight="1">
      <x:c r="A128" s="36"/>
      <x:c r="B128" s="36"/>
      <x:c r="C128" s="37"/>
      <x:c r="D128" s="36"/>
      <x:c r="E128" s="36"/>
      <x:c r="F128" s="36"/>
      <x:c r="G128" s="36"/>
      <x:c r="H128" s="36"/>
      <x:c r="I128" s="41" t="str">
        <x:f>IF(B128="","",IFERROR(INDEX(Pedidos!$D$6:$D$105,MATCH(B128,Pedidos!$A$6:$A$105,0)),""))</x:f>
      </x:c>
      <x:c r="J128" s="41" t="str">
        <x:f>IF(B128="","",IF(OR(L128="REVISAR DADOS",NOT(ISNUMBER(IFERROR(INDEX(Pedidos!$M$6:$M$105,MATCH(B128,Pedidos!$A$6:$A$105,0)),"")))),"REVISAR DADOS",IF(C128&lt;=INDEX(Pedidos!$M$6:$M$105,MATCH(B128,Pedidos!$A$6:$A$105,0)),"NO PRAZO","ATRASADO")))</x:f>
      </x:c>
      <x:c r="K128" s="36"/>
      <x:c r="L128" s="41" t="str">
        <x:f>IF(COUNTA(A128:H128,K128)=0,"",IF(OR(A128="",COUNTIF($A$6:$A$205,A128)&lt;&gt;1,COUNTIF(Pedidos!$A$6:$A$105,B128)&lt;&gt;1,NOT(ISNUMBER(C128)),C128&lt;=0,NOT(ISNUMBER(D128)),D128&lt;=0,COUNTIF(Listas!$E$6:$E$8,E128)&lt;&gt;1),"REVISAR DADOS",IF(E128="Reprovado","REPROVADO","VÁLIDO")))</x:f>
      </x:c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21" customHeight="1">
      <x:c r="A129" s="36"/>
      <x:c r="B129" s="36"/>
      <x:c r="C129" s="37"/>
      <x:c r="D129" s="36"/>
      <x:c r="E129" s="36"/>
      <x:c r="F129" s="36"/>
      <x:c r="G129" s="36"/>
      <x:c r="H129" s="36"/>
      <x:c r="I129" s="41" t="str">
        <x:f>IF(B129="","",IFERROR(INDEX(Pedidos!$D$6:$D$105,MATCH(B129,Pedidos!$A$6:$A$105,0)),""))</x:f>
      </x:c>
      <x:c r="J129" s="41" t="str">
        <x:f>IF(B129="","",IF(OR(L129="REVISAR DADOS",NOT(ISNUMBER(IFERROR(INDEX(Pedidos!$M$6:$M$105,MATCH(B129,Pedidos!$A$6:$A$105,0)),"")))),"REVISAR DADOS",IF(C129&lt;=INDEX(Pedidos!$M$6:$M$105,MATCH(B129,Pedidos!$A$6:$A$105,0)),"NO PRAZO","ATRASADO")))</x:f>
      </x:c>
      <x:c r="K129" s="36"/>
      <x:c r="L129" s="41" t="str">
        <x:f>IF(COUNTA(A129:H129,K129)=0,"",IF(OR(A129="",COUNTIF($A$6:$A$205,A129)&lt;&gt;1,COUNTIF(Pedidos!$A$6:$A$105,B129)&lt;&gt;1,NOT(ISNUMBER(C129)),C129&lt;=0,NOT(ISNUMBER(D129)),D129&lt;=0,COUNTIF(Listas!$E$6:$E$8,E129)&lt;&gt;1),"REVISAR DADOS",IF(E129="Reprovado","REPROVADO","VÁLIDO")))</x:f>
      </x:c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21" customHeight="1">
      <x:c r="A130" s="36"/>
      <x:c r="B130" s="36"/>
      <x:c r="C130" s="37"/>
      <x:c r="D130" s="36"/>
      <x:c r="E130" s="36"/>
      <x:c r="F130" s="36"/>
      <x:c r="G130" s="36"/>
      <x:c r="H130" s="36"/>
      <x:c r="I130" s="41" t="str">
        <x:f>IF(B130="","",IFERROR(INDEX(Pedidos!$D$6:$D$105,MATCH(B130,Pedidos!$A$6:$A$105,0)),""))</x:f>
      </x:c>
      <x:c r="J130" s="41" t="str">
        <x:f>IF(B130="","",IF(OR(L130="REVISAR DADOS",NOT(ISNUMBER(IFERROR(INDEX(Pedidos!$M$6:$M$105,MATCH(B130,Pedidos!$A$6:$A$105,0)),"")))),"REVISAR DADOS",IF(C130&lt;=INDEX(Pedidos!$M$6:$M$105,MATCH(B130,Pedidos!$A$6:$A$105,0)),"NO PRAZO","ATRASADO")))</x:f>
      </x:c>
      <x:c r="K130" s="36"/>
      <x:c r="L130" s="41" t="str">
        <x:f>IF(COUNTA(A130:H130,K130)=0,"",IF(OR(A130="",COUNTIF($A$6:$A$205,A130)&lt;&gt;1,COUNTIF(Pedidos!$A$6:$A$105,B130)&lt;&gt;1,NOT(ISNUMBER(C130)),C130&lt;=0,NOT(ISNUMBER(D130)),D130&lt;=0,COUNTIF(Listas!$E$6:$E$8,E130)&lt;&gt;1),"REVISAR DADOS",IF(E130="Reprovado","REPROVADO","VÁLIDO")))</x:f>
      </x:c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21" customHeight="1">
      <x:c r="A131" s="36"/>
      <x:c r="B131" s="36"/>
      <x:c r="C131" s="37"/>
      <x:c r="D131" s="36"/>
      <x:c r="E131" s="36"/>
      <x:c r="F131" s="36"/>
      <x:c r="G131" s="36"/>
      <x:c r="H131" s="36"/>
      <x:c r="I131" s="41" t="str">
        <x:f>IF(B131="","",IFERROR(INDEX(Pedidos!$D$6:$D$105,MATCH(B131,Pedidos!$A$6:$A$105,0)),""))</x:f>
      </x:c>
      <x:c r="J131" s="41" t="str">
        <x:f>IF(B131="","",IF(OR(L131="REVISAR DADOS",NOT(ISNUMBER(IFERROR(INDEX(Pedidos!$M$6:$M$105,MATCH(B131,Pedidos!$A$6:$A$105,0)),"")))),"REVISAR DADOS",IF(C131&lt;=INDEX(Pedidos!$M$6:$M$105,MATCH(B131,Pedidos!$A$6:$A$105,0)),"NO PRAZO","ATRASADO")))</x:f>
      </x:c>
      <x:c r="K131" s="36"/>
      <x:c r="L131" s="41" t="str">
        <x:f>IF(COUNTA(A131:H131,K131)=0,"",IF(OR(A131="",COUNTIF($A$6:$A$205,A131)&lt;&gt;1,COUNTIF(Pedidos!$A$6:$A$105,B131)&lt;&gt;1,NOT(ISNUMBER(C131)),C131&lt;=0,NOT(ISNUMBER(D131)),D131&lt;=0,COUNTIF(Listas!$E$6:$E$8,E131)&lt;&gt;1),"REVISAR DADOS",IF(E131="Reprovado","REPROVADO","VÁLIDO")))</x:f>
      </x:c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21" customHeight="1">
      <x:c r="A132" s="36"/>
      <x:c r="B132" s="36"/>
      <x:c r="C132" s="37"/>
      <x:c r="D132" s="36"/>
      <x:c r="E132" s="36"/>
      <x:c r="F132" s="36"/>
      <x:c r="G132" s="36"/>
      <x:c r="H132" s="36"/>
      <x:c r="I132" s="41" t="str">
        <x:f>IF(B132="","",IFERROR(INDEX(Pedidos!$D$6:$D$105,MATCH(B132,Pedidos!$A$6:$A$105,0)),""))</x:f>
      </x:c>
      <x:c r="J132" s="41" t="str">
        <x:f>IF(B132="","",IF(OR(L132="REVISAR DADOS",NOT(ISNUMBER(IFERROR(INDEX(Pedidos!$M$6:$M$105,MATCH(B132,Pedidos!$A$6:$A$105,0)),"")))),"REVISAR DADOS",IF(C132&lt;=INDEX(Pedidos!$M$6:$M$105,MATCH(B132,Pedidos!$A$6:$A$105,0)),"NO PRAZO","ATRASADO")))</x:f>
      </x:c>
      <x:c r="K132" s="36"/>
      <x:c r="L132" s="41" t="str">
        <x:f>IF(COUNTA(A132:H132,K132)=0,"",IF(OR(A132="",COUNTIF($A$6:$A$205,A132)&lt;&gt;1,COUNTIF(Pedidos!$A$6:$A$105,B132)&lt;&gt;1,NOT(ISNUMBER(C132)),C132&lt;=0,NOT(ISNUMBER(D132)),D132&lt;=0,COUNTIF(Listas!$E$6:$E$8,E132)&lt;&gt;1),"REVISAR DADOS",IF(E132="Reprovado","REPROVADO","VÁLIDO")))</x:f>
      </x:c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21" customHeight="1">
      <x:c r="A133" s="36"/>
      <x:c r="B133" s="36"/>
      <x:c r="C133" s="37"/>
      <x:c r="D133" s="36"/>
      <x:c r="E133" s="36"/>
      <x:c r="F133" s="36"/>
      <x:c r="G133" s="36"/>
      <x:c r="H133" s="36"/>
      <x:c r="I133" s="41" t="str">
        <x:f>IF(B133="","",IFERROR(INDEX(Pedidos!$D$6:$D$105,MATCH(B133,Pedidos!$A$6:$A$105,0)),""))</x:f>
      </x:c>
      <x:c r="J133" s="41" t="str">
        <x:f>IF(B133="","",IF(OR(L133="REVISAR DADOS",NOT(ISNUMBER(IFERROR(INDEX(Pedidos!$M$6:$M$105,MATCH(B133,Pedidos!$A$6:$A$105,0)),"")))),"REVISAR DADOS",IF(C133&lt;=INDEX(Pedidos!$M$6:$M$105,MATCH(B133,Pedidos!$A$6:$A$105,0)),"NO PRAZO","ATRASADO")))</x:f>
      </x:c>
      <x:c r="K133" s="36"/>
      <x:c r="L133" s="41" t="str">
        <x:f>IF(COUNTA(A133:H133,K133)=0,"",IF(OR(A133="",COUNTIF($A$6:$A$205,A133)&lt;&gt;1,COUNTIF(Pedidos!$A$6:$A$105,B133)&lt;&gt;1,NOT(ISNUMBER(C133)),C133&lt;=0,NOT(ISNUMBER(D133)),D133&lt;=0,COUNTIF(Listas!$E$6:$E$8,E133)&lt;&gt;1),"REVISAR DADOS",IF(E133="Reprovado","REPROVADO","VÁLIDO")))</x:f>
      </x:c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21" customHeight="1">
      <x:c r="A134" s="36"/>
      <x:c r="B134" s="36"/>
      <x:c r="C134" s="37"/>
      <x:c r="D134" s="36"/>
      <x:c r="E134" s="36"/>
      <x:c r="F134" s="36"/>
      <x:c r="G134" s="36"/>
      <x:c r="H134" s="36"/>
      <x:c r="I134" s="41" t="str">
        <x:f>IF(B134="","",IFERROR(INDEX(Pedidos!$D$6:$D$105,MATCH(B134,Pedidos!$A$6:$A$105,0)),""))</x:f>
      </x:c>
      <x:c r="J134" s="41" t="str">
        <x:f>IF(B134="","",IF(OR(L134="REVISAR DADOS",NOT(ISNUMBER(IFERROR(INDEX(Pedidos!$M$6:$M$105,MATCH(B134,Pedidos!$A$6:$A$105,0)),"")))),"REVISAR DADOS",IF(C134&lt;=INDEX(Pedidos!$M$6:$M$105,MATCH(B134,Pedidos!$A$6:$A$105,0)),"NO PRAZO","ATRASADO")))</x:f>
      </x:c>
      <x:c r="K134" s="36"/>
      <x:c r="L134" s="41" t="str">
        <x:f>IF(COUNTA(A134:H134,K134)=0,"",IF(OR(A134="",COUNTIF($A$6:$A$205,A134)&lt;&gt;1,COUNTIF(Pedidos!$A$6:$A$105,B134)&lt;&gt;1,NOT(ISNUMBER(C134)),C134&lt;=0,NOT(ISNUMBER(D134)),D134&lt;=0,COUNTIF(Listas!$E$6:$E$8,E134)&lt;&gt;1),"REVISAR DADOS",IF(E134="Reprovado","REPROVADO","VÁLIDO")))</x:f>
      </x:c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21" customHeight="1">
      <x:c r="A135" s="36"/>
      <x:c r="B135" s="36"/>
      <x:c r="C135" s="37"/>
      <x:c r="D135" s="36"/>
      <x:c r="E135" s="36"/>
      <x:c r="F135" s="36"/>
      <x:c r="G135" s="36"/>
      <x:c r="H135" s="36"/>
      <x:c r="I135" s="41" t="str">
        <x:f>IF(B135="","",IFERROR(INDEX(Pedidos!$D$6:$D$105,MATCH(B135,Pedidos!$A$6:$A$105,0)),""))</x:f>
      </x:c>
      <x:c r="J135" s="41" t="str">
        <x:f>IF(B135="","",IF(OR(L135="REVISAR DADOS",NOT(ISNUMBER(IFERROR(INDEX(Pedidos!$M$6:$M$105,MATCH(B135,Pedidos!$A$6:$A$105,0)),"")))),"REVISAR DADOS",IF(C135&lt;=INDEX(Pedidos!$M$6:$M$105,MATCH(B135,Pedidos!$A$6:$A$105,0)),"NO PRAZO","ATRASADO")))</x:f>
      </x:c>
      <x:c r="K135" s="36"/>
      <x:c r="L135" s="41" t="str">
        <x:f>IF(COUNTA(A135:H135,K135)=0,"",IF(OR(A135="",COUNTIF($A$6:$A$205,A135)&lt;&gt;1,COUNTIF(Pedidos!$A$6:$A$105,B135)&lt;&gt;1,NOT(ISNUMBER(C135)),C135&lt;=0,NOT(ISNUMBER(D135)),D135&lt;=0,COUNTIF(Listas!$E$6:$E$8,E135)&lt;&gt;1),"REVISAR DADOS",IF(E135="Reprovado","REPROVADO","VÁLIDO")))</x:f>
      </x:c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21" customHeight="1">
      <x:c r="A136" s="36"/>
      <x:c r="B136" s="36"/>
      <x:c r="C136" s="37"/>
      <x:c r="D136" s="36"/>
      <x:c r="E136" s="36"/>
      <x:c r="F136" s="36"/>
      <x:c r="G136" s="36"/>
      <x:c r="H136" s="36"/>
      <x:c r="I136" s="41" t="str">
        <x:f>IF(B136="","",IFERROR(INDEX(Pedidos!$D$6:$D$105,MATCH(B136,Pedidos!$A$6:$A$105,0)),""))</x:f>
      </x:c>
      <x:c r="J136" s="41" t="str">
        <x:f>IF(B136="","",IF(OR(L136="REVISAR DADOS",NOT(ISNUMBER(IFERROR(INDEX(Pedidos!$M$6:$M$105,MATCH(B136,Pedidos!$A$6:$A$105,0)),"")))),"REVISAR DADOS",IF(C136&lt;=INDEX(Pedidos!$M$6:$M$105,MATCH(B136,Pedidos!$A$6:$A$105,0)),"NO PRAZO","ATRASADO")))</x:f>
      </x:c>
      <x:c r="K136" s="36"/>
      <x:c r="L136" s="41" t="str">
        <x:f>IF(COUNTA(A136:H136,K136)=0,"",IF(OR(A136="",COUNTIF($A$6:$A$205,A136)&lt;&gt;1,COUNTIF(Pedidos!$A$6:$A$105,B136)&lt;&gt;1,NOT(ISNUMBER(C136)),C136&lt;=0,NOT(ISNUMBER(D136)),D136&lt;=0,COUNTIF(Listas!$E$6:$E$8,E136)&lt;&gt;1),"REVISAR DADOS",IF(E136="Reprovado","REPROVADO","VÁLIDO")))</x:f>
      </x:c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21" customHeight="1">
      <x:c r="A137" s="36"/>
      <x:c r="B137" s="36"/>
      <x:c r="C137" s="37"/>
      <x:c r="D137" s="36"/>
      <x:c r="E137" s="36"/>
      <x:c r="F137" s="36"/>
      <x:c r="G137" s="36"/>
      <x:c r="H137" s="36"/>
      <x:c r="I137" s="41" t="str">
        <x:f>IF(B137="","",IFERROR(INDEX(Pedidos!$D$6:$D$105,MATCH(B137,Pedidos!$A$6:$A$105,0)),""))</x:f>
      </x:c>
      <x:c r="J137" s="41" t="str">
        <x:f>IF(B137="","",IF(OR(L137="REVISAR DADOS",NOT(ISNUMBER(IFERROR(INDEX(Pedidos!$M$6:$M$105,MATCH(B137,Pedidos!$A$6:$A$105,0)),"")))),"REVISAR DADOS",IF(C137&lt;=INDEX(Pedidos!$M$6:$M$105,MATCH(B137,Pedidos!$A$6:$A$105,0)),"NO PRAZO","ATRASADO")))</x:f>
      </x:c>
      <x:c r="K137" s="36"/>
      <x:c r="L137" s="41" t="str">
        <x:f>IF(COUNTA(A137:H137,K137)=0,"",IF(OR(A137="",COUNTIF($A$6:$A$205,A137)&lt;&gt;1,COUNTIF(Pedidos!$A$6:$A$105,B137)&lt;&gt;1,NOT(ISNUMBER(C137)),C137&lt;=0,NOT(ISNUMBER(D137)),D137&lt;=0,COUNTIF(Listas!$E$6:$E$8,E137)&lt;&gt;1),"REVISAR DADOS",IF(E137="Reprovado","REPROVADO","VÁLIDO")))</x:f>
      </x:c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21" customHeight="1">
      <x:c r="A138" s="36"/>
      <x:c r="B138" s="36"/>
      <x:c r="C138" s="37"/>
      <x:c r="D138" s="36"/>
      <x:c r="E138" s="36"/>
      <x:c r="F138" s="36"/>
      <x:c r="G138" s="36"/>
      <x:c r="H138" s="36"/>
      <x:c r="I138" s="41" t="str">
        <x:f>IF(B138="","",IFERROR(INDEX(Pedidos!$D$6:$D$105,MATCH(B138,Pedidos!$A$6:$A$105,0)),""))</x:f>
      </x:c>
      <x:c r="J138" s="41" t="str">
        <x:f>IF(B138="","",IF(OR(L138="REVISAR DADOS",NOT(ISNUMBER(IFERROR(INDEX(Pedidos!$M$6:$M$105,MATCH(B138,Pedidos!$A$6:$A$105,0)),"")))),"REVISAR DADOS",IF(C138&lt;=INDEX(Pedidos!$M$6:$M$105,MATCH(B138,Pedidos!$A$6:$A$105,0)),"NO PRAZO","ATRASADO")))</x:f>
      </x:c>
      <x:c r="K138" s="36"/>
      <x:c r="L138" s="41" t="str">
        <x:f>IF(COUNTA(A138:H138,K138)=0,"",IF(OR(A138="",COUNTIF($A$6:$A$205,A138)&lt;&gt;1,COUNTIF(Pedidos!$A$6:$A$105,B138)&lt;&gt;1,NOT(ISNUMBER(C138)),C138&lt;=0,NOT(ISNUMBER(D138)),D138&lt;=0,COUNTIF(Listas!$E$6:$E$8,E138)&lt;&gt;1),"REVISAR DADOS",IF(E138="Reprovado","REPROVADO","VÁLIDO")))</x:f>
      </x:c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21" customHeight="1">
      <x:c r="A139" s="36"/>
      <x:c r="B139" s="36"/>
      <x:c r="C139" s="37"/>
      <x:c r="D139" s="36"/>
      <x:c r="E139" s="36"/>
      <x:c r="F139" s="36"/>
      <x:c r="G139" s="36"/>
      <x:c r="H139" s="36"/>
      <x:c r="I139" s="41" t="str">
        <x:f>IF(B139="","",IFERROR(INDEX(Pedidos!$D$6:$D$105,MATCH(B139,Pedidos!$A$6:$A$105,0)),""))</x:f>
      </x:c>
      <x:c r="J139" s="41" t="str">
        <x:f>IF(B139="","",IF(OR(L139="REVISAR DADOS",NOT(ISNUMBER(IFERROR(INDEX(Pedidos!$M$6:$M$105,MATCH(B139,Pedidos!$A$6:$A$105,0)),"")))),"REVISAR DADOS",IF(C139&lt;=INDEX(Pedidos!$M$6:$M$105,MATCH(B139,Pedidos!$A$6:$A$105,0)),"NO PRAZO","ATRASADO")))</x:f>
      </x:c>
      <x:c r="K139" s="36"/>
      <x:c r="L139" s="41" t="str">
        <x:f>IF(COUNTA(A139:H139,K139)=0,"",IF(OR(A139="",COUNTIF($A$6:$A$205,A139)&lt;&gt;1,COUNTIF(Pedidos!$A$6:$A$105,B139)&lt;&gt;1,NOT(ISNUMBER(C139)),C139&lt;=0,NOT(ISNUMBER(D139)),D139&lt;=0,COUNTIF(Listas!$E$6:$E$8,E139)&lt;&gt;1),"REVISAR DADOS",IF(E139="Reprovado","REPROVADO","VÁLIDO")))</x:f>
      </x:c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21" customHeight="1">
      <x:c r="A140" s="36"/>
      <x:c r="B140" s="36"/>
      <x:c r="C140" s="37"/>
      <x:c r="D140" s="36"/>
      <x:c r="E140" s="36"/>
      <x:c r="F140" s="36"/>
      <x:c r="G140" s="36"/>
      <x:c r="H140" s="36"/>
      <x:c r="I140" s="41" t="str">
        <x:f>IF(B140="","",IFERROR(INDEX(Pedidos!$D$6:$D$105,MATCH(B140,Pedidos!$A$6:$A$105,0)),""))</x:f>
      </x:c>
      <x:c r="J140" s="41" t="str">
        <x:f>IF(B140="","",IF(OR(L140="REVISAR DADOS",NOT(ISNUMBER(IFERROR(INDEX(Pedidos!$M$6:$M$105,MATCH(B140,Pedidos!$A$6:$A$105,0)),"")))),"REVISAR DADOS",IF(C140&lt;=INDEX(Pedidos!$M$6:$M$105,MATCH(B140,Pedidos!$A$6:$A$105,0)),"NO PRAZO","ATRASADO")))</x:f>
      </x:c>
      <x:c r="K140" s="36"/>
      <x:c r="L140" s="41" t="str">
        <x:f>IF(COUNTA(A140:H140,K140)=0,"",IF(OR(A140="",COUNTIF($A$6:$A$205,A140)&lt;&gt;1,COUNTIF(Pedidos!$A$6:$A$105,B140)&lt;&gt;1,NOT(ISNUMBER(C140)),C140&lt;=0,NOT(ISNUMBER(D140)),D140&lt;=0,COUNTIF(Listas!$E$6:$E$8,E140)&lt;&gt;1),"REVISAR DADOS",IF(E140="Reprovado","REPROVADO","VÁLIDO")))</x:f>
      </x:c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21" customHeight="1">
      <x:c r="A141" s="36"/>
      <x:c r="B141" s="36"/>
      <x:c r="C141" s="37"/>
      <x:c r="D141" s="36"/>
      <x:c r="E141" s="36"/>
      <x:c r="F141" s="36"/>
      <x:c r="G141" s="36"/>
      <x:c r="H141" s="36"/>
      <x:c r="I141" s="41" t="str">
        <x:f>IF(B141="","",IFERROR(INDEX(Pedidos!$D$6:$D$105,MATCH(B141,Pedidos!$A$6:$A$105,0)),""))</x:f>
      </x:c>
      <x:c r="J141" s="41" t="str">
        <x:f>IF(B141="","",IF(OR(L141="REVISAR DADOS",NOT(ISNUMBER(IFERROR(INDEX(Pedidos!$M$6:$M$105,MATCH(B141,Pedidos!$A$6:$A$105,0)),"")))),"REVISAR DADOS",IF(C141&lt;=INDEX(Pedidos!$M$6:$M$105,MATCH(B141,Pedidos!$A$6:$A$105,0)),"NO PRAZO","ATRASADO")))</x:f>
      </x:c>
      <x:c r="K141" s="36"/>
      <x:c r="L141" s="41" t="str">
        <x:f>IF(COUNTA(A141:H141,K141)=0,"",IF(OR(A141="",COUNTIF($A$6:$A$205,A141)&lt;&gt;1,COUNTIF(Pedidos!$A$6:$A$105,B141)&lt;&gt;1,NOT(ISNUMBER(C141)),C141&lt;=0,NOT(ISNUMBER(D141)),D141&lt;=0,COUNTIF(Listas!$E$6:$E$8,E141)&lt;&gt;1),"REVISAR DADOS",IF(E141="Reprovado","REPROVADO","VÁLIDO")))</x:f>
      </x:c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21" customHeight="1">
      <x:c r="A142" s="36"/>
      <x:c r="B142" s="36"/>
      <x:c r="C142" s="37"/>
      <x:c r="D142" s="36"/>
      <x:c r="E142" s="36"/>
      <x:c r="F142" s="36"/>
      <x:c r="G142" s="36"/>
      <x:c r="H142" s="36"/>
      <x:c r="I142" s="41" t="str">
        <x:f>IF(B142="","",IFERROR(INDEX(Pedidos!$D$6:$D$105,MATCH(B142,Pedidos!$A$6:$A$105,0)),""))</x:f>
      </x:c>
      <x:c r="J142" s="41" t="str">
        <x:f>IF(B142="","",IF(OR(L142="REVISAR DADOS",NOT(ISNUMBER(IFERROR(INDEX(Pedidos!$M$6:$M$105,MATCH(B142,Pedidos!$A$6:$A$105,0)),"")))),"REVISAR DADOS",IF(C142&lt;=INDEX(Pedidos!$M$6:$M$105,MATCH(B142,Pedidos!$A$6:$A$105,0)),"NO PRAZO","ATRASADO")))</x:f>
      </x:c>
      <x:c r="K142" s="36"/>
      <x:c r="L142" s="41" t="str">
        <x:f>IF(COUNTA(A142:H142,K142)=0,"",IF(OR(A142="",COUNTIF($A$6:$A$205,A142)&lt;&gt;1,COUNTIF(Pedidos!$A$6:$A$105,B142)&lt;&gt;1,NOT(ISNUMBER(C142)),C142&lt;=0,NOT(ISNUMBER(D142)),D142&lt;=0,COUNTIF(Listas!$E$6:$E$8,E142)&lt;&gt;1),"REVISAR DADOS",IF(E142="Reprovado","REPROVADO","VÁLIDO")))</x:f>
      </x:c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21" customHeight="1">
      <x:c r="A143" s="36"/>
      <x:c r="B143" s="36"/>
      <x:c r="C143" s="37"/>
      <x:c r="D143" s="36"/>
      <x:c r="E143" s="36"/>
      <x:c r="F143" s="36"/>
      <x:c r="G143" s="36"/>
      <x:c r="H143" s="36"/>
      <x:c r="I143" s="41" t="str">
        <x:f>IF(B143="","",IFERROR(INDEX(Pedidos!$D$6:$D$105,MATCH(B143,Pedidos!$A$6:$A$105,0)),""))</x:f>
      </x:c>
      <x:c r="J143" s="41" t="str">
        <x:f>IF(B143="","",IF(OR(L143="REVISAR DADOS",NOT(ISNUMBER(IFERROR(INDEX(Pedidos!$M$6:$M$105,MATCH(B143,Pedidos!$A$6:$A$105,0)),"")))),"REVISAR DADOS",IF(C143&lt;=INDEX(Pedidos!$M$6:$M$105,MATCH(B143,Pedidos!$A$6:$A$105,0)),"NO PRAZO","ATRASADO")))</x:f>
      </x:c>
      <x:c r="K143" s="36"/>
      <x:c r="L143" s="41" t="str">
        <x:f>IF(COUNTA(A143:H143,K143)=0,"",IF(OR(A143="",COUNTIF($A$6:$A$205,A143)&lt;&gt;1,COUNTIF(Pedidos!$A$6:$A$105,B143)&lt;&gt;1,NOT(ISNUMBER(C143)),C143&lt;=0,NOT(ISNUMBER(D143)),D143&lt;=0,COUNTIF(Listas!$E$6:$E$8,E143)&lt;&gt;1),"REVISAR DADOS",IF(E143="Reprovado","REPROVADO","VÁLIDO")))</x:f>
      </x:c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21" customHeight="1">
      <x:c r="A144" s="36"/>
      <x:c r="B144" s="36"/>
      <x:c r="C144" s="37"/>
      <x:c r="D144" s="36"/>
      <x:c r="E144" s="36"/>
      <x:c r="F144" s="36"/>
      <x:c r="G144" s="36"/>
      <x:c r="H144" s="36"/>
      <x:c r="I144" s="41" t="str">
        <x:f>IF(B144="","",IFERROR(INDEX(Pedidos!$D$6:$D$105,MATCH(B144,Pedidos!$A$6:$A$105,0)),""))</x:f>
      </x:c>
      <x:c r="J144" s="41" t="str">
        <x:f>IF(B144="","",IF(OR(L144="REVISAR DADOS",NOT(ISNUMBER(IFERROR(INDEX(Pedidos!$M$6:$M$105,MATCH(B144,Pedidos!$A$6:$A$105,0)),"")))),"REVISAR DADOS",IF(C144&lt;=INDEX(Pedidos!$M$6:$M$105,MATCH(B144,Pedidos!$A$6:$A$105,0)),"NO PRAZO","ATRASADO")))</x:f>
      </x:c>
      <x:c r="K144" s="36"/>
      <x:c r="L144" s="41" t="str">
        <x:f>IF(COUNTA(A144:H144,K144)=0,"",IF(OR(A144="",COUNTIF($A$6:$A$205,A144)&lt;&gt;1,COUNTIF(Pedidos!$A$6:$A$105,B144)&lt;&gt;1,NOT(ISNUMBER(C144)),C144&lt;=0,NOT(ISNUMBER(D144)),D144&lt;=0,COUNTIF(Listas!$E$6:$E$8,E144)&lt;&gt;1),"REVISAR DADOS",IF(E144="Reprovado","REPROVADO","VÁLIDO")))</x:f>
      </x:c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21" customHeight="1">
      <x:c r="A145" s="36"/>
      <x:c r="B145" s="36"/>
      <x:c r="C145" s="37"/>
      <x:c r="D145" s="36"/>
      <x:c r="E145" s="36"/>
      <x:c r="F145" s="36"/>
      <x:c r="G145" s="36"/>
      <x:c r="H145" s="36"/>
      <x:c r="I145" s="41" t="str">
        <x:f>IF(B145="","",IFERROR(INDEX(Pedidos!$D$6:$D$105,MATCH(B145,Pedidos!$A$6:$A$105,0)),""))</x:f>
      </x:c>
      <x:c r="J145" s="41" t="str">
        <x:f>IF(B145="","",IF(OR(L145="REVISAR DADOS",NOT(ISNUMBER(IFERROR(INDEX(Pedidos!$M$6:$M$105,MATCH(B145,Pedidos!$A$6:$A$105,0)),"")))),"REVISAR DADOS",IF(C145&lt;=INDEX(Pedidos!$M$6:$M$105,MATCH(B145,Pedidos!$A$6:$A$105,0)),"NO PRAZO","ATRASADO")))</x:f>
      </x:c>
      <x:c r="K145" s="36"/>
      <x:c r="L145" s="41" t="str">
        <x:f>IF(COUNTA(A145:H145,K145)=0,"",IF(OR(A145="",COUNTIF($A$6:$A$205,A145)&lt;&gt;1,COUNTIF(Pedidos!$A$6:$A$105,B145)&lt;&gt;1,NOT(ISNUMBER(C145)),C145&lt;=0,NOT(ISNUMBER(D145)),D145&lt;=0,COUNTIF(Listas!$E$6:$E$8,E145)&lt;&gt;1),"REVISAR DADOS",IF(E145="Reprovado","REPROVADO","VÁLIDO")))</x:f>
      </x:c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21" customHeight="1">
      <x:c r="A146" s="36"/>
      <x:c r="B146" s="36"/>
      <x:c r="C146" s="37"/>
      <x:c r="D146" s="36"/>
      <x:c r="E146" s="36"/>
      <x:c r="F146" s="36"/>
      <x:c r="G146" s="36"/>
      <x:c r="H146" s="36"/>
      <x:c r="I146" s="41" t="str">
        <x:f>IF(B146="","",IFERROR(INDEX(Pedidos!$D$6:$D$105,MATCH(B146,Pedidos!$A$6:$A$105,0)),""))</x:f>
      </x:c>
      <x:c r="J146" s="41" t="str">
        <x:f>IF(B146="","",IF(OR(L146="REVISAR DADOS",NOT(ISNUMBER(IFERROR(INDEX(Pedidos!$M$6:$M$105,MATCH(B146,Pedidos!$A$6:$A$105,0)),"")))),"REVISAR DADOS",IF(C146&lt;=INDEX(Pedidos!$M$6:$M$105,MATCH(B146,Pedidos!$A$6:$A$105,0)),"NO PRAZO","ATRASADO")))</x:f>
      </x:c>
      <x:c r="K146" s="36"/>
      <x:c r="L146" s="41" t="str">
        <x:f>IF(COUNTA(A146:H146,K146)=0,"",IF(OR(A146="",COUNTIF($A$6:$A$205,A146)&lt;&gt;1,COUNTIF(Pedidos!$A$6:$A$105,B146)&lt;&gt;1,NOT(ISNUMBER(C146)),C146&lt;=0,NOT(ISNUMBER(D146)),D146&lt;=0,COUNTIF(Listas!$E$6:$E$8,E146)&lt;&gt;1),"REVISAR DADOS",IF(E146="Reprovado","REPROVADO","VÁLIDO")))</x:f>
      </x:c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21" customHeight="1">
      <x:c r="A147" s="36"/>
      <x:c r="B147" s="36"/>
      <x:c r="C147" s="37"/>
      <x:c r="D147" s="36"/>
      <x:c r="E147" s="36"/>
      <x:c r="F147" s="36"/>
      <x:c r="G147" s="36"/>
      <x:c r="H147" s="36"/>
      <x:c r="I147" s="41" t="str">
        <x:f>IF(B147="","",IFERROR(INDEX(Pedidos!$D$6:$D$105,MATCH(B147,Pedidos!$A$6:$A$105,0)),""))</x:f>
      </x:c>
      <x:c r="J147" s="41" t="str">
        <x:f>IF(B147="","",IF(OR(L147="REVISAR DADOS",NOT(ISNUMBER(IFERROR(INDEX(Pedidos!$M$6:$M$105,MATCH(B147,Pedidos!$A$6:$A$105,0)),"")))),"REVISAR DADOS",IF(C147&lt;=INDEX(Pedidos!$M$6:$M$105,MATCH(B147,Pedidos!$A$6:$A$105,0)),"NO PRAZO","ATRASADO")))</x:f>
      </x:c>
      <x:c r="K147" s="36"/>
      <x:c r="L147" s="41" t="str">
        <x:f>IF(COUNTA(A147:H147,K147)=0,"",IF(OR(A147="",COUNTIF($A$6:$A$205,A147)&lt;&gt;1,COUNTIF(Pedidos!$A$6:$A$105,B147)&lt;&gt;1,NOT(ISNUMBER(C147)),C147&lt;=0,NOT(ISNUMBER(D147)),D147&lt;=0,COUNTIF(Listas!$E$6:$E$8,E147)&lt;&gt;1),"REVISAR DADOS",IF(E147="Reprovado","REPROVADO","VÁLIDO")))</x:f>
      </x:c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21" customHeight="1">
      <x:c r="A148" s="36"/>
      <x:c r="B148" s="36"/>
      <x:c r="C148" s="37"/>
      <x:c r="D148" s="36"/>
      <x:c r="E148" s="36"/>
      <x:c r="F148" s="36"/>
      <x:c r="G148" s="36"/>
      <x:c r="H148" s="36"/>
      <x:c r="I148" s="41" t="str">
        <x:f>IF(B148="","",IFERROR(INDEX(Pedidos!$D$6:$D$105,MATCH(B148,Pedidos!$A$6:$A$105,0)),""))</x:f>
      </x:c>
      <x:c r="J148" s="41" t="str">
        <x:f>IF(B148="","",IF(OR(L148="REVISAR DADOS",NOT(ISNUMBER(IFERROR(INDEX(Pedidos!$M$6:$M$105,MATCH(B148,Pedidos!$A$6:$A$105,0)),"")))),"REVISAR DADOS",IF(C148&lt;=INDEX(Pedidos!$M$6:$M$105,MATCH(B148,Pedidos!$A$6:$A$105,0)),"NO PRAZO","ATRASADO")))</x:f>
      </x:c>
      <x:c r="K148" s="36"/>
      <x:c r="L148" s="41" t="str">
        <x:f>IF(COUNTA(A148:H148,K148)=0,"",IF(OR(A148="",COUNTIF($A$6:$A$205,A148)&lt;&gt;1,COUNTIF(Pedidos!$A$6:$A$105,B148)&lt;&gt;1,NOT(ISNUMBER(C148)),C148&lt;=0,NOT(ISNUMBER(D148)),D148&lt;=0,COUNTIF(Listas!$E$6:$E$8,E148)&lt;&gt;1),"REVISAR DADOS",IF(E148="Reprovado","REPROVADO","VÁLIDO")))</x:f>
      </x:c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21" customHeight="1">
      <x:c r="A149" s="36"/>
      <x:c r="B149" s="36"/>
      <x:c r="C149" s="37"/>
      <x:c r="D149" s="36"/>
      <x:c r="E149" s="36"/>
      <x:c r="F149" s="36"/>
      <x:c r="G149" s="36"/>
      <x:c r="H149" s="36"/>
      <x:c r="I149" s="41" t="str">
        <x:f>IF(B149="","",IFERROR(INDEX(Pedidos!$D$6:$D$105,MATCH(B149,Pedidos!$A$6:$A$105,0)),""))</x:f>
      </x:c>
      <x:c r="J149" s="41" t="str">
        <x:f>IF(B149="","",IF(OR(L149="REVISAR DADOS",NOT(ISNUMBER(IFERROR(INDEX(Pedidos!$M$6:$M$105,MATCH(B149,Pedidos!$A$6:$A$105,0)),"")))),"REVISAR DADOS",IF(C149&lt;=INDEX(Pedidos!$M$6:$M$105,MATCH(B149,Pedidos!$A$6:$A$105,0)),"NO PRAZO","ATRASADO")))</x:f>
      </x:c>
      <x:c r="K149" s="36"/>
      <x:c r="L149" s="41" t="str">
        <x:f>IF(COUNTA(A149:H149,K149)=0,"",IF(OR(A149="",COUNTIF($A$6:$A$205,A149)&lt;&gt;1,COUNTIF(Pedidos!$A$6:$A$105,B149)&lt;&gt;1,NOT(ISNUMBER(C149)),C149&lt;=0,NOT(ISNUMBER(D149)),D149&lt;=0,COUNTIF(Listas!$E$6:$E$8,E149)&lt;&gt;1),"REVISAR DADOS",IF(E149="Reprovado","REPROVADO","VÁLIDO")))</x:f>
      </x:c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21" customHeight="1">
      <x:c r="A150" s="36"/>
      <x:c r="B150" s="36"/>
      <x:c r="C150" s="37"/>
      <x:c r="D150" s="36"/>
      <x:c r="E150" s="36"/>
      <x:c r="F150" s="36"/>
      <x:c r="G150" s="36"/>
      <x:c r="H150" s="36"/>
      <x:c r="I150" s="41" t="str">
        <x:f>IF(B150="","",IFERROR(INDEX(Pedidos!$D$6:$D$105,MATCH(B150,Pedidos!$A$6:$A$105,0)),""))</x:f>
      </x:c>
      <x:c r="J150" s="41" t="str">
        <x:f>IF(B150="","",IF(OR(L150="REVISAR DADOS",NOT(ISNUMBER(IFERROR(INDEX(Pedidos!$M$6:$M$105,MATCH(B150,Pedidos!$A$6:$A$105,0)),"")))),"REVISAR DADOS",IF(C150&lt;=INDEX(Pedidos!$M$6:$M$105,MATCH(B150,Pedidos!$A$6:$A$105,0)),"NO PRAZO","ATRASADO")))</x:f>
      </x:c>
      <x:c r="K150" s="36"/>
      <x:c r="L150" s="41" t="str">
        <x:f>IF(COUNTA(A150:H150,K150)=0,"",IF(OR(A150="",COUNTIF($A$6:$A$205,A150)&lt;&gt;1,COUNTIF(Pedidos!$A$6:$A$105,B150)&lt;&gt;1,NOT(ISNUMBER(C150)),C150&lt;=0,NOT(ISNUMBER(D150)),D150&lt;=0,COUNTIF(Listas!$E$6:$E$8,E150)&lt;&gt;1),"REVISAR DADOS",IF(E150="Reprovado","REPROVADO","VÁLIDO")))</x:f>
      </x:c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21" customHeight="1">
      <x:c r="A151" s="36"/>
      <x:c r="B151" s="36"/>
      <x:c r="C151" s="37"/>
      <x:c r="D151" s="36"/>
      <x:c r="E151" s="36"/>
      <x:c r="F151" s="36"/>
      <x:c r="G151" s="36"/>
      <x:c r="H151" s="36"/>
      <x:c r="I151" s="41" t="str">
        <x:f>IF(B151="","",IFERROR(INDEX(Pedidos!$D$6:$D$105,MATCH(B151,Pedidos!$A$6:$A$105,0)),""))</x:f>
      </x:c>
      <x:c r="J151" s="41" t="str">
        <x:f>IF(B151="","",IF(OR(L151="REVISAR DADOS",NOT(ISNUMBER(IFERROR(INDEX(Pedidos!$M$6:$M$105,MATCH(B151,Pedidos!$A$6:$A$105,0)),"")))),"REVISAR DADOS",IF(C151&lt;=INDEX(Pedidos!$M$6:$M$105,MATCH(B151,Pedidos!$A$6:$A$105,0)),"NO PRAZO","ATRASADO")))</x:f>
      </x:c>
      <x:c r="K151" s="36"/>
      <x:c r="L151" s="41" t="str">
        <x:f>IF(COUNTA(A151:H151,K151)=0,"",IF(OR(A151="",COUNTIF($A$6:$A$205,A151)&lt;&gt;1,COUNTIF(Pedidos!$A$6:$A$105,B151)&lt;&gt;1,NOT(ISNUMBER(C151)),C151&lt;=0,NOT(ISNUMBER(D151)),D151&lt;=0,COUNTIF(Listas!$E$6:$E$8,E151)&lt;&gt;1),"REVISAR DADOS",IF(E151="Reprovado","REPROVADO","VÁLIDO")))</x:f>
      </x:c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21" customHeight="1">
      <x:c r="A152" s="36"/>
      <x:c r="B152" s="36"/>
      <x:c r="C152" s="37"/>
      <x:c r="D152" s="36"/>
      <x:c r="E152" s="36"/>
      <x:c r="F152" s="36"/>
      <x:c r="G152" s="36"/>
      <x:c r="H152" s="36"/>
      <x:c r="I152" s="41" t="str">
        <x:f>IF(B152="","",IFERROR(INDEX(Pedidos!$D$6:$D$105,MATCH(B152,Pedidos!$A$6:$A$105,0)),""))</x:f>
      </x:c>
      <x:c r="J152" s="41" t="str">
        <x:f>IF(B152="","",IF(OR(L152="REVISAR DADOS",NOT(ISNUMBER(IFERROR(INDEX(Pedidos!$M$6:$M$105,MATCH(B152,Pedidos!$A$6:$A$105,0)),"")))),"REVISAR DADOS",IF(C152&lt;=INDEX(Pedidos!$M$6:$M$105,MATCH(B152,Pedidos!$A$6:$A$105,0)),"NO PRAZO","ATRASADO")))</x:f>
      </x:c>
      <x:c r="K152" s="36"/>
      <x:c r="L152" s="41" t="str">
        <x:f>IF(COUNTA(A152:H152,K152)=0,"",IF(OR(A152="",COUNTIF($A$6:$A$205,A152)&lt;&gt;1,COUNTIF(Pedidos!$A$6:$A$105,B152)&lt;&gt;1,NOT(ISNUMBER(C152)),C152&lt;=0,NOT(ISNUMBER(D152)),D152&lt;=0,COUNTIF(Listas!$E$6:$E$8,E152)&lt;&gt;1),"REVISAR DADOS",IF(E152="Reprovado","REPROVADO","VÁLIDO")))</x:f>
      </x:c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21" customHeight="1">
      <x:c r="A153" s="36"/>
      <x:c r="B153" s="36"/>
      <x:c r="C153" s="37"/>
      <x:c r="D153" s="36"/>
      <x:c r="E153" s="36"/>
      <x:c r="F153" s="36"/>
      <x:c r="G153" s="36"/>
      <x:c r="H153" s="36"/>
      <x:c r="I153" s="41" t="str">
        <x:f>IF(B153="","",IFERROR(INDEX(Pedidos!$D$6:$D$105,MATCH(B153,Pedidos!$A$6:$A$105,0)),""))</x:f>
      </x:c>
      <x:c r="J153" s="41" t="str">
        <x:f>IF(B153="","",IF(OR(L153="REVISAR DADOS",NOT(ISNUMBER(IFERROR(INDEX(Pedidos!$M$6:$M$105,MATCH(B153,Pedidos!$A$6:$A$105,0)),"")))),"REVISAR DADOS",IF(C153&lt;=INDEX(Pedidos!$M$6:$M$105,MATCH(B153,Pedidos!$A$6:$A$105,0)),"NO PRAZO","ATRASADO")))</x:f>
      </x:c>
      <x:c r="K153" s="36"/>
      <x:c r="L153" s="41" t="str">
        <x:f>IF(COUNTA(A153:H153,K153)=0,"",IF(OR(A153="",COUNTIF($A$6:$A$205,A153)&lt;&gt;1,COUNTIF(Pedidos!$A$6:$A$105,B153)&lt;&gt;1,NOT(ISNUMBER(C153)),C153&lt;=0,NOT(ISNUMBER(D153)),D153&lt;=0,COUNTIF(Listas!$E$6:$E$8,E153)&lt;&gt;1),"REVISAR DADOS",IF(E153="Reprovado","REPROVADO","VÁLIDO")))</x:f>
      </x:c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21" customHeight="1">
      <x:c r="A154" s="36"/>
      <x:c r="B154" s="36"/>
      <x:c r="C154" s="37"/>
      <x:c r="D154" s="36"/>
      <x:c r="E154" s="36"/>
      <x:c r="F154" s="36"/>
      <x:c r="G154" s="36"/>
      <x:c r="H154" s="36"/>
      <x:c r="I154" s="41" t="str">
        <x:f>IF(B154="","",IFERROR(INDEX(Pedidos!$D$6:$D$105,MATCH(B154,Pedidos!$A$6:$A$105,0)),""))</x:f>
      </x:c>
      <x:c r="J154" s="41" t="str">
        <x:f>IF(B154="","",IF(OR(L154="REVISAR DADOS",NOT(ISNUMBER(IFERROR(INDEX(Pedidos!$M$6:$M$105,MATCH(B154,Pedidos!$A$6:$A$105,0)),"")))),"REVISAR DADOS",IF(C154&lt;=INDEX(Pedidos!$M$6:$M$105,MATCH(B154,Pedidos!$A$6:$A$105,0)),"NO PRAZO","ATRASADO")))</x:f>
      </x:c>
      <x:c r="K154" s="36"/>
      <x:c r="L154" s="41" t="str">
        <x:f>IF(COUNTA(A154:H154,K154)=0,"",IF(OR(A154="",COUNTIF($A$6:$A$205,A154)&lt;&gt;1,COUNTIF(Pedidos!$A$6:$A$105,B154)&lt;&gt;1,NOT(ISNUMBER(C154)),C154&lt;=0,NOT(ISNUMBER(D154)),D154&lt;=0,COUNTIF(Listas!$E$6:$E$8,E154)&lt;&gt;1),"REVISAR DADOS",IF(E154="Reprovado","REPROVADO","VÁLIDO")))</x:f>
      </x:c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21" customHeight="1">
      <x:c r="A155" s="36"/>
      <x:c r="B155" s="36"/>
      <x:c r="C155" s="37"/>
      <x:c r="D155" s="36"/>
      <x:c r="E155" s="36"/>
      <x:c r="F155" s="36"/>
      <x:c r="G155" s="36"/>
      <x:c r="H155" s="36"/>
      <x:c r="I155" s="41" t="str">
        <x:f>IF(B155="","",IFERROR(INDEX(Pedidos!$D$6:$D$105,MATCH(B155,Pedidos!$A$6:$A$105,0)),""))</x:f>
      </x:c>
      <x:c r="J155" s="41" t="str">
        <x:f>IF(B155="","",IF(OR(L155="REVISAR DADOS",NOT(ISNUMBER(IFERROR(INDEX(Pedidos!$M$6:$M$105,MATCH(B155,Pedidos!$A$6:$A$105,0)),"")))),"REVISAR DADOS",IF(C155&lt;=INDEX(Pedidos!$M$6:$M$105,MATCH(B155,Pedidos!$A$6:$A$105,0)),"NO PRAZO","ATRASADO")))</x:f>
      </x:c>
      <x:c r="K155" s="36"/>
      <x:c r="L155" s="41" t="str">
        <x:f>IF(COUNTA(A155:H155,K155)=0,"",IF(OR(A155="",COUNTIF($A$6:$A$205,A155)&lt;&gt;1,COUNTIF(Pedidos!$A$6:$A$105,B155)&lt;&gt;1,NOT(ISNUMBER(C155)),C155&lt;=0,NOT(ISNUMBER(D155)),D155&lt;=0,COUNTIF(Listas!$E$6:$E$8,E155)&lt;&gt;1),"REVISAR DADOS",IF(E155="Reprovado","REPROVADO","VÁLIDO")))</x:f>
      </x:c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21" customHeight="1">
      <x:c r="A156" s="36"/>
      <x:c r="B156" s="36"/>
      <x:c r="C156" s="37"/>
      <x:c r="D156" s="36"/>
      <x:c r="E156" s="36"/>
      <x:c r="F156" s="36"/>
      <x:c r="G156" s="36"/>
      <x:c r="H156" s="36"/>
      <x:c r="I156" s="41" t="str">
        <x:f>IF(B156="","",IFERROR(INDEX(Pedidos!$D$6:$D$105,MATCH(B156,Pedidos!$A$6:$A$105,0)),""))</x:f>
      </x:c>
      <x:c r="J156" s="41" t="str">
        <x:f>IF(B156="","",IF(OR(L156="REVISAR DADOS",NOT(ISNUMBER(IFERROR(INDEX(Pedidos!$M$6:$M$105,MATCH(B156,Pedidos!$A$6:$A$105,0)),"")))),"REVISAR DADOS",IF(C156&lt;=INDEX(Pedidos!$M$6:$M$105,MATCH(B156,Pedidos!$A$6:$A$105,0)),"NO PRAZO","ATRASADO")))</x:f>
      </x:c>
      <x:c r="K156" s="36"/>
      <x:c r="L156" s="41" t="str">
        <x:f>IF(COUNTA(A156:H156,K156)=0,"",IF(OR(A156="",COUNTIF($A$6:$A$205,A156)&lt;&gt;1,COUNTIF(Pedidos!$A$6:$A$105,B156)&lt;&gt;1,NOT(ISNUMBER(C156)),C156&lt;=0,NOT(ISNUMBER(D156)),D156&lt;=0,COUNTIF(Listas!$E$6:$E$8,E156)&lt;&gt;1),"REVISAR DADOS",IF(E156="Reprovado","REPROVADO","VÁLIDO")))</x:f>
      </x:c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21" customHeight="1">
      <x:c r="A157" s="36"/>
      <x:c r="B157" s="36"/>
      <x:c r="C157" s="37"/>
      <x:c r="D157" s="36"/>
      <x:c r="E157" s="36"/>
      <x:c r="F157" s="36"/>
      <x:c r="G157" s="36"/>
      <x:c r="H157" s="36"/>
      <x:c r="I157" s="41" t="str">
        <x:f>IF(B157="","",IFERROR(INDEX(Pedidos!$D$6:$D$105,MATCH(B157,Pedidos!$A$6:$A$105,0)),""))</x:f>
      </x:c>
      <x:c r="J157" s="41" t="str">
        <x:f>IF(B157="","",IF(OR(L157="REVISAR DADOS",NOT(ISNUMBER(IFERROR(INDEX(Pedidos!$M$6:$M$105,MATCH(B157,Pedidos!$A$6:$A$105,0)),"")))),"REVISAR DADOS",IF(C157&lt;=INDEX(Pedidos!$M$6:$M$105,MATCH(B157,Pedidos!$A$6:$A$105,0)),"NO PRAZO","ATRASADO")))</x:f>
      </x:c>
      <x:c r="K157" s="36"/>
      <x:c r="L157" s="41" t="str">
        <x:f>IF(COUNTA(A157:H157,K157)=0,"",IF(OR(A157="",COUNTIF($A$6:$A$205,A157)&lt;&gt;1,COUNTIF(Pedidos!$A$6:$A$105,B157)&lt;&gt;1,NOT(ISNUMBER(C157)),C157&lt;=0,NOT(ISNUMBER(D157)),D157&lt;=0,COUNTIF(Listas!$E$6:$E$8,E157)&lt;&gt;1),"REVISAR DADOS",IF(E157="Reprovado","REPROVADO","VÁLIDO")))</x:f>
      </x:c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21" customHeight="1">
      <x:c r="A158" s="36"/>
      <x:c r="B158" s="36"/>
      <x:c r="C158" s="37"/>
      <x:c r="D158" s="36"/>
      <x:c r="E158" s="36"/>
      <x:c r="F158" s="36"/>
      <x:c r="G158" s="36"/>
      <x:c r="H158" s="36"/>
      <x:c r="I158" s="41" t="str">
        <x:f>IF(B158="","",IFERROR(INDEX(Pedidos!$D$6:$D$105,MATCH(B158,Pedidos!$A$6:$A$105,0)),""))</x:f>
      </x:c>
      <x:c r="J158" s="41" t="str">
        <x:f>IF(B158="","",IF(OR(L158="REVISAR DADOS",NOT(ISNUMBER(IFERROR(INDEX(Pedidos!$M$6:$M$105,MATCH(B158,Pedidos!$A$6:$A$105,0)),"")))),"REVISAR DADOS",IF(C158&lt;=INDEX(Pedidos!$M$6:$M$105,MATCH(B158,Pedidos!$A$6:$A$105,0)),"NO PRAZO","ATRASADO")))</x:f>
      </x:c>
      <x:c r="K158" s="36"/>
      <x:c r="L158" s="41" t="str">
        <x:f>IF(COUNTA(A158:H158,K158)=0,"",IF(OR(A158="",COUNTIF($A$6:$A$205,A158)&lt;&gt;1,COUNTIF(Pedidos!$A$6:$A$105,B158)&lt;&gt;1,NOT(ISNUMBER(C158)),C158&lt;=0,NOT(ISNUMBER(D158)),D158&lt;=0,COUNTIF(Listas!$E$6:$E$8,E158)&lt;&gt;1),"REVISAR DADOS",IF(E158="Reprovado","REPROVADO","VÁLIDO")))</x:f>
      </x:c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21" customHeight="1">
      <x:c r="A159" s="36"/>
      <x:c r="B159" s="36"/>
      <x:c r="C159" s="37"/>
      <x:c r="D159" s="36"/>
      <x:c r="E159" s="36"/>
      <x:c r="F159" s="36"/>
      <x:c r="G159" s="36"/>
      <x:c r="H159" s="36"/>
      <x:c r="I159" s="41" t="str">
        <x:f>IF(B159="","",IFERROR(INDEX(Pedidos!$D$6:$D$105,MATCH(B159,Pedidos!$A$6:$A$105,0)),""))</x:f>
      </x:c>
      <x:c r="J159" s="41" t="str">
        <x:f>IF(B159="","",IF(OR(L159="REVISAR DADOS",NOT(ISNUMBER(IFERROR(INDEX(Pedidos!$M$6:$M$105,MATCH(B159,Pedidos!$A$6:$A$105,0)),"")))),"REVISAR DADOS",IF(C159&lt;=INDEX(Pedidos!$M$6:$M$105,MATCH(B159,Pedidos!$A$6:$A$105,0)),"NO PRAZO","ATRASADO")))</x:f>
      </x:c>
      <x:c r="K159" s="36"/>
      <x:c r="L159" s="41" t="str">
        <x:f>IF(COUNTA(A159:H159,K159)=0,"",IF(OR(A159="",COUNTIF($A$6:$A$205,A159)&lt;&gt;1,COUNTIF(Pedidos!$A$6:$A$105,B159)&lt;&gt;1,NOT(ISNUMBER(C159)),C159&lt;=0,NOT(ISNUMBER(D159)),D159&lt;=0,COUNTIF(Listas!$E$6:$E$8,E159)&lt;&gt;1),"REVISAR DADOS",IF(E159="Reprovado","REPROVADO","VÁLIDO")))</x:f>
      </x:c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21" customHeight="1">
      <x:c r="A160" s="36"/>
      <x:c r="B160" s="36"/>
      <x:c r="C160" s="37"/>
      <x:c r="D160" s="36"/>
      <x:c r="E160" s="36"/>
      <x:c r="F160" s="36"/>
      <x:c r="G160" s="36"/>
      <x:c r="H160" s="36"/>
      <x:c r="I160" s="41" t="str">
        <x:f>IF(B160="","",IFERROR(INDEX(Pedidos!$D$6:$D$105,MATCH(B160,Pedidos!$A$6:$A$105,0)),""))</x:f>
      </x:c>
      <x:c r="J160" s="41" t="str">
        <x:f>IF(B160="","",IF(OR(L160="REVISAR DADOS",NOT(ISNUMBER(IFERROR(INDEX(Pedidos!$M$6:$M$105,MATCH(B160,Pedidos!$A$6:$A$105,0)),"")))),"REVISAR DADOS",IF(C160&lt;=INDEX(Pedidos!$M$6:$M$105,MATCH(B160,Pedidos!$A$6:$A$105,0)),"NO PRAZO","ATRASADO")))</x:f>
      </x:c>
      <x:c r="K160" s="36"/>
      <x:c r="L160" s="41" t="str">
        <x:f>IF(COUNTA(A160:H160,K160)=0,"",IF(OR(A160="",COUNTIF($A$6:$A$205,A160)&lt;&gt;1,COUNTIF(Pedidos!$A$6:$A$105,B160)&lt;&gt;1,NOT(ISNUMBER(C160)),C160&lt;=0,NOT(ISNUMBER(D160)),D160&lt;=0,COUNTIF(Listas!$E$6:$E$8,E160)&lt;&gt;1),"REVISAR DADOS",IF(E160="Reprovado","REPROVADO","VÁLIDO")))</x:f>
      </x:c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21" customHeight="1">
      <x:c r="A161" s="36"/>
      <x:c r="B161" s="36"/>
      <x:c r="C161" s="37"/>
      <x:c r="D161" s="36"/>
      <x:c r="E161" s="36"/>
      <x:c r="F161" s="36"/>
      <x:c r="G161" s="36"/>
      <x:c r="H161" s="36"/>
      <x:c r="I161" s="41" t="str">
        <x:f>IF(B161="","",IFERROR(INDEX(Pedidos!$D$6:$D$105,MATCH(B161,Pedidos!$A$6:$A$105,0)),""))</x:f>
      </x:c>
      <x:c r="J161" s="41" t="str">
        <x:f>IF(B161="","",IF(OR(L161="REVISAR DADOS",NOT(ISNUMBER(IFERROR(INDEX(Pedidos!$M$6:$M$105,MATCH(B161,Pedidos!$A$6:$A$105,0)),"")))),"REVISAR DADOS",IF(C161&lt;=INDEX(Pedidos!$M$6:$M$105,MATCH(B161,Pedidos!$A$6:$A$105,0)),"NO PRAZO","ATRASADO")))</x:f>
      </x:c>
      <x:c r="K161" s="36"/>
      <x:c r="L161" s="41" t="str">
        <x:f>IF(COUNTA(A161:H161,K161)=0,"",IF(OR(A161="",COUNTIF($A$6:$A$205,A161)&lt;&gt;1,COUNTIF(Pedidos!$A$6:$A$105,B161)&lt;&gt;1,NOT(ISNUMBER(C161)),C161&lt;=0,NOT(ISNUMBER(D161)),D161&lt;=0,COUNTIF(Listas!$E$6:$E$8,E161)&lt;&gt;1),"REVISAR DADOS",IF(E161="Reprovado","REPROVADO","VÁLIDO")))</x:f>
      </x:c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21" customHeight="1">
      <x:c r="A162" s="36"/>
      <x:c r="B162" s="36"/>
      <x:c r="C162" s="37"/>
      <x:c r="D162" s="36"/>
      <x:c r="E162" s="36"/>
      <x:c r="F162" s="36"/>
      <x:c r="G162" s="36"/>
      <x:c r="H162" s="36"/>
      <x:c r="I162" s="41" t="str">
        <x:f>IF(B162="","",IFERROR(INDEX(Pedidos!$D$6:$D$105,MATCH(B162,Pedidos!$A$6:$A$105,0)),""))</x:f>
      </x:c>
      <x:c r="J162" s="41" t="str">
        <x:f>IF(B162="","",IF(OR(L162="REVISAR DADOS",NOT(ISNUMBER(IFERROR(INDEX(Pedidos!$M$6:$M$105,MATCH(B162,Pedidos!$A$6:$A$105,0)),"")))),"REVISAR DADOS",IF(C162&lt;=INDEX(Pedidos!$M$6:$M$105,MATCH(B162,Pedidos!$A$6:$A$105,0)),"NO PRAZO","ATRASADO")))</x:f>
      </x:c>
      <x:c r="K162" s="36"/>
      <x:c r="L162" s="41" t="str">
        <x:f>IF(COUNTA(A162:H162,K162)=0,"",IF(OR(A162="",COUNTIF($A$6:$A$205,A162)&lt;&gt;1,COUNTIF(Pedidos!$A$6:$A$105,B162)&lt;&gt;1,NOT(ISNUMBER(C162)),C162&lt;=0,NOT(ISNUMBER(D162)),D162&lt;=0,COUNTIF(Listas!$E$6:$E$8,E162)&lt;&gt;1),"REVISAR DADOS",IF(E162="Reprovado","REPROVADO","VÁLIDO")))</x:f>
      </x:c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21" customHeight="1">
      <x:c r="A163" s="36"/>
      <x:c r="B163" s="36"/>
      <x:c r="C163" s="37"/>
      <x:c r="D163" s="36"/>
      <x:c r="E163" s="36"/>
      <x:c r="F163" s="36"/>
      <x:c r="G163" s="36"/>
      <x:c r="H163" s="36"/>
      <x:c r="I163" s="41" t="str">
        <x:f>IF(B163="","",IFERROR(INDEX(Pedidos!$D$6:$D$105,MATCH(B163,Pedidos!$A$6:$A$105,0)),""))</x:f>
      </x:c>
      <x:c r="J163" s="41" t="str">
        <x:f>IF(B163="","",IF(OR(L163="REVISAR DADOS",NOT(ISNUMBER(IFERROR(INDEX(Pedidos!$M$6:$M$105,MATCH(B163,Pedidos!$A$6:$A$105,0)),"")))),"REVISAR DADOS",IF(C163&lt;=INDEX(Pedidos!$M$6:$M$105,MATCH(B163,Pedidos!$A$6:$A$105,0)),"NO PRAZO","ATRASADO")))</x:f>
      </x:c>
      <x:c r="K163" s="36"/>
      <x:c r="L163" s="41" t="str">
        <x:f>IF(COUNTA(A163:H163,K163)=0,"",IF(OR(A163="",COUNTIF($A$6:$A$205,A163)&lt;&gt;1,COUNTIF(Pedidos!$A$6:$A$105,B163)&lt;&gt;1,NOT(ISNUMBER(C163)),C163&lt;=0,NOT(ISNUMBER(D163)),D163&lt;=0,COUNTIF(Listas!$E$6:$E$8,E163)&lt;&gt;1),"REVISAR DADOS",IF(E163="Reprovado","REPROVADO","VÁLIDO")))</x:f>
      </x:c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21" customHeight="1">
      <x:c r="A164" s="36"/>
      <x:c r="B164" s="36"/>
      <x:c r="C164" s="37"/>
      <x:c r="D164" s="36"/>
      <x:c r="E164" s="36"/>
      <x:c r="F164" s="36"/>
      <x:c r="G164" s="36"/>
      <x:c r="H164" s="36"/>
      <x:c r="I164" s="41" t="str">
        <x:f>IF(B164="","",IFERROR(INDEX(Pedidos!$D$6:$D$105,MATCH(B164,Pedidos!$A$6:$A$105,0)),""))</x:f>
      </x:c>
      <x:c r="J164" s="41" t="str">
        <x:f>IF(B164="","",IF(OR(L164="REVISAR DADOS",NOT(ISNUMBER(IFERROR(INDEX(Pedidos!$M$6:$M$105,MATCH(B164,Pedidos!$A$6:$A$105,0)),"")))),"REVISAR DADOS",IF(C164&lt;=INDEX(Pedidos!$M$6:$M$105,MATCH(B164,Pedidos!$A$6:$A$105,0)),"NO PRAZO","ATRASADO")))</x:f>
      </x:c>
      <x:c r="K164" s="36"/>
      <x:c r="L164" s="41" t="str">
        <x:f>IF(COUNTA(A164:H164,K164)=0,"",IF(OR(A164="",COUNTIF($A$6:$A$205,A164)&lt;&gt;1,COUNTIF(Pedidos!$A$6:$A$105,B164)&lt;&gt;1,NOT(ISNUMBER(C164)),C164&lt;=0,NOT(ISNUMBER(D164)),D164&lt;=0,COUNTIF(Listas!$E$6:$E$8,E164)&lt;&gt;1),"REVISAR DADOS",IF(E164="Reprovado","REPROVADO","VÁLIDO")))</x:f>
      </x:c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21" customHeight="1">
      <x:c r="A165" s="36"/>
      <x:c r="B165" s="36"/>
      <x:c r="C165" s="37"/>
      <x:c r="D165" s="36"/>
      <x:c r="E165" s="36"/>
      <x:c r="F165" s="36"/>
      <x:c r="G165" s="36"/>
      <x:c r="H165" s="36"/>
      <x:c r="I165" s="41" t="str">
        <x:f>IF(B165="","",IFERROR(INDEX(Pedidos!$D$6:$D$105,MATCH(B165,Pedidos!$A$6:$A$105,0)),""))</x:f>
      </x:c>
      <x:c r="J165" s="41" t="str">
        <x:f>IF(B165="","",IF(OR(L165="REVISAR DADOS",NOT(ISNUMBER(IFERROR(INDEX(Pedidos!$M$6:$M$105,MATCH(B165,Pedidos!$A$6:$A$105,0)),"")))),"REVISAR DADOS",IF(C165&lt;=INDEX(Pedidos!$M$6:$M$105,MATCH(B165,Pedidos!$A$6:$A$105,0)),"NO PRAZO","ATRASADO")))</x:f>
      </x:c>
      <x:c r="K165" s="36"/>
      <x:c r="L165" s="41" t="str">
        <x:f>IF(COUNTA(A165:H165,K165)=0,"",IF(OR(A165="",COUNTIF($A$6:$A$205,A165)&lt;&gt;1,COUNTIF(Pedidos!$A$6:$A$105,B165)&lt;&gt;1,NOT(ISNUMBER(C165)),C165&lt;=0,NOT(ISNUMBER(D165)),D165&lt;=0,COUNTIF(Listas!$E$6:$E$8,E165)&lt;&gt;1),"REVISAR DADOS",IF(E165="Reprovado","REPROVADO","VÁLIDO")))</x:f>
      </x:c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21" customHeight="1">
      <x:c r="A166" s="36"/>
      <x:c r="B166" s="36"/>
      <x:c r="C166" s="37"/>
      <x:c r="D166" s="36"/>
      <x:c r="E166" s="36"/>
      <x:c r="F166" s="36"/>
      <x:c r="G166" s="36"/>
      <x:c r="H166" s="36"/>
      <x:c r="I166" s="41" t="str">
        <x:f>IF(B166="","",IFERROR(INDEX(Pedidos!$D$6:$D$105,MATCH(B166,Pedidos!$A$6:$A$105,0)),""))</x:f>
      </x:c>
      <x:c r="J166" s="41" t="str">
        <x:f>IF(B166="","",IF(OR(L166="REVISAR DADOS",NOT(ISNUMBER(IFERROR(INDEX(Pedidos!$M$6:$M$105,MATCH(B166,Pedidos!$A$6:$A$105,0)),"")))),"REVISAR DADOS",IF(C166&lt;=INDEX(Pedidos!$M$6:$M$105,MATCH(B166,Pedidos!$A$6:$A$105,0)),"NO PRAZO","ATRASADO")))</x:f>
      </x:c>
      <x:c r="K166" s="36"/>
      <x:c r="L166" s="41" t="str">
        <x:f>IF(COUNTA(A166:H166,K166)=0,"",IF(OR(A166="",COUNTIF($A$6:$A$205,A166)&lt;&gt;1,COUNTIF(Pedidos!$A$6:$A$105,B166)&lt;&gt;1,NOT(ISNUMBER(C166)),C166&lt;=0,NOT(ISNUMBER(D166)),D166&lt;=0,COUNTIF(Listas!$E$6:$E$8,E166)&lt;&gt;1),"REVISAR DADOS",IF(E166="Reprovado","REPROVADO","VÁLIDO")))</x:f>
      </x:c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21" customHeight="1">
      <x:c r="A167" s="36"/>
      <x:c r="B167" s="36"/>
      <x:c r="C167" s="37"/>
      <x:c r="D167" s="36"/>
      <x:c r="E167" s="36"/>
      <x:c r="F167" s="36"/>
      <x:c r="G167" s="36"/>
      <x:c r="H167" s="36"/>
      <x:c r="I167" s="41" t="str">
        <x:f>IF(B167="","",IFERROR(INDEX(Pedidos!$D$6:$D$105,MATCH(B167,Pedidos!$A$6:$A$105,0)),""))</x:f>
      </x:c>
      <x:c r="J167" s="41" t="str">
        <x:f>IF(B167="","",IF(OR(L167="REVISAR DADOS",NOT(ISNUMBER(IFERROR(INDEX(Pedidos!$M$6:$M$105,MATCH(B167,Pedidos!$A$6:$A$105,0)),"")))),"REVISAR DADOS",IF(C167&lt;=INDEX(Pedidos!$M$6:$M$105,MATCH(B167,Pedidos!$A$6:$A$105,0)),"NO PRAZO","ATRASADO")))</x:f>
      </x:c>
      <x:c r="K167" s="36"/>
      <x:c r="L167" s="41" t="str">
        <x:f>IF(COUNTA(A167:H167,K167)=0,"",IF(OR(A167="",COUNTIF($A$6:$A$205,A167)&lt;&gt;1,COUNTIF(Pedidos!$A$6:$A$105,B167)&lt;&gt;1,NOT(ISNUMBER(C167)),C167&lt;=0,NOT(ISNUMBER(D167)),D167&lt;=0,COUNTIF(Listas!$E$6:$E$8,E167)&lt;&gt;1),"REVISAR DADOS",IF(E167="Reprovado","REPROVADO","VÁLIDO")))</x:f>
      </x:c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21" customHeight="1">
      <x:c r="A168" s="36"/>
      <x:c r="B168" s="36"/>
      <x:c r="C168" s="37"/>
      <x:c r="D168" s="36"/>
      <x:c r="E168" s="36"/>
      <x:c r="F168" s="36"/>
      <x:c r="G168" s="36"/>
      <x:c r="H168" s="36"/>
      <x:c r="I168" s="41" t="str">
        <x:f>IF(B168="","",IFERROR(INDEX(Pedidos!$D$6:$D$105,MATCH(B168,Pedidos!$A$6:$A$105,0)),""))</x:f>
      </x:c>
      <x:c r="J168" s="41" t="str">
        <x:f>IF(B168="","",IF(OR(L168="REVISAR DADOS",NOT(ISNUMBER(IFERROR(INDEX(Pedidos!$M$6:$M$105,MATCH(B168,Pedidos!$A$6:$A$105,0)),"")))),"REVISAR DADOS",IF(C168&lt;=INDEX(Pedidos!$M$6:$M$105,MATCH(B168,Pedidos!$A$6:$A$105,0)),"NO PRAZO","ATRASADO")))</x:f>
      </x:c>
      <x:c r="K168" s="36"/>
      <x:c r="L168" s="41" t="str">
        <x:f>IF(COUNTA(A168:H168,K168)=0,"",IF(OR(A168="",COUNTIF($A$6:$A$205,A168)&lt;&gt;1,COUNTIF(Pedidos!$A$6:$A$105,B168)&lt;&gt;1,NOT(ISNUMBER(C168)),C168&lt;=0,NOT(ISNUMBER(D168)),D168&lt;=0,COUNTIF(Listas!$E$6:$E$8,E168)&lt;&gt;1),"REVISAR DADOS",IF(E168="Reprovado","REPROVADO","VÁLIDO")))</x:f>
      </x:c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21" customHeight="1">
      <x:c r="A169" s="36"/>
      <x:c r="B169" s="36"/>
      <x:c r="C169" s="37"/>
      <x:c r="D169" s="36"/>
      <x:c r="E169" s="36"/>
      <x:c r="F169" s="36"/>
      <x:c r="G169" s="36"/>
      <x:c r="H169" s="36"/>
      <x:c r="I169" s="41" t="str">
        <x:f>IF(B169="","",IFERROR(INDEX(Pedidos!$D$6:$D$105,MATCH(B169,Pedidos!$A$6:$A$105,0)),""))</x:f>
      </x:c>
      <x:c r="J169" s="41" t="str">
        <x:f>IF(B169="","",IF(OR(L169="REVISAR DADOS",NOT(ISNUMBER(IFERROR(INDEX(Pedidos!$M$6:$M$105,MATCH(B169,Pedidos!$A$6:$A$105,0)),"")))),"REVISAR DADOS",IF(C169&lt;=INDEX(Pedidos!$M$6:$M$105,MATCH(B169,Pedidos!$A$6:$A$105,0)),"NO PRAZO","ATRASADO")))</x:f>
      </x:c>
      <x:c r="K169" s="36"/>
      <x:c r="L169" s="41" t="str">
        <x:f>IF(COUNTA(A169:H169,K169)=0,"",IF(OR(A169="",COUNTIF($A$6:$A$205,A169)&lt;&gt;1,COUNTIF(Pedidos!$A$6:$A$105,B169)&lt;&gt;1,NOT(ISNUMBER(C169)),C169&lt;=0,NOT(ISNUMBER(D169)),D169&lt;=0,COUNTIF(Listas!$E$6:$E$8,E169)&lt;&gt;1),"REVISAR DADOS",IF(E169="Reprovado","REPROVADO","VÁLIDO")))</x:f>
      </x:c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21" customHeight="1">
      <x:c r="A170" s="36"/>
      <x:c r="B170" s="36"/>
      <x:c r="C170" s="37"/>
      <x:c r="D170" s="36"/>
      <x:c r="E170" s="36"/>
      <x:c r="F170" s="36"/>
      <x:c r="G170" s="36"/>
      <x:c r="H170" s="36"/>
      <x:c r="I170" s="41" t="str">
        <x:f>IF(B170="","",IFERROR(INDEX(Pedidos!$D$6:$D$105,MATCH(B170,Pedidos!$A$6:$A$105,0)),""))</x:f>
      </x:c>
      <x:c r="J170" s="41" t="str">
        <x:f>IF(B170="","",IF(OR(L170="REVISAR DADOS",NOT(ISNUMBER(IFERROR(INDEX(Pedidos!$M$6:$M$105,MATCH(B170,Pedidos!$A$6:$A$105,0)),"")))),"REVISAR DADOS",IF(C170&lt;=INDEX(Pedidos!$M$6:$M$105,MATCH(B170,Pedidos!$A$6:$A$105,0)),"NO PRAZO","ATRASADO")))</x:f>
      </x:c>
      <x:c r="K170" s="36"/>
      <x:c r="L170" s="41" t="str">
        <x:f>IF(COUNTA(A170:H170,K170)=0,"",IF(OR(A170="",COUNTIF($A$6:$A$205,A170)&lt;&gt;1,COUNTIF(Pedidos!$A$6:$A$105,B170)&lt;&gt;1,NOT(ISNUMBER(C170)),C170&lt;=0,NOT(ISNUMBER(D170)),D170&lt;=0,COUNTIF(Listas!$E$6:$E$8,E170)&lt;&gt;1),"REVISAR DADOS",IF(E170="Reprovado","REPROVADO","VÁLIDO")))</x:f>
      </x:c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21" customHeight="1">
      <x:c r="A171" s="36"/>
      <x:c r="B171" s="36"/>
      <x:c r="C171" s="37"/>
      <x:c r="D171" s="36"/>
      <x:c r="E171" s="36"/>
      <x:c r="F171" s="36"/>
      <x:c r="G171" s="36"/>
      <x:c r="H171" s="36"/>
      <x:c r="I171" s="41" t="str">
        <x:f>IF(B171="","",IFERROR(INDEX(Pedidos!$D$6:$D$105,MATCH(B171,Pedidos!$A$6:$A$105,0)),""))</x:f>
      </x:c>
      <x:c r="J171" s="41" t="str">
        <x:f>IF(B171="","",IF(OR(L171="REVISAR DADOS",NOT(ISNUMBER(IFERROR(INDEX(Pedidos!$M$6:$M$105,MATCH(B171,Pedidos!$A$6:$A$105,0)),"")))),"REVISAR DADOS",IF(C171&lt;=INDEX(Pedidos!$M$6:$M$105,MATCH(B171,Pedidos!$A$6:$A$105,0)),"NO PRAZO","ATRASADO")))</x:f>
      </x:c>
      <x:c r="K171" s="36"/>
      <x:c r="L171" s="41" t="str">
        <x:f>IF(COUNTA(A171:H171,K171)=0,"",IF(OR(A171="",COUNTIF($A$6:$A$205,A171)&lt;&gt;1,COUNTIF(Pedidos!$A$6:$A$105,B171)&lt;&gt;1,NOT(ISNUMBER(C171)),C171&lt;=0,NOT(ISNUMBER(D171)),D171&lt;=0,COUNTIF(Listas!$E$6:$E$8,E171)&lt;&gt;1),"REVISAR DADOS",IF(E171="Reprovado","REPROVADO","VÁLIDO")))</x:f>
      </x:c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21" customHeight="1">
      <x:c r="A172" s="36"/>
      <x:c r="B172" s="36"/>
      <x:c r="C172" s="37"/>
      <x:c r="D172" s="36"/>
      <x:c r="E172" s="36"/>
      <x:c r="F172" s="36"/>
      <x:c r="G172" s="36"/>
      <x:c r="H172" s="36"/>
      <x:c r="I172" s="41" t="str">
        <x:f>IF(B172="","",IFERROR(INDEX(Pedidos!$D$6:$D$105,MATCH(B172,Pedidos!$A$6:$A$105,0)),""))</x:f>
      </x:c>
      <x:c r="J172" s="41" t="str">
        <x:f>IF(B172="","",IF(OR(L172="REVISAR DADOS",NOT(ISNUMBER(IFERROR(INDEX(Pedidos!$M$6:$M$105,MATCH(B172,Pedidos!$A$6:$A$105,0)),"")))),"REVISAR DADOS",IF(C172&lt;=INDEX(Pedidos!$M$6:$M$105,MATCH(B172,Pedidos!$A$6:$A$105,0)),"NO PRAZO","ATRASADO")))</x:f>
      </x:c>
      <x:c r="K172" s="36"/>
      <x:c r="L172" s="41" t="str">
        <x:f>IF(COUNTA(A172:H172,K172)=0,"",IF(OR(A172="",COUNTIF($A$6:$A$205,A172)&lt;&gt;1,COUNTIF(Pedidos!$A$6:$A$105,B172)&lt;&gt;1,NOT(ISNUMBER(C172)),C172&lt;=0,NOT(ISNUMBER(D172)),D172&lt;=0,COUNTIF(Listas!$E$6:$E$8,E172)&lt;&gt;1),"REVISAR DADOS",IF(E172="Reprovado","REPROVADO","VÁLIDO")))</x:f>
      </x:c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21" customHeight="1">
      <x:c r="A173" s="36"/>
      <x:c r="B173" s="36"/>
      <x:c r="C173" s="37"/>
      <x:c r="D173" s="36"/>
      <x:c r="E173" s="36"/>
      <x:c r="F173" s="36"/>
      <x:c r="G173" s="36"/>
      <x:c r="H173" s="36"/>
      <x:c r="I173" s="41" t="str">
        <x:f>IF(B173="","",IFERROR(INDEX(Pedidos!$D$6:$D$105,MATCH(B173,Pedidos!$A$6:$A$105,0)),""))</x:f>
      </x:c>
      <x:c r="J173" s="41" t="str">
        <x:f>IF(B173="","",IF(OR(L173="REVISAR DADOS",NOT(ISNUMBER(IFERROR(INDEX(Pedidos!$M$6:$M$105,MATCH(B173,Pedidos!$A$6:$A$105,0)),"")))),"REVISAR DADOS",IF(C173&lt;=INDEX(Pedidos!$M$6:$M$105,MATCH(B173,Pedidos!$A$6:$A$105,0)),"NO PRAZO","ATRASADO")))</x:f>
      </x:c>
      <x:c r="K173" s="36"/>
      <x:c r="L173" s="41" t="str">
        <x:f>IF(COUNTA(A173:H173,K173)=0,"",IF(OR(A173="",COUNTIF($A$6:$A$205,A173)&lt;&gt;1,COUNTIF(Pedidos!$A$6:$A$105,B173)&lt;&gt;1,NOT(ISNUMBER(C173)),C173&lt;=0,NOT(ISNUMBER(D173)),D173&lt;=0,COUNTIF(Listas!$E$6:$E$8,E173)&lt;&gt;1),"REVISAR DADOS",IF(E173="Reprovado","REPROVADO","VÁLIDO")))</x:f>
      </x:c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21" customHeight="1">
      <x:c r="A174" s="36"/>
      <x:c r="B174" s="36"/>
      <x:c r="C174" s="37"/>
      <x:c r="D174" s="36"/>
      <x:c r="E174" s="36"/>
      <x:c r="F174" s="36"/>
      <x:c r="G174" s="36"/>
      <x:c r="H174" s="36"/>
      <x:c r="I174" s="41" t="str">
        <x:f>IF(B174="","",IFERROR(INDEX(Pedidos!$D$6:$D$105,MATCH(B174,Pedidos!$A$6:$A$105,0)),""))</x:f>
      </x:c>
      <x:c r="J174" s="41" t="str">
        <x:f>IF(B174="","",IF(OR(L174="REVISAR DADOS",NOT(ISNUMBER(IFERROR(INDEX(Pedidos!$M$6:$M$105,MATCH(B174,Pedidos!$A$6:$A$105,0)),"")))),"REVISAR DADOS",IF(C174&lt;=INDEX(Pedidos!$M$6:$M$105,MATCH(B174,Pedidos!$A$6:$A$105,0)),"NO PRAZO","ATRASADO")))</x:f>
      </x:c>
      <x:c r="K174" s="36"/>
      <x:c r="L174" s="41" t="str">
        <x:f>IF(COUNTA(A174:H174,K174)=0,"",IF(OR(A174="",COUNTIF($A$6:$A$205,A174)&lt;&gt;1,COUNTIF(Pedidos!$A$6:$A$105,B174)&lt;&gt;1,NOT(ISNUMBER(C174)),C174&lt;=0,NOT(ISNUMBER(D174)),D174&lt;=0,COUNTIF(Listas!$E$6:$E$8,E174)&lt;&gt;1),"REVISAR DADOS",IF(E174="Reprovado","REPROVADO","VÁLIDO")))</x:f>
      </x:c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21" customHeight="1">
      <x:c r="A175" s="36"/>
      <x:c r="B175" s="36"/>
      <x:c r="C175" s="37"/>
      <x:c r="D175" s="36"/>
      <x:c r="E175" s="36"/>
      <x:c r="F175" s="36"/>
      <x:c r="G175" s="36"/>
      <x:c r="H175" s="36"/>
      <x:c r="I175" s="41" t="str">
        <x:f>IF(B175="","",IFERROR(INDEX(Pedidos!$D$6:$D$105,MATCH(B175,Pedidos!$A$6:$A$105,0)),""))</x:f>
      </x:c>
      <x:c r="J175" s="41" t="str">
        <x:f>IF(B175="","",IF(OR(L175="REVISAR DADOS",NOT(ISNUMBER(IFERROR(INDEX(Pedidos!$M$6:$M$105,MATCH(B175,Pedidos!$A$6:$A$105,0)),"")))),"REVISAR DADOS",IF(C175&lt;=INDEX(Pedidos!$M$6:$M$105,MATCH(B175,Pedidos!$A$6:$A$105,0)),"NO PRAZO","ATRASADO")))</x:f>
      </x:c>
      <x:c r="K175" s="36"/>
      <x:c r="L175" s="41" t="str">
        <x:f>IF(COUNTA(A175:H175,K175)=0,"",IF(OR(A175="",COUNTIF($A$6:$A$205,A175)&lt;&gt;1,COUNTIF(Pedidos!$A$6:$A$105,B175)&lt;&gt;1,NOT(ISNUMBER(C175)),C175&lt;=0,NOT(ISNUMBER(D175)),D175&lt;=0,COUNTIF(Listas!$E$6:$E$8,E175)&lt;&gt;1),"REVISAR DADOS",IF(E175="Reprovado","REPROVADO","VÁLIDO")))</x:f>
      </x:c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21" customHeight="1">
      <x:c r="A176" s="36"/>
      <x:c r="B176" s="36"/>
      <x:c r="C176" s="37"/>
      <x:c r="D176" s="36"/>
      <x:c r="E176" s="36"/>
      <x:c r="F176" s="36"/>
      <x:c r="G176" s="36"/>
      <x:c r="H176" s="36"/>
      <x:c r="I176" s="41" t="str">
        <x:f>IF(B176="","",IFERROR(INDEX(Pedidos!$D$6:$D$105,MATCH(B176,Pedidos!$A$6:$A$105,0)),""))</x:f>
      </x:c>
      <x:c r="J176" s="41" t="str">
        <x:f>IF(B176="","",IF(OR(L176="REVISAR DADOS",NOT(ISNUMBER(IFERROR(INDEX(Pedidos!$M$6:$M$105,MATCH(B176,Pedidos!$A$6:$A$105,0)),"")))),"REVISAR DADOS",IF(C176&lt;=INDEX(Pedidos!$M$6:$M$105,MATCH(B176,Pedidos!$A$6:$A$105,0)),"NO PRAZO","ATRASADO")))</x:f>
      </x:c>
      <x:c r="K176" s="36"/>
      <x:c r="L176" s="41" t="str">
        <x:f>IF(COUNTA(A176:H176,K176)=0,"",IF(OR(A176="",COUNTIF($A$6:$A$205,A176)&lt;&gt;1,COUNTIF(Pedidos!$A$6:$A$105,B176)&lt;&gt;1,NOT(ISNUMBER(C176)),C176&lt;=0,NOT(ISNUMBER(D176)),D176&lt;=0,COUNTIF(Listas!$E$6:$E$8,E176)&lt;&gt;1),"REVISAR DADOS",IF(E176="Reprovado","REPROVADO","VÁLIDO")))</x:f>
      </x:c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21" customHeight="1">
      <x:c r="A177" s="36"/>
      <x:c r="B177" s="36"/>
      <x:c r="C177" s="37"/>
      <x:c r="D177" s="36"/>
      <x:c r="E177" s="36"/>
      <x:c r="F177" s="36"/>
      <x:c r="G177" s="36"/>
      <x:c r="H177" s="36"/>
      <x:c r="I177" s="41" t="str">
        <x:f>IF(B177="","",IFERROR(INDEX(Pedidos!$D$6:$D$105,MATCH(B177,Pedidos!$A$6:$A$105,0)),""))</x:f>
      </x:c>
      <x:c r="J177" s="41" t="str">
        <x:f>IF(B177="","",IF(OR(L177="REVISAR DADOS",NOT(ISNUMBER(IFERROR(INDEX(Pedidos!$M$6:$M$105,MATCH(B177,Pedidos!$A$6:$A$105,0)),"")))),"REVISAR DADOS",IF(C177&lt;=INDEX(Pedidos!$M$6:$M$105,MATCH(B177,Pedidos!$A$6:$A$105,0)),"NO PRAZO","ATRASADO")))</x:f>
      </x:c>
      <x:c r="K177" s="36"/>
      <x:c r="L177" s="41" t="str">
        <x:f>IF(COUNTA(A177:H177,K177)=0,"",IF(OR(A177="",COUNTIF($A$6:$A$205,A177)&lt;&gt;1,COUNTIF(Pedidos!$A$6:$A$105,B177)&lt;&gt;1,NOT(ISNUMBER(C177)),C177&lt;=0,NOT(ISNUMBER(D177)),D177&lt;=0,COUNTIF(Listas!$E$6:$E$8,E177)&lt;&gt;1),"REVISAR DADOS",IF(E177="Reprovado","REPROVADO","VÁLIDO")))</x:f>
      </x:c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21" customHeight="1">
      <x:c r="A178" s="36"/>
      <x:c r="B178" s="36"/>
      <x:c r="C178" s="37"/>
      <x:c r="D178" s="36"/>
      <x:c r="E178" s="36"/>
      <x:c r="F178" s="36"/>
      <x:c r="G178" s="36"/>
      <x:c r="H178" s="36"/>
      <x:c r="I178" s="41" t="str">
        <x:f>IF(B178="","",IFERROR(INDEX(Pedidos!$D$6:$D$105,MATCH(B178,Pedidos!$A$6:$A$105,0)),""))</x:f>
      </x:c>
      <x:c r="J178" s="41" t="str">
        <x:f>IF(B178="","",IF(OR(L178="REVISAR DADOS",NOT(ISNUMBER(IFERROR(INDEX(Pedidos!$M$6:$M$105,MATCH(B178,Pedidos!$A$6:$A$105,0)),"")))),"REVISAR DADOS",IF(C178&lt;=INDEX(Pedidos!$M$6:$M$105,MATCH(B178,Pedidos!$A$6:$A$105,0)),"NO PRAZO","ATRASADO")))</x:f>
      </x:c>
      <x:c r="K178" s="36"/>
      <x:c r="L178" s="41" t="str">
        <x:f>IF(COUNTA(A178:H178,K178)=0,"",IF(OR(A178="",COUNTIF($A$6:$A$205,A178)&lt;&gt;1,COUNTIF(Pedidos!$A$6:$A$105,B178)&lt;&gt;1,NOT(ISNUMBER(C178)),C178&lt;=0,NOT(ISNUMBER(D178)),D178&lt;=0,COUNTIF(Listas!$E$6:$E$8,E178)&lt;&gt;1),"REVISAR DADOS",IF(E178="Reprovado","REPROVADO","VÁLIDO")))</x:f>
      </x:c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21" customHeight="1">
      <x:c r="A179" s="36"/>
      <x:c r="B179" s="36"/>
      <x:c r="C179" s="37"/>
      <x:c r="D179" s="36"/>
      <x:c r="E179" s="36"/>
      <x:c r="F179" s="36"/>
      <x:c r="G179" s="36"/>
      <x:c r="H179" s="36"/>
      <x:c r="I179" s="41" t="str">
        <x:f>IF(B179="","",IFERROR(INDEX(Pedidos!$D$6:$D$105,MATCH(B179,Pedidos!$A$6:$A$105,0)),""))</x:f>
      </x:c>
      <x:c r="J179" s="41" t="str">
        <x:f>IF(B179="","",IF(OR(L179="REVISAR DADOS",NOT(ISNUMBER(IFERROR(INDEX(Pedidos!$M$6:$M$105,MATCH(B179,Pedidos!$A$6:$A$105,0)),"")))),"REVISAR DADOS",IF(C179&lt;=INDEX(Pedidos!$M$6:$M$105,MATCH(B179,Pedidos!$A$6:$A$105,0)),"NO PRAZO","ATRASADO")))</x:f>
      </x:c>
      <x:c r="K179" s="36"/>
      <x:c r="L179" s="41" t="str">
        <x:f>IF(COUNTA(A179:H179,K179)=0,"",IF(OR(A179="",COUNTIF($A$6:$A$205,A179)&lt;&gt;1,COUNTIF(Pedidos!$A$6:$A$105,B179)&lt;&gt;1,NOT(ISNUMBER(C179)),C179&lt;=0,NOT(ISNUMBER(D179)),D179&lt;=0,COUNTIF(Listas!$E$6:$E$8,E179)&lt;&gt;1),"REVISAR DADOS",IF(E179="Reprovado","REPROVADO","VÁLIDO")))</x:f>
      </x:c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21" customHeight="1">
      <x:c r="A180" s="36"/>
      <x:c r="B180" s="36"/>
      <x:c r="C180" s="37"/>
      <x:c r="D180" s="36"/>
      <x:c r="E180" s="36"/>
      <x:c r="F180" s="36"/>
      <x:c r="G180" s="36"/>
      <x:c r="H180" s="36"/>
      <x:c r="I180" s="41" t="str">
        <x:f>IF(B180="","",IFERROR(INDEX(Pedidos!$D$6:$D$105,MATCH(B180,Pedidos!$A$6:$A$105,0)),""))</x:f>
      </x:c>
      <x:c r="J180" s="41" t="str">
        <x:f>IF(B180="","",IF(OR(L180="REVISAR DADOS",NOT(ISNUMBER(IFERROR(INDEX(Pedidos!$M$6:$M$105,MATCH(B180,Pedidos!$A$6:$A$105,0)),"")))),"REVISAR DADOS",IF(C180&lt;=INDEX(Pedidos!$M$6:$M$105,MATCH(B180,Pedidos!$A$6:$A$105,0)),"NO PRAZO","ATRASADO")))</x:f>
      </x:c>
      <x:c r="K180" s="36"/>
      <x:c r="L180" s="41" t="str">
        <x:f>IF(COUNTA(A180:H180,K180)=0,"",IF(OR(A180="",COUNTIF($A$6:$A$205,A180)&lt;&gt;1,COUNTIF(Pedidos!$A$6:$A$105,B180)&lt;&gt;1,NOT(ISNUMBER(C180)),C180&lt;=0,NOT(ISNUMBER(D180)),D180&lt;=0,COUNTIF(Listas!$E$6:$E$8,E180)&lt;&gt;1),"REVISAR DADOS",IF(E180="Reprovado","REPROVADO","VÁLIDO")))</x:f>
      </x:c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21" customHeight="1">
      <x:c r="A181" s="36"/>
      <x:c r="B181" s="36"/>
      <x:c r="C181" s="37"/>
      <x:c r="D181" s="36"/>
      <x:c r="E181" s="36"/>
      <x:c r="F181" s="36"/>
      <x:c r="G181" s="36"/>
      <x:c r="H181" s="36"/>
      <x:c r="I181" s="41" t="str">
        <x:f>IF(B181="","",IFERROR(INDEX(Pedidos!$D$6:$D$105,MATCH(B181,Pedidos!$A$6:$A$105,0)),""))</x:f>
      </x:c>
      <x:c r="J181" s="41" t="str">
        <x:f>IF(B181="","",IF(OR(L181="REVISAR DADOS",NOT(ISNUMBER(IFERROR(INDEX(Pedidos!$M$6:$M$105,MATCH(B181,Pedidos!$A$6:$A$105,0)),"")))),"REVISAR DADOS",IF(C181&lt;=INDEX(Pedidos!$M$6:$M$105,MATCH(B181,Pedidos!$A$6:$A$105,0)),"NO PRAZO","ATRASADO")))</x:f>
      </x:c>
      <x:c r="K181" s="36"/>
      <x:c r="L181" s="41" t="str">
        <x:f>IF(COUNTA(A181:H181,K181)=0,"",IF(OR(A181="",COUNTIF($A$6:$A$205,A181)&lt;&gt;1,COUNTIF(Pedidos!$A$6:$A$105,B181)&lt;&gt;1,NOT(ISNUMBER(C181)),C181&lt;=0,NOT(ISNUMBER(D181)),D181&lt;=0,COUNTIF(Listas!$E$6:$E$8,E181)&lt;&gt;1),"REVISAR DADOS",IF(E181="Reprovado","REPROVADO","VÁLIDO")))</x:f>
      </x:c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21" customHeight="1">
      <x:c r="A182" s="36"/>
      <x:c r="B182" s="36"/>
      <x:c r="C182" s="37"/>
      <x:c r="D182" s="36"/>
      <x:c r="E182" s="36"/>
      <x:c r="F182" s="36"/>
      <x:c r="G182" s="36"/>
      <x:c r="H182" s="36"/>
      <x:c r="I182" s="41" t="str">
        <x:f>IF(B182="","",IFERROR(INDEX(Pedidos!$D$6:$D$105,MATCH(B182,Pedidos!$A$6:$A$105,0)),""))</x:f>
      </x:c>
      <x:c r="J182" s="41" t="str">
        <x:f>IF(B182="","",IF(OR(L182="REVISAR DADOS",NOT(ISNUMBER(IFERROR(INDEX(Pedidos!$M$6:$M$105,MATCH(B182,Pedidos!$A$6:$A$105,0)),"")))),"REVISAR DADOS",IF(C182&lt;=INDEX(Pedidos!$M$6:$M$105,MATCH(B182,Pedidos!$A$6:$A$105,0)),"NO PRAZO","ATRASADO")))</x:f>
      </x:c>
      <x:c r="K182" s="36"/>
      <x:c r="L182" s="41" t="str">
        <x:f>IF(COUNTA(A182:H182,K182)=0,"",IF(OR(A182="",COUNTIF($A$6:$A$205,A182)&lt;&gt;1,COUNTIF(Pedidos!$A$6:$A$105,B182)&lt;&gt;1,NOT(ISNUMBER(C182)),C182&lt;=0,NOT(ISNUMBER(D182)),D182&lt;=0,COUNTIF(Listas!$E$6:$E$8,E182)&lt;&gt;1),"REVISAR DADOS",IF(E182="Reprovado","REPROVADO","VÁLIDO")))</x:f>
      </x:c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21" customHeight="1">
      <x:c r="A183" s="36"/>
      <x:c r="B183" s="36"/>
      <x:c r="C183" s="37"/>
      <x:c r="D183" s="36"/>
      <x:c r="E183" s="36"/>
      <x:c r="F183" s="36"/>
      <x:c r="G183" s="36"/>
      <x:c r="H183" s="36"/>
      <x:c r="I183" s="41" t="str">
        <x:f>IF(B183="","",IFERROR(INDEX(Pedidos!$D$6:$D$105,MATCH(B183,Pedidos!$A$6:$A$105,0)),""))</x:f>
      </x:c>
      <x:c r="J183" s="41" t="str">
        <x:f>IF(B183="","",IF(OR(L183="REVISAR DADOS",NOT(ISNUMBER(IFERROR(INDEX(Pedidos!$M$6:$M$105,MATCH(B183,Pedidos!$A$6:$A$105,0)),"")))),"REVISAR DADOS",IF(C183&lt;=INDEX(Pedidos!$M$6:$M$105,MATCH(B183,Pedidos!$A$6:$A$105,0)),"NO PRAZO","ATRASADO")))</x:f>
      </x:c>
      <x:c r="K183" s="36"/>
      <x:c r="L183" s="41" t="str">
        <x:f>IF(COUNTA(A183:H183,K183)=0,"",IF(OR(A183="",COUNTIF($A$6:$A$205,A183)&lt;&gt;1,COUNTIF(Pedidos!$A$6:$A$105,B183)&lt;&gt;1,NOT(ISNUMBER(C183)),C183&lt;=0,NOT(ISNUMBER(D183)),D183&lt;=0,COUNTIF(Listas!$E$6:$E$8,E183)&lt;&gt;1),"REVISAR DADOS",IF(E183="Reprovado","REPROVADO","VÁLIDO")))</x:f>
      </x:c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21" customHeight="1">
      <x:c r="A184" s="36"/>
      <x:c r="B184" s="36"/>
      <x:c r="C184" s="37"/>
      <x:c r="D184" s="36"/>
      <x:c r="E184" s="36"/>
      <x:c r="F184" s="36"/>
      <x:c r="G184" s="36"/>
      <x:c r="H184" s="36"/>
      <x:c r="I184" s="41" t="str">
        <x:f>IF(B184="","",IFERROR(INDEX(Pedidos!$D$6:$D$105,MATCH(B184,Pedidos!$A$6:$A$105,0)),""))</x:f>
      </x:c>
      <x:c r="J184" s="41" t="str">
        <x:f>IF(B184="","",IF(OR(L184="REVISAR DADOS",NOT(ISNUMBER(IFERROR(INDEX(Pedidos!$M$6:$M$105,MATCH(B184,Pedidos!$A$6:$A$105,0)),"")))),"REVISAR DADOS",IF(C184&lt;=INDEX(Pedidos!$M$6:$M$105,MATCH(B184,Pedidos!$A$6:$A$105,0)),"NO PRAZO","ATRASADO")))</x:f>
      </x:c>
      <x:c r="K184" s="36"/>
      <x:c r="L184" s="41" t="str">
        <x:f>IF(COUNTA(A184:H184,K184)=0,"",IF(OR(A184="",COUNTIF($A$6:$A$205,A184)&lt;&gt;1,COUNTIF(Pedidos!$A$6:$A$105,B184)&lt;&gt;1,NOT(ISNUMBER(C184)),C184&lt;=0,NOT(ISNUMBER(D184)),D184&lt;=0,COUNTIF(Listas!$E$6:$E$8,E184)&lt;&gt;1),"REVISAR DADOS",IF(E184="Reprovado","REPROVADO","VÁLIDO")))</x:f>
      </x:c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21" customHeight="1">
      <x:c r="A185" s="36"/>
      <x:c r="B185" s="36"/>
      <x:c r="C185" s="37"/>
      <x:c r="D185" s="36"/>
      <x:c r="E185" s="36"/>
      <x:c r="F185" s="36"/>
      <x:c r="G185" s="36"/>
      <x:c r="H185" s="36"/>
      <x:c r="I185" s="41" t="str">
        <x:f>IF(B185="","",IFERROR(INDEX(Pedidos!$D$6:$D$105,MATCH(B185,Pedidos!$A$6:$A$105,0)),""))</x:f>
      </x:c>
      <x:c r="J185" s="41" t="str">
        <x:f>IF(B185="","",IF(OR(L185="REVISAR DADOS",NOT(ISNUMBER(IFERROR(INDEX(Pedidos!$M$6:$M$105,MATCH(B185,Pedidos!$A$6:$A$105,0)),"")))),"REVISAR DADOS",IF(C185&lt;=INDEX(Pedidos!$M$6:$M$105,MATCH(B185,Pedidos!$A$6:$A$105,0)),"NO PRAZO","ATRASADO")))</x:f>
      </x:c>
      <x:c r="K185" s="36"/>
      <x:c r="L185" s="41" t="str">
        <x:f>IF(COUNTA(A185:H185,K185)=0,"",IF(OR(A185="",COUNTIF($A$6:$A$205,A185)&lt;&gt;1,COUNTIF(Pedidos!$A$6:$A$105,B185)&lt;&gt;1,NOT(ISNUMBER(C185)),C185&lt;=0,NOT(ISNUMBER(D185)),D185&lt;=0,COUNTIF(Listas!$E$6:$E$8,E185)&lt;&gt;1),"REVISAR DADOS",IF(E185="Reprovado","REPROVADO","VÁLIDO")))</x:f>
      </x:c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21" customHeight="1">
      <x:c r="A186" s="36"/>
      <x:c r="B186" s="36"/>
      <x:c r="C186" s="37"/>
      <x:c r="D186" s="36"/>
      <x:c r="E186" s="36"/>
      <x:c r="F186" s="36"/>
      <x:c r="G186" s="36"/>
      <x:c r="H186" s="36"/>
      <x:c r="I186" s="41" t="str">
        <x:f>IF(B186="","",IFERROR(INDEX(Pedidos!$D$6:$D$105,MATCH(B186,Pedidos!$A$6:$A$105,0)),""))</x:f>
      </x:c>
      <x:c r="J186" s="41" t="str">
        <x:f>IF(B186="","",IF(OR(L186="REVISAR DADOS",NOT(ISNUMBER(IFERROR(INDEX(Pedidos!$M$6:$M$105,MATCH(B186,Pedidos!$A$6:$A$105,0)),"")))),"REVISAR DADOS",IF(C186&lt;=INDEX(Pedidos!$M$6:$M$105,MATCH(B186,Pedidos!$A$6:$A$105,0)),"NO PRAZO","ATRASADO")))</x:f>
      </x:c>
      <x:c r="K186" s="36"/>
      <x:c r="L186" s="41" t="str">
        <x:f>IF(COUNTA(A186:H186,K186)=0,"",IF(OR(A186="",COUNTIF($A$6:$A$205,A186)&lt;&gt;1,COUNTIF(Pedidos!$A$6:$A$105,B186)&lt;&gt;1,NOT(ISNUMBER(C186)),C186&lt;=0,NOT(ISNUMBER(D186)),D186&lt;=0,COUNTIF(Listas!$E$6:$E$8,E186)&lt;&gt;1),"REVISAR DADOS",IF(E186="Reprovado","REPROVADO","VÁLIDO")))</x:f>
      </x:c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21" customHeight="1">
      <x:c r="A187" s="36"/>
      <x:c r="B187" s="36"/>
      <x:c r="C187" s="37"/>
      <x:c r="D187" s="36"/>
      <x:c r="E187" s="36"/>
      <x:c r="F187" s="36"/>
      <x:c r="G187" s="36"/>
      <x:c r="H187" s="36"/>
      <x:c r="I187" s="41" t="str">
        <x:f>IF(B187="","",IFERROR(INDEX(Pedidos!$D$6:$D$105,MATCH(B187,Pedidos!$A$6:$A$105,0)),""))</x:f>
      </x:c>
      <x:c r="J187" s="41" t="str">
        <x:f>IF(B187="","",IF(OR(L187="REVISAR DADOS",NOT(ISNUMBER(IFERROR(INDEX(Pedidos!$M$6:$M$105,MATCH(B187,Pedidos!$A$6:$A$105,0)),"")))),"REVISAR DADOS",IF(C187&lt;=INDEX(Pedidos!$M$6:$M$105,MATCH(B187,Pedidos!$A$6:$A$105,0)),"NO PRAZO","ATRASADO")))</x:f>
      </x:c>
      <x:c r="K187" s="36"/>
      <x:c r="L187" s="41" t="str">
        <x:f>IF(COUNTA(A187:H187,K187)=0,"",IF(OR(A187="",COUNTIF($A$6:$A$205,A187)&lt;&gt;1,COUNTIF(Pedidos!$A$6:$A$105,B187)&lt;&gt;1,NOT(ISNUMBER(C187)),C187&lt;=0,NOT(ISNUMBER(D187)),D187&lt;=0,COUNTIF(Listas!$E$6:$E$8,E187)&lt;&gt;1),"REVISAR DADOS",IF(E187="Reprovado","REPROVADO","VÁLIDO")))</x:f>
      </x:c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21" customHeight="1">
      <x:c r="A188" s="36"/>
      <x:c r="B188" s="36"/>
      <x:c r="C188" s="37"/>
      <x:c r="D188" s="36"/>
      <x:c r="E188" s="36"/>
      <x:c r="F188" s="36"/>
      <x:c r="G188" s="36"/>
      <x:c r="H188" s="36"/>
      <x:c r="I188" s="41" t="str">
        <x:f>IF(B188="","",IFERROR(INDEX(Pedidos!$D$6:$D$105,MATCH(B188,Pedidos!$A$6:$A$105,0)),""))</x:f>
      </x:c>
      <x:c r="J188" s="41" t="str">
        <x:f>IF(B188="","",IF(OR(L188="REVISAR DADOS",NOT(ISNUMBER(IFERROR(INDEX(Pedidos!$M$6:$M$105,MATCH(B188,Pedidos!$A$6:$A$105,0)),"")))),"REVISAR DADOS",IF(C188&lt;=INDEX(Pedidos!$M$6:$M$105,MATCH(B188,Pedidos!$A$6:$A$105,0)),"NO PRAZO","ATRASADO")))</x:f>
      </x:c>
      <x:c r="K188" s="36"/>
      <x:c r="L188" s="41" t="str">
        <x:f>IF(COUNTA(A188:H188,K188)=0,"",IF(OR(A188="",COUNTIF($A$6:$A$205,A188)&lt;&gt;1,COUNTIF(Pedidos!$A$6:$A$105,B188)&lt;&gt;1,NOT(ISNUMBER(C188)),C188&lt;=0,NOT(ISNUMBER(D188)),D188&lt;=0,COUNTIF(Listas!$E$6:$E$8,E188)&lt;&gt;1),"REVISAR DADOS",IF(E188="Reprovado","REPROVADO","VÁLIDO")))</x:f>
      </x:c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21" customHeight="1">
      <x:c r="A189" s="36"/>
      <x:c r="B189" s="36"/>
      <x:c r="C189" s="37"/>
      <x:c r="D189" s="36"/>
      <x:c r="E189" s="36"/>
      <x:c r="F189" s="36"/>
      <x:c r="G189" s="36"/>
      <x:c r="H189" s="36"/>
      <x:c r="I189" s="41" t="str">
        <x:f>IF(B189="","",IFERROR(INDEX(Pedidos!$D$6:$D$105,MATCH(B189,Pedidos!$A$6:$A$105,0)),""))</x:f>
      </x:c>
      <x:c r="J189" s="41" t="str">
        <x:f>IF(B189="","",IF(OR(L189="REVISAR DADOS",NOT(ISNUMBER(IFERROR(INDEX(Pedidos!$M$6:$M$105,MATCH(B189,Pedidos!$A$6:$A$105,0)),"")))),"REVISAR DADOS",IF(C189&lt;=INDEX(Pedidos!$M$6:$M$105,MATCH(B189,Pedidos!$A$6:$A$105,0)),"NO PRAZO","ATRASADO")))</x:f>
      </x:c>
      <x:c r="K189" s="36"/>
      <x:c r="L189" s="41" t="str">
        <x:f>IF(COUNTA(A189:H189,K189)=0,"",IF(OR(A189="",COUNTIF($A$6:$A$205,A189)&lt;&gt;1,COUNTIF(Pedidos!$A$6:$A$105,B189)&lt;&gt;1,NOT(ISNUMBER(C189)),C189&lt;=0,NOT(ISNUMBER(D189)),D189&lt;=0,COUNTIF(Listas!$E$6:$E$8,E189)&lt;&gt;1),"REVISAR DADOS",IF(E189="Reprovado","REPROVADO","VÁLIDO")))</x:f>
      </x:c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21" customHeight="1">
      <x:c r="A190" s="36"/>
      <x:c r="B190" s="36"/>
      <x:c r="C190" s="37"/>
      <x:c r="D190" s="36"/>
      <x:c r="E190" s="36"/>
      <x:c r="F190" s="36"/>
      <x:c r="G190" s="36"/>
      <x:c r="H190" s="36"/>
      <x:c r="I190" s="41" t="str">
        <x:f>IF(B190="","",IFERROR(INDEX(Pedidos!$D$6:$D$105,MATCH(B190,Pedidos!$A$6:$A$105,0)),""))</x:f>
      </x:c>
      <x:c r="J190" s="41" t="str">
        <x:f>IF(B190="","",IF(OR(L190="REVISAR DADOS",NOT(ISNUMBER(IFERROR(INDEX(Pedidos!$M$6:$M$105,MATCH(B190,Pedidos!$A$6:$A$105,0)),"")))),"REVISAR DADOS",IF(C190&lt;=INDEX(Pedidos!$M$6:$M$105,MATCH(B190,Pedidos!$A$6:$A$105,0)),"NO PRAZO","ATRASADO")))</x:f>
      </x:c>
      <x:c r="K190" s="36"/>
      <x:c r="L190" s="41" t="str">
        <x:f>IF(COUNTA(A190:H190,K190)=0,"",IF(OR(A190="",COUNTIF($A$6:$A$205,A190)&lt;&gt;1,COUNTIF(Pedidos!$A$6:$A$105,B190)&lt;&gt;1,NOT(ISNUMBER(C190)),C190&lt;=0,NOT(ISNUMBER(D190)),D190&lt;=0,COUNTIF(Listas!$E$6:$E$8,E190)&lt;&gt;1),"REVISAR DADOS",IF(E190="Reprovado","REPROVADO","VÁLIDO")))</x:f>
      </x:c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21" customHeight="1">
      <x:c r="A191" s="36"/>
      <x:c r="B191" s="36"/>
      <x:c r="C191" s="37"/>
      <x:c r="D191" s="36"/>
      <x:c r="E191" s="36"/>
      <x:c r="F191" s="36"/>
      <x:c r="G191" s="36"/>
      <x:c r="H191" s="36"/>
      <x:c r="I191" s="41" t="str">
        <x:f>IF(B191="","",IFERROR(INDEX(Pedidos!$D$6:$D$105,MATCH(B191,Pedidos!$A$6:$A$105,0)),""))</x:f>
      </x:c>
      <x:c r="J191" s="41" t="str">
        <x:f>IF(B191="","",IF(OR(L191="REVISAR DADOS",NOT(ISNUMBER(IFERROR(INDEX(Pedidos!$M$6:$M$105,MATCH(B191,Pedidos!$A$6:$A$105,0)),"")))),"REVISAR DADOS",IF(C191&lt;=INDEX(Pedidos!$M$6:$M$105,MATCH(B191,Pedidos!$A$6:$A$105,0)),"NO PRAZO","ATRASADO")))</x:f>
      </x:c>
      <x:c r="K191" s="36"/>
      <x:c r="L191" s="41" t="str">
        <x:f>IF(COUNTA(A191:H191,K191)=0,"",IF(OR(A191="",COUNTIF($A$6:$A$205,A191)&lt;&gt;1,COUNTIF(Pedidos!$A$6:$A$105,B191)&lt;&gt;1,NOT(ISNUMBER(C191)),C191&lt;=0,NOT(ISNUMBER(D191)),D191&lt;=0,COUNTIF(Listas!$E$6:$E$8,E191)&lt;&gt;1),"REVISAR DADOS",IF(E191="Reprovado","REPROVADO","VÁLIDO")))</x:f>
      </x:c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21" customHeight="1">
      <x:c r="A192" s="36"/>
      <x:c r="B192" s="36"/>
      <x:c r="C192" s="37"/>
      <x:c r="D192" s="36"/>
      <x:c r="E192" s="36"/>
      <x:c r="F192" s="36"/>
      <x:c r="G192" s="36"/>
      <x:c r="H192" s="36"/>
      <x:c r="I192" s="41" t="str">
        <x:f>IF(B192="","",IFERROR(INDEX(Pedidos!$D$6:$D$105,MATCH(B192,Pedidos!$A$6:$A$105,0)),""))</x:f>
      </x:c>
      <x:c r="J192" s="41" t="str">
        <x:f>IF(B192="","",IF(OR(L192="REVISAR DADOS",NOT(ISNUMBER(IFERROR(INDEX(Pedidos!$M$6:$M$105,MATCH(B192,Pedidos!$A$6:$A$105,0)),"")))),"REVISAR DADOS",IF(C192&lt;=INDEX(Pedidos!$M$6:$M$105,MATCH(B192,Pedidos!$A$6:$A$105,0)),"NO PRAZO","ATRASADO")))</x:f>
      </x:c>
      <x:c r="K192" s="36"/>
      <x:c r="L192" s="41" t="str">
        <x:f>IF(COUNTA(A192:H192,K192)=0,"",IF(OR(A192="",COUNTIF($A$6:$A$205,A192)&lt;&gt;1,COUNTIF(Pedidos!$A$6:$A$105,B192)&lt;&gt;1,NOT(ISNUMBER(C192)),C192&lt;=0,NOT(ISNUMBER(D192)),D192&lt;=0,COUNTIF(Listas!$E$6:$E$8,E192)&lt;&gt;1),"REVISAR DADOS",IF(E192="Reprovado","REPROVADO","VÁLIDO")))</x:f>
      </x:c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21" customHeight="1">
      <x:c r="A193" s="36"/>
      <x:c r="B193" s="36"/>
      <x:c r="C193" s="37"/>
      <x:c r="D193" s="36"/>
      <x:c r="E193" s="36"/>
      <x:c r="F193" s="36"/>
      <x:c r="G193" s="36"/>
      <x:c r="H193" s="36"/>
      <x:c r="I193" s="41" t="str">
        <x:f>IF(B193="","",IFERROR(INDEX(Pedidos!$D$6:$D$105,MATCH(B193,Pedidos!$A$6:$A$105,0)),""))</x:f>
      </x:c>
      <x:c r="J193" s="41" t="str">
        <x:f>IF(B193="","",IF(OR(L193="REVISAR DADOS",NOT(ISNUMBER(IFERROR(INDEX(Pedidos!$M$6:$M$105,MATCH(B193,Pedidos!$A$6:$A$105,0)),"")))),"REVISAR DADOS",IF(C193&lt;=INDEX(Pedidos!$M$6:$M$105,MATCH(B193,Pedidos!$A$6:$A$105,0)),"NO PRAZO","ATRASADO")))</x:f>
      </x:c>
      <x:c r="K193" s="36"/>
      <x:c r="L193" s="41" t="str">
        <x:f>IF(COUNTA(A193:H193,K193)=0,"",IF(OR(A193="",COUNTIF($A$6:$A$205,A193)&lt;&gt;1,COUNTIF(Pedidos!$A$6:$A$105,B193)&lt;&gt;1,NOT(ISNUMBER(C193)),C193&lt;=0,NOT(ISNUMBER(D193)),D193&lt;=0,COUNTIF(Listas!$E$6:$E$8,E193)&lt;&gt;1),"REVISAR DADOS",IF(E193="Reprovado","REPROVADO","VÁLIDO")))</x:f>
      </x:c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21" customHeight="1">
      <x:c r="A194" s="36"/>
      <x:c r="B194" s="36"/>
      <x:c r="C194" s="37"/>
      <x:c r="D194" s="36"/>
      <x:c r="E194" s="36"/>
      <x:c r="F194" s="36"/>
      <x:c r="G194" s="36"/>
      <x:c r="H194" s="36"/>
      <x:c r="I194" s="41" t="str">
        <x:f>IF(B194="","",IFERROR(INDEX(Pedidos!$D$6:$D$105,MATCH(B194,Pedidos!$A$6:$A$105,0)),""))</x:f>
      </x:c>
      <x:c r="J194" s="41" t="str">
        <x:f>IF(B194="","",IF(OR(L194="REVISAR DADOS",NOT(ISNUMBER(IFERROR(INDEX(Pedidos!$M$6:$M$105,MATCH(B194,Pedidos!$A$6:$A$105,0)),"")))),"REVISAR DADOS",IF(C194&lt;=INDEX(Pedidos!$M$6:$M$105,MATCH(B194,Pedidos!$A$6:$A$105,0)),"NO PRAZO","ATRASADO")))</x:f>
      </x:c>
      <x:c r="K194" s="36"/>
      <x:c r="L194" s="41" t="str">
        <x:f>IF(COUNTA(A194:H194,K194)=0,"",IF(OR(A194="",COUNTIF($A$6:$A$205,A194)&lt;&gt;1,COUNTIF(Pedidos!$A$6:$A$105,B194)&lt;&gt;1,NOT(ISNUMBER(C194)),C194&lt;=0,NOT(ISNUMBER(D194)),D194&lt;=0,COUNTIF(Listas!$E$6:$E$8,E194)&lt;&gt;1),"REVISAR DADOS",IF(E194="Reprovado","REPROVADO","VÁLIDO")))</x:f>
      </x:c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21" customHeight="1">
      <x:c r="A195" s="36"/>
      <x:c r="B195" s="36"/>
      <x:c r="C195" s="37"/>
      <x:c r="D195" s="36"/>
      <x:c r="E195" s="36"/>
      <x:c r="F195" s="36"/>
      <x:c r="G195" s="36"/>
      <x:c r="H195" s="36"/>
      <x:c r="I195" s="41" t="str">
        <x:f>IF(B195="","",IFERROR(INDEX(Pedidos!$D$6:$D$105,MATCH(B195,Pedidos!$A$6:$A$105,0)),""))</x:f>
      </x:c>
      <x:c r="J195" s="41" t="str">
        <x:f>IF(B195="","",IF(OR(L195="REVISAR DADOS",NOT(ISNUMBER(IFERROR(INDEX(Pedidos!$M$6:$M$105,MATCH(B195,Pedidos!$A$6:$A$105,0)),"")))),"REVISAR DADOS",IF(C195&lt;=INDEX(Pedidos!$M$6:$M$105,MATCH(B195,Pedidos!$A$6:$A$105,0)),"NO PRAZO","ATRASADO")))</x:f>
      </x:c>
      <x:c r="K195" s="36"/>
      <x:c r="L195" s="41" t="str">
        <x:f>IF(COUNTA(A195:H195,K195)=0,"",IF(OR(A195="",COUNTIF($A$6:$A$205,A195)&lt;&gt;1,COUNTIF(Pedidos!$A$6:$A$105,B195)&lt;&gt;1,NOT(ISNUMBER(C195)),C195&lt;=0,NOT(ISNUMBER(D195)),D195&lt;=0,COUNTIF(Listas!$E$6:$E$8,E195)&lt;&gt;1),"REVISAR DADOS",IF(E195="Reprovado","REPROVADO","VÁLIDO")))</x:f>
      </x:c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21" customHeight="1">
      <x:c r="A196" s="36"/>
      <x:c r="B196" s="36"/>
      <x:c r="C196" s="37"/>
      <x:c r="D196" s="36"/>
      <x:c r="E196" s="36"/>
      <x:c r="F196" s="36"/>
      <x:c r="G196" s="36"/>
      <x:c r="H196" s="36"/>
      <x:c r="I196" s="41" t="str">
        <x:f>IF(B196="","",IFERROR(INDEX(Pedidos!$D$6:$D$105,MATCH(B196,Pedidos!$A$6:$A$105,0)),""))</x:f>
      </x:c>
      <x:c r="J196" s="41" t="str">
        <x:f>IF(B196="","",IF(OR(L196="REVISAR DADOS",NOT(ISNUMBER(IFERROR(INDEX(Pedidos!$M$6:$M$105,MATCH(B196,Pedidos!$A$6:$A$105,0)),"")))),"REVISAR DADOS",IF(C196&lt;=INDEX(Pedidos!$M$6:$M$105,MATCH(B196,Pedidos!$A$6:$A$105,0)),"NO PRAZO","ATRASADO")))</x:f>
      </x:c>
      <x:c r="K196" s="36"/>
      <x:c r="L196" s="41" t="str">
        <x:f>IF(COUNTA(A196:H196,K196)=0,"",IF(OR(A196="",COUNTIF($A$6:$A$205,A196)&lt;&gt;1,COUNTIF(Pedidos!$A$6:$A$105,B196)&lt;&gt;1,NOT(ISNUMBER(C196)),C196&lt;=0,NOT(ISNUMBER(D196)),D196&lt;=0,COUNTIF(Listas!$E$6:$E$8,E196)&lt;&gt;1),"REVISAR DADOS",IF(E196="Reprovado","REPROVADO","VÁLIDO")))</x:f>
      </x:c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21" customHeight="1">
      <x:c r="A197" s="36"/>
      <x:c r="B197" s="36"/>
      <x:c r="C197" s="37"/>
      <x:c r="D197" s="36"/>
      <x:c r="E197" s="36"/>
      <x:c r="F197" s="36"/>
      <x:c r="G197" s="36"/>
      <x:c r="H197" s="36"/>
      <x:c r="I197" s="41" t="str">
        <x:f>IF(B197="","",IFERROR(INDEX(Pedidos!$D$6:$D$105,MATCH(B197,Pedidos!$A$6:$A$105,0)),""))</x:f>
      </x:c>
      <x:c r="J197" s="41" t="str">
        <x:f>IF(B197="","",IF(OR(L197="REVISAR DADOS",NOT(ISNUMBER(IFERROR(INDEX(Pedidos!$M$6:$M$105,MATCH(B197,Pedidos!$A$6:$A$105,0)),"")))),"REVISAR DADOS",IF(C197&lt;=INDEX(Pedidos!$M$6:$M$105,MATCH(B197,Pedidos!$A$6:$A$105,0)),"NO PRAZO","ATRASADO")))</x:f>
      </x:c>
      <x:c r="K197" s="36"/>
      <x:c r="L197" s="41" t="str">
        <x:f>IF(COUNTA(A197:H197,K197)=0,"",IF(OR(A197="",COUNTIF($A$6:$A$205,A197)&lt;&gt;1,COUNTIF(Pedidos!$A$6:$A$105,B197)&lt;&gt;1,NOT(ISNUMBER(C197)),C197&lt;=0,NOT(ISNUMBER(D197)),D197&lt;=0,COUNTIF(Listas!$E$6:$E$8,E197)&lt;&gt;1),"REVISAR DADOS",IF(E197="Reprovado","REPROVADO","VÁLIDO")))</x:f>
      </x:c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21" customHeight="1">
      <x:c r="A198" s="36"/>
      <x:c r="B198" s="36"/>
      <x:c r="C198" s="37"/>
      <x:c r="D198" s="36"/>
      <x:c r="E198" s="36"/>
      <x:c r="F198" s="36"/>
      <x:c r="G198" s="36"/>
      <x:c r="H198" s="36"/>
      <x:c r="I198" s="41" t="str">
        <x:f>IF(B198="","",IFERROR(INDEX(Pedidos!$D$6:$D$105,MATCH(B198,Pedidos!$A$6:$A$105,0)),""))</x:f>
      </x:c>
      <x:c r="J198" s="41" t="str">
        <x:f>IF(B198="","",IF(OR(L198="REVISAR DADOS",NOT(ISNUMBER(IFERROR(INDEX(Pedidos!$M$6:$M$105,MATCH(B198,Pedidos!$A$6:$A$105,0)),"")))),"REVISAR DADOS",IF(C198&lt;=INDEX(Pedidos!$M$6:$M$105,MATCH(B198,Pedidos!$A$6:$A$105,0)),"NO PRAZO","ATRASADO")))</x:f>
      </x:c>
      <x:c r="K198" s="36"/>
      <x:c r="L198" s="41" t="str">
        <x:f>IF(COUNTA(A198:H198,K198)=0,"",IF(OR(A198="",COUNTIF($A$6:$A$205,A198)&lt;&gt;1,COUNTIF(Pedidos!$A$6:$A$105,B198)&lt;&gt;1,NOT(ISNUMBER(C198)),C198&lt;=0,NOT(ISNUMBER(D198)),D198&lt;=0,COUNTIF(Listas!$E$6:$E$8,E198)&lt;&gt;1),"REVISAR DADOS",IF(E198="Reprovado","REPROVADO","VÁLIDO")))</x:f>
      </x:c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21" customHeight="1">
      <x:c r="A199" s="36"/>
      <x:c r="B199" s="36"/>
      <x:c r="C199" s="37"/>
      <x:c r="D199" s="36"/>
      <x:c r="E199" s="36"/>
      <x:c r="F199" s="36"/>
      <x:c r="G199" s="36"/>
      <x:c r="H199" s="36"/>
      <x:c r="I199" s="41" t="str">
        <x:f>IF(B199="","",IFERROR(INDEX(Pedidos!$D$6:$D$105,MATCH(B199,Pedidos!$A$6:$A$105,0)),""))</x:f>
      </x:c>
      <x:c r="J199" s="41" t="str">
        <x:f>IF(B199="","",IF(OR(L199="REVISAR DADOS",NOT(ISNUMBER(IFERROR(INDEX(Pedidos!$M$6:$M$105,MATCH(B199,Pedidos!$A$6:$A$105,0)),"")))),"REVISAR DADOS",IF(C199&lt;=INDEX(Pedidos!$M$6:$M$105,MATCH(B199,Pedidos!$A$6:$A$105,0)),"NO PRAZO","ATRASADO")))</x:f>
      </x:c>
      <x:c r="K199" s="36"/>
      <x:c r="L199" s="41" t="str">
        <x:f>IF(COUNTA(A199:H199,K199)=0,"",IF(OR(A199="",COUNTIF($A$6:$A$205,A199)&lt;&gt;1,COUNTIF(Pedidos!$A$6:$A$105,B199)&lt;&gt;1,NOT(ISNUMBER(C199)),C199&lt;=0,NOT(ISNUMBER(D199)),D199&lt;=0,COUNTIF(Listas!$E$6:$E$8,E199)&lt;&gt;1),"REVISAR DADOS",IF(E199="Reprovado","REPROVADO","VÁLIDO")))</x:f>
      </x:c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21" customHeight="1">
      <x:c r="A200" s="36"/>
      <x:c r="B200" s="36"/>
      <x:c r="C200" s="37"/>
      <x:c r="D200" s="36"/>
      <x:c r="E200" s="36"/>
      <x:c r="F200" s="36"/>
      <x:c r="G200" s="36"/>
      <x:c r="H200" s="36"/>
      <x:c r="I200" s="41" t="str">
        <x:f>IF(B200="","",IFERROR(INDEX(Pedidos!$D$6:$D$105,MATCH(B200,Pedidos!$A$6:$A$105,0)),""))</x:f>
      </x:c>
      <x:c r="J200" s="41" t="str">
        <x:f>IF(B200="","",IF(OR(L200="REVISAR DADOS",NOT(ISNUMBER(IFERROR(INDEX(Pedidos!$M$6:$M$105,MATCH(B200,Pedidos!$A$6:$A$105,0)),"")))),"REVISAR DADOS",IF(C200&lt;=INDEX(Pedidos!$M$6:$M$105,MATCH(B200,Pedidos!$A$6:$A$105,0)),"NO PRAZO","ATRASADO")))</x:f>
      </x:c>
      <x:c r="K200" s="36"/>
      <x:c r="L200" s="41" t="str">
        <x:f>IF(COUNTA(A200:H200,K200)=0,"",IF(OR(A200="",COUNTIF($A$6:$A$205,A200)&lt;&gt;1,COUNTIF(Pedidos!$A$6:$A$105,B200)&lt;&gt;1,NOT(ISNUMBER(C200)),C200&lt;=0,NOT(ISNUMBER(D200)),D200&lt;=0,COUNTIF(Listas!$E$6:$E$8,E200)&lt;&gt;1),"REVISAR DADOS",IF(E200="Reprovado","REPROVADO","VÁLIDO")))</x:f>
      </x:c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21" customHeight="1">
      <x:c r="A201" s="36"/>
      <x:c r="B201" s="36"/>
      <x:c r="C201" s="37"/>
      <x:c r="D201" s="36"/>
      <x:c r="E201" s="36"/>
      <x:c r="F201" s="36"/>
      <x:c r="G201" s="36"/>
      <x:c r="H201" s="36"/>
      <x:c r="I201" s="41" t="str">
        <x:f>IF(B201="","",IFERROR(INDEX(Pedidos!$D$6:$D$105,MATCH(B201,Pedidos!$A$6:$A$105,0)),""))</x:f>
      </x:c>
      <x:c r="J201" s="41" t="str">
        <x:f>IF(B201="","",IF(OR(L201="REVISAR DADOS",NOT(ISNUMBER(IFERROR(INDEX(Pedidos!$M$6:$M$105,MATCH(B201,Pedidos!$A$6:$A$105,0)),"")))),"REVISAR DADOS",IF(C201&lt;=INDEX(Pedidos!$M$6:$M$105,MATCH(B201,Pedidos!$A$6:$A$105,0)),"NO PRAZO","ATRASADO")))</x:f>
      </x:c>
      <x:c r="K201" s="36"/>
      <x:c r="L201" s="41" t="str">
        <x:f>IF(COUNTA(A201:H201,K201)=0,"",IF(OR(A201="",COUNTIF($A$6:$A$205,A201)&lt;&gt;1,COUNTIF(Pedidos!$A$6:$A$105,B201)&lt;&gt;1,NOT(ISNUMBER(C201)),C201&lt;=0,NOT(ISNUMBER(D201)),D201&lt;=0,COUNTIF(Listas!$E$6:$E$8,E201)&lt;&gt;1),"REVISAR DADOS",IF(E201="Reprovado","REPROVADO","VÁLIDO")))</x:f>
      </x:c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21" customHeight="1">
      <x:c r="A202" s="36"/>
      <x:c r="B202" s="36"/>
      <x:c r="C202" s="37"/>
      <x:c r="D202" s="36"/>
      <x:c r="E202" s="36"/>
      <x:c r="F202" s="36"/>
      <x:c r="G202" s="36"/>
      <x:c r="H202" s="36"/>
      <x:c r="I202" s="41" t="str">
        <x:f>IF(B202="","",IFERROR(INDEX(Pedidos!$D$6:$D$105,MATCH(B202,Pedidos!$A$6:$A$105,0)),""))</x:f>
      </x:c>
      <x:c r="J202" s="41" t="str">
        <x:f>IF(B202="","",IF(OR(L202="REVISAR DADOS",NOT(ISNUMBER(IFERROR(INDEX(Pedidos!$M$6:$M$105,MATCH(B202,Pedidos!$A$6:$A$105,0)),"")))),"REVISAR DADOS",IF(C202&lt;=INDEX(Pedidos!$M$6:$M$105,MATCH(B202,Pedidos!$A$6:$A$105,0)),"NO PRAZO","ATRASADO")))</x:f>
      </x:c>
      <x:c r="K202" s="36"/>
      <x:c r="L202" s="41" t="str">
        <x:f>IF(COUNTA(A202:H202,K202)=0,"",IF(OR(A202="",COUNTIF($A$6:$A$205,A202)&lt;&gt;1,COUNTIF(Pedidos!$A$6:$A$105,B202)&lt;&gt;1,NOT(ISNUMBER(C202)),C202&lt;=0,NOT(ISNUMBER(D202)),D202&lt;=0,COUNTIF(Listas!$E$6:$E$8,E202)&lt;&gt;1),"REVISAR DADOS",IF(E202="Reprovado","REPROVADO","VÁLIDO")))</x:f>
      </x:c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21" customHeight="1">
      <x:c r="A203" s="36"/>
      <x:c r="B203" s="36"/>
      <x:c r="C203" s="37"/>
      <x:c r="D203" s="36"/>
      <x:c r="E203" s="36"/>
      <x:c r="F203" s="36"/>
      <x:c r="G203" s="36"/>
      <x:c r="H203" s="36"/>
      <x:c r="I203" s="41" t="str">
        <x:f>IF(B203="","",IFERROR(INDEX(Pedidos!$D$6:$D$105,MATCH(B203,Pedidos!$A$6:$A$105,0)),""))</x:f>
      </x:c>
      <x:c r="J203" s="41" t="str">
        <x:f>IF(B203="","",IF(OR(L203="REVISAR DADOS",NOT(ISNUMBER(IFERROR(INDEX(Pedidos!$M$6:$M$105,MATCH(B203,Pedidos!$A$6:$A$105,0)),"")))),"REVISAR DADOS",IF(C203&lt;=INDEX(Pedidos!$M$6:$M$105,MATCH(B203,Pedidos!$A$6:$A$105,0)),"NO PRAZO","ATRASADO")))</x:f>
      </x:c>
      <x:c r="K203" s="36"/>
      <x:c r="L203" s="41" t="str">
        <x:f>IF(COUNTA(A203:H203,K203)=0,"",IF(OR(A203="",COUNTIF($A$6:$A$205,A203)&lt;&gt;1,COUNTIF(Pedidos!$A$6:$A$105,B203)&lt;&gt;1,NOT(ISNUMBER(C203)),C203&lt;=0,NOT(ISNUMBER(D203)),D203&lt;=0,COUNTIF(Listas!$E$6:$E$8,E203)&lt;&gt;1),"REVISAR DADOS",IF(E203="Reprovado","REPROVADO","VÁLIDO")))</x:f>
      </x:c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21" customHeight="1">
      <x:c r="A204" s="36"/>
      <x:c r="B204" s="36"/>
      <x:c r="C204" s="37"/>
      <x:c r="D204" s="36"/>
      <x:c r="E204" s="36"/>
      <x:c r="F204" s="36"/>
      <x:c r="G204" s="36"/>
      <x:c r="H204" s="36"/>
      <x:c r="I204" s="41" t="str">
        <x:f>IF(B204="","",IFERROR(INDEX(Pedidos!$D$6:$D$105,MATCH(B204,Pedidos!$A$6:$A$105,0)),""))</x:f>
      </x:c>
      <x:c r="J204" s="41" t="str">
        <x:f>IF(B204="","",IF(OR(L204="REVISAR DADOS",NOT(ISNUMBER(IFERROR(INDEX(Pedidos!$M$6:$M$105,MATCH(B204,Pedidos!$A$6:$A$105,0)),"")))),"REVISAR DADOS",IF(C204&lt;=INDEX(Pedidos!$M$6:$M$105,MATCH(B204,Pedidos!$A$6:$A$105,0)),"NO PRAZO","ATRASADO")))</x:f>
      </x:c>
      <x:c r="K204" s="36"/>
      <x:c r="L204" s="41" t="str">
        <x:f>IF(COUNTA(A204:H204,K204)=0,"",IF(OR(A204="",COUNTIF($A$6:$A$205,A204)&lt;&gt;1,COUNTIF(Pedidos!$A$6:$A$105,B204)&lt;&gt;1,NOT(ISNUMBER(C204)),C204&lt;=0,NOT(ISNUMBER(D204)),D204&lt;=0,COUNTIF(Listas!$E$6:$E$8,E204)&lt;&gt;1),"REVISAR DADOS",IF(E204="Reprovado","REPROVADO","VÁLIDO")))</x:f>
      </x:c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21" customHeight="1">
      <x:c r="A205" s="36"/>
      <x:c r="B205" s="36"/>
      <x:c r="C205" s="37"/>
      <x:c r="D205" s="36"/>
      <x:c r="E205" s="36"/>
      <x:c r="F205" s="36"/>
      <x:c r="G205" s="36"/>
      <x:c r="H205" s="36"/>
      <x:c r="I205" s="41" t="str">
        <x:f>IF(B205="","",IFERROR(INDEX(Pedidos!$D$6:$D$105,MATCH(B205,Pedidos!$A$6:$A$105,0)),""))</x:f>
      </x:c>
      <x:c r="J205" s="41" t="str">
        <x:f>IF(B205="","",IF(OR(L205="REVISAR DADOS",NOT(ISNUMBER(IFERROR(INDEX(Pedidos!$M$6:$M$105,MATCH(B205,Pedidos!$A$6:$A$105,0)),"")))),"REVISAR DADOS",IF(C205&lt;=INDEX(Pedidos!$M$6:$M$105,MATCH(B205,Pedidos!$A$6:$A$105,0)),"NO PRAZO","ATRASADO")))</x:f>
      </x:c>
      <x:c r="K205" s="36"/>
      <x:c r="L205" s="41" t="str">
        <x:f>IF(COUNTA(A205:H205,K205)=0,"",IF(OR(A205="",COUNTIF($A$6:$A$205,A205)&lt;&gt;1,COUNTIF(Pedidos!$A$6:$A$105,B205)&lt;&gt;1,NOT(ISNUMBER(C205)),C205&lt;=0,NOT(ISNUMBER(D205)),D205&lt;=0,COUNTIF(Listas!$E$6:$E$8,E205)&lt;&gt;1),"REVISAR DADOS",IF(E205="Reprovado","REPROVADO","VÁLIDO")))</x:f>
      </x:c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</x:sheetData>
  <x:mergeCells>
    <x:mergeCell ref="A2:K2"/>
    <x:mergeCell ref="A4:K4"/>
  </x:mergeCells>
  <x:conditionalFormatting sqref="J6:J205">
    <x:cfRule type="containsText" dxfId="9" priority="1" operator="containsText" text="ATRASADO"/>
    <x:cfRule type="containsText" dxfId="10" priority="2" operator="containsText" text="VENCE"/>
    <x:cfRule type="containsText" dxfId="11" priority="3" operator="containsText" text="RECEBIDO"/>
    <x:cfRule type="containsText" dxfId="12" priority="4" operator="containsText" text="NO PRAZO"/>
  </x:conditionalFormatting>
  <x:conditionalFormatting sqref="L6:L205">
    <x:cfRule type="containsText" dxfId="24" priority="5" operator="containsText" text="REVISAR DADOS"/>
  </x:conditionalFormatting>
  <x:dataValidations count="1">
    <x:dataValidation type="list" sqref="E6:E205">
      <x:formula1>Listas!$E$6:$E$8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96BBA7"/>
  </x:sheetPr>
  <x:sheetViews>
    <x:sheetView showGridLines="0" workbookViewId="0"/>
  </x:sheetViews>
  <x:sheetFormatPr defaultRowHeight="15"/>
  <x:cols>
    <x:col min="1" max="1" width="20" hidden="0" customWidth="1"/>
    <x:col min="2" max="2" width="19" hidden="0" customWidth="1"/>
    <x:col min="3" max="3" width="16" hidden="0" customWidth="1"/>
    <x:col min="4" max="4" width="30" hidden="0" customWidth="1"/>
    <x:col min="5" max="5" width="18" hidden="0" customWidth="1"/>
    <x:col min="6" max="6" width="17" hidden="0" customWidth="1"/>
    <x:col min="7" max="7" width="19" hidden="0" customWidth="1"/>
    <x:col min="8" max="8" width="17" hidden="0" customWidth="1"/>
    <x:col min="9" max="9" width="18" hidden="0" customWidth="1"/>
    <x:col min="10" max="10" width="11" hidden="0" customWidth="1"/>
    <x:col min="11" max="11" width="16" hidden="0" customWidth="1"/>
    <x:col min="12" max="12" width="18" hidden="0" customWidth="1"/>
    <x:col min="13" max="13" width="12" hidden="0" customWidth="1"/>
    <x:col min="14" max="14" width="14" hidden="0" customWidth="1"/>
    <x:col min="15" max="15" width="19" hidden="0" customWidth="1"/>
    <x:col min="16" max="16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28" customHeight="1">
      <x:c r="A2" s="3" t="str">
        <x:v>Cadastro e desempenho de fornecedores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4" t="str">
        <x:v>Notas são entradas do usuário; volume, pontualidade e atraso médio vêm dos pedidos.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34" customHeight="1">
      <x:c r="A5" s="8" t="str">
        <x:v>Fornecedor</x:v>
      </x:c>
      <x:c r="B5" s="8" t="str">
        <x:v>Categoria principal</x:v>
      </x:c>
      <x:c r="C5" s="8" t="str">
        <x:v>Contato</x:v>
      </x:c>
      <x:c r="D5" s="8" t="str">
        <x:v>E-mail</x:v>
      </x:c>
      <x:c r="E5" s="8" t="str">
        <x:v>Prazo padrão (dias)</x:v>
      </x:c>
      <x:c r="F5" s="8" t="str">
        <x:v>Qualidade (1-5)</x:v>
      </x:c>
      <x:c r="G5" s="8" t="str">
        <x:v>Atendimento (1-5)</x:v>
      </x:c>
      <x:c r="H5" s="8" t="str">
        <x:v>Condição</x:v>
      </x:c>
      <x:c r="I5" s="8" t="str">
        <x:v>Status cadastro</x:v>
      </x:c>
      <x:c r="J5" s="8" t="str">
        <x:v>Pedidos</x:v>
      </x:c>
      <x:c r="K5" s="8" t="str">
        <x:v>Total comprado</x:v>
      </x:c>
      <x:c r="L5" s="8" t="str">
        <x:v>Entregas concluídas</x:v>
      </x:c>
      <x:c r="M5" s="8" t="str">
        <x:v>No prazo</x:v>
      </x:c>
      <x:c r="N5" s="8" t="str">
        <x:v>Pontualidade</x:v>
      </x:c>
      <x:c r="O5" s="8" t="str">
        <x:v>Atraso médio (dias)</x:v>
      </x:c>
      <x:c r="P5" s="8" t="str">
        <x:v>Classificação</x:v>
      </x:c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1" customHeight="1">
      <x:c r="A6" s="29" t="str">
        <x:v>PackSul</x:v>
      </x:c>
      <x:c r="B6" s="29" t="str">
        <x:v>Materiais</x:v>
      </x:c>
      <x:c r="C6" s="29" t="str">
        <x:v>Luciana</x:v>
      </x:c>
      <x:c r="D6" s="29" t="str">
        <x:v>compras@packsul.exemplo</x:v>
      </x:c>
      <x:c r="E6" s="29" t="n">
        <x:v>12</x:v>
      </x:c>
      <x:c r="F6" s="47" t="n">
        <x:v>4.6</x:v>
      </x:c>
      <x:c r="G6" s="47" t="n">
        <x:v>4.4</x:v>
      </x:c>
      <x:c r="H6" s="29" t="str">
        <x:v>30 dias</x:v>
      </x:c>
      <x:c r="I6" s="29" t="str">
        <x:v>ATIVO</x:v>
      </x:c>
      <x:c r="J6" s="34" t="n">
        <x:f>IF(A6="","",COUNTIF(Pedidos!$D$6:$D$105,A6))</x:f>
        <x:v>2</x:v>
      </x:c>
      <x:c r="K6" s="32" t="n">
        <x:f>IF(A6="","",SUMIF(Pedidos!$D$6:$D$105,A6,Pedidos!$L$6:$L$105))</x:f>
        <x:v>6460</x:v>
      </x:c>
      <x:c r="L6" s="34" t="n">
        <x:f>IF(A6="","",COUNTIFS(Pedidos!$D$6:$D$105,A6,Pedidos!$S$6:$S$105,"SIM")+COUNTIFS(Pedidos!$D$6:$D$105,A6,Pedidos!$S$6:$S$105,"NÃO"))</x:f>
        <x:v>1</x:v>
      </x:c>
      <x:c r="M6" s="34" t="n">
        <x:f>IF(A6="","",COUNTIFS(Pedidos!$D$6:$D$105,A6,Pedidos!$S$6:$S$105,"SIM"))</x:f>
        <x:v>1</x:v>
      </x:c>
      <x:c r="N6" s="33" t="n">
        <x:f>IFERROR(M6/L6,"")</x:f>
        <x:v>1</x:v>
      </x:c>
      <x:c r="O6" s="48" t="n">
        <x:f>IF(OR(A6="",L6=0),"",SUMIFS(Pedidos!$R$6:$R$105,Pedidos!$D$6:$D$105,A6,Pedidos!$N$6:$N$105,"&gt;0")/L6)</x:f>
        <x:v>0</x:v>
      </x:c>
      <x:c r="P6" s="34" t="str">
        <x:f>IF(A6="","",IF(I6="BLOQUEADO","BLOQUEADO",IF(OR(NOT(ISNUMBER(F6)),F6&lt;1,F6&gt;5,NOT(ISNUMBER(G6)),G6&lt;1,G6&gt;5,COUNTIF(Listas!$D$6:$D$8,I6)&lt;&gt;1),"REVISAR DADOS",IF(I6="EM AVALIAÇÃO","EM AVALIAÇÃO",IF(AVERAGE(F6:G6)&lt;Listas!$K$7,"REAVALIAR",IF(AND(L6&gt;0,N6&lt;0.8),"ATENÇÃO","APROVADO"))))))</x:f>
        <x:v>APROVADO</x:v>
      </x:c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21" customHeight="1">
      <x:c r="A7" s="36" t="str">
        <x:v>TechPrime</x:v>
      </x:c>
      <x:c r="B7" s="36" t="str">
        <x:v>Tecnologia</x:v>
      </x:c>
      <x:c r="C7" s="36" t="str">
        <x:v>Henrique</x:v>
      </x:c>
      <x:c r="D7" s="36" t="str">
        <x:v>corporativo@techprime.exemplo</x:v>
      </x:c>
      <x:c r="E7" s="36" t="n">
        <x:v>15</x:v>
      </x:c>
      <x:c r="F7" s="49" t="n">
        <x:v>4.2</x:v>
      </x:c>
      <x:c r="G7" s="49" t="n">
        <x:v>3.8</x:v>
      </x:c>
      <x:c r="H7" s="36" t="str">
        <x:v>45 dias</x:v>
      </x:c>
      <x:c r="I7" s="36" t="str">
        <x:v>ATIVO</x:v>
      </x:c>
      <x:c r="J7" s="41" t="n">
        <x:f>IF(A7="","",COUNTIF(Pedidos!$D$6:$D$105,A7))</x:f>
        <x:v>2</x:v>
      </x:c>
      <x:c r="K7" s="39" t="n">
        <x:f>IF(A7="","",SUMIF(Pedidos!$D$6:$D$105,A7,Pedidos!$L$6:$L$105))</x:f>
        <x:v>21795</x:v>
      </x:c>
      <x:c r="L7" s="41" t="n">
        <x:f>IF(A7="","",COUNTIFS(Pedidos!$D$6:$D$105,A7,Pedidos!$S$6:$S$105,"SIM")+COUNTIFS(Pedidos!$D$6:$D$105,A7,Pedidos!$S$6:$S$105,"NÃO"))</x:f>
        <x:v>1</x:v>
      </x:c>
      <x:c r="M7" s="41" t="n">
        <x:f>IF(A7="","",COUNTIFS(Pedidos!$D$6:$D$105,A7,Pedidos!$S$6:$S$105,"SIM"))</x:f>
        <x:v>0</x:v>
      </x:c>
      <x:c r="N7" s="40" t="n">
        <x:f>IFERROR(M7/L7,"")</x:f>
        <x:v>0</x:v>
      </x:c>
      <x:c r="O7" s="50" t="n">
        <x:f>IF(OR(A7="",L7=0),"",SUMIFS(Pedidos!$R$6:$R$105,Pedidos!$D$6:$D$105,A7,Pedidos!$N$6:$N$105,"&gt;0")/L7)</x:f>
        <x:v>2</x:v>
      </x:c>
      <x:c r="P7" s="41" t="str">
        <x:f>IF(A7="","",IF(I7="BLOQUEADO","BLOQUEADO",IF(OR(NOT(ISNUMBER(F7)),F7&lt;1,F7&gt;5,NOT(ISNUMBER(G7)),G7&lt;1,G7&gt;5,COUNTIF(Listas!$D$6:$D$8,I7)&lt;&gt;1),"REVISAR DADOS",IF(I7="EM AVALIAÇÃO","EM AVALIAÇÃO",IF(AVERAGE(F7:G7)&lt;Listas!$K$7,"REAVALIAR",IF(AND(L7&gt;0,N7&lt;0.8),"ATENÇÃO","APROVADO"))))))</x:f>
        <x:v>ATENÇÃO</x:v>
      </x:c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21" customHeight="1">
      <x:c r="A8" s="36" t="str">
        <x:v>OfficeMais</x:v>
      </x:c>
      <x:c r="B8" s="36" t="str">
        <x:v>Escritório</x:v>
      </x:c>
      <x:c r="C8" s="36" t="str">
        <x:v>Renata</x:v>
      </x:c>
      <x:c r="D8" s="36" t="str">
        <x:v>atendimento@officemais.exemplo</x:v>
      </x:c>
      <x:c r="E8" s="36" t="n">
        <x:v>10</x:v>
      </x:c>
      <x:c r="F8" s="49" t="n">
        <x:v>3.8</x:v>
      </x:c>
      <x:c r="G8" s="49" t="n">
        <x:v>4</x:v>
      </x:c>
      <x:c r="H8" s="36" t="str">
        <x:v>30 dias</x:v>
      </x:c>
      <x:c r="I8" s="36" t="str">
        <x:v>ATIVO</x:v>
      </x:c>
      <x:c r="J8" s="41" t="n">
        <x:f>IF(A8="","",COUNTIF(Pedidos!$D$6:$D$105,A8))</x:f>
        <x:v>2</x:v>
      </x:c>
      <x:c r="K8" s="39" t="n">
        <x:f>IF(A8="","",SUMIF(Pedidos!$D$6:$D$105,A8,Pedidos!$L$6:$L$105))</x:f>
        <x:v>6985</x:v>
      </x:c>
      <x:c r="L8" s="41" t="n">
        <x:f>IF(A8="","",COUNTIFS(Pedidos!$D$6:$D$105,A8,Pedidos!$S$6:$S$105,"SIM")+COUNTIFS(Pedidos!$D$6:$D$105,A8,Pedidos!$S$6:$S$105,"NÃO"))</x:f>
        <x:v>0</x:v>
      </x:c>
      <x:c r="M8" s="41" t="n">
        <x:f>IF(A8="","",COUNTIFS(Pedidos!$D$6:$D$105,A8,Pedidos!$S$6:$S$105,"SIM"))</x:f>
        <x:v>0</x:v>
      </x:c>
      <x:c r="N8" s="40" t="str">
        <x:f>IFERROR(M8/L8,"")</x:f>
      </x:c>
      <x:c r="O8" s="50" t="str">
        <x:f>IF(OR(A8="",L8=0),"",SUMIFS(Pedidos!$R$6:$R$105,Pedidos!$D$6:$D$105,A8,Pedidos!$N$6:$N$105,"&gt;0")/L8)</x:f>
      </x:c>
      <x:c r="P8" s="41" t="str">
        <x:f>IF(A8="","",IF(I8="BLOQUEADO","BLOQUEADO",IF(OR(NOT(ISNUMBER(F8)),F8&lt;1,F8&gt;5,NOT(ISNUMBER(G8)),G8&lt;1,G8&gt;5,COUNTIF(Listas!$D$6:$D$8,I8)&lt;&gt;1),"REVISAR DADOS",IF(I8="EM AVALIAÇÃO","EM AVALIAÇÃO",IF(AVERAGE(F8:G8)&lt;Listas!$K$7,"REAVALIAR",IF(AND(L8&gt;0,N8&lt;0.8),"ATENÇÃO","APROVADO"))))))</x:f>
        <x:v>APROVADO</x:v>
      </x:c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21" customHeight="1">
      <x:c r="A9" s="36" t="str">
        <x:v>Mecânica Atlas</x:v>
      </x:c>
      <x:c r="B9" s="36" t="str">
        <x:v>Manutenção</x:v>
      </x:c>
      <x:c r="C9" s="36" t="str">
        <x:v>Sérgio</x:v>
      </x:c>
      <x:c r="D9" s="36" t="str">
        <x:v>servicos@atlas.exemplo</x:v>
      </x:c>
      <x:c r="E9" s="36" t="n">
        <x:v>7</x:v>
      </x:c>
      <x:c r="F9" s="49" t="n">
        <x:v>4.7</x:v>
      </x:c>
      <x:c r="G9" s="49" t="n">
        <x:v>3.5</x:v>
      </x:c>
      <x:c r="H9" s="36" t="str">
        <x:v>15 dias</x:v>
      </x:c>
      <x:c r="I9" s="36" t="str">
        <x:v>EM AVALIAÇÃO</x:v>
      </x:c>
      <x:c r="J9" s="41" t="n">
        <x:f>IF(A9="","",COUNTIF(Pedidos!$D$6:$D$105,A9))</x:f>
        <x:v>1</x:v>
      </x:c>
      <x:c r="K9" s="39" t="n">
        <x:f>IF(A9="","",SUMIF(Pedidos!$D$6:$D$105,A9,Pedidos!$L$6:$L$105))</x:f>
        <x:v>6700</x:v>
      </x:c>
      <x:c r="L9" s="41" t="n">
        <x:f>IF(A9="","",COUNTIFS(Pedidos!$D$6:$D$105,A9,Pedidos!$S$6:$S$105,"SIM")+COUNTIFS(Pedidos!$D$6:$D$105,A9,Pedidos!$S$6:$S$105,"NÃO"))</x:f>
        <x:v>0</x:v>
      </x:c>
      <x:c r="M9" s="41" t="n">
        <x:f>IF(A9="","",COUNTIFS(Pedidos!$D$6:$D$105,A9,Pedidos!$S$6:$S$105,"SIM"))</x:f>
        <x:v>0</x:v>
      </x:c>
      <x:c r="N9" s="40" t="str">
        <x:f>IFERROR(M9/L9,"")</x:f>
      </x:c>
      <x:c r="O9" s="50" t="str">
        <x:f>IF(OR(A9="",L9=0),"",SUMIFS(Pedidos!$R$6:$R$105,Pedidos!$D$6:$D$105,A9,Pedidos!$N$6:$N$105,"&gt;0")/L9)</x:f>
      </x:c>
      <x:c r="P9" s="41" t="str">
        <x:f>IF(A9="","",IF(I9="BLOQUEADO","BLOQUEADO",IF(OR(NOT(ISNUMBER(F9)),F9&lt;1,F9&gt;5,NOT(ISNUMBER(G9)),G9&lt;1,G9&gt;5,COUNTIF(Listas!$D$6:$D$8,I9)&lt;&gt;1),"REVISAR DADOS",IF(I9="EM AVALIAÇÃO","EM AVALIAÇÃO",IF(AVERAGE(F9:G9)&lt;Listas!$K$7,"REAVALIAR",IF(AND(L9&gt;0,N9&lt;0.8),"ATENÇÃO","APROVADO"))))))</x:f>
        <x:v>EM AVALIAÇÃO</x:v>
      </x:c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21" customHeight="1">
      <x:c r="A10" s="36" t="str">
        <x:v>Higiclean</x:v>
      </x:c>
      <x:c r="B10" s="36" t="str">
        <x:v>Limpeza</x:v>
      </x:c>
      <x:c r="C10" s="36" t="str">
        <x:v>Paula</x:v>
      </x:c>
      <x:c r="D10" s="36" t="str">
        <x:v>vendas@higiclean.exemplo</x:v>
      </x:c>
      <x:c r="E10" s="36" t="n">
        <x:v>12</x:v>
      </x:c>
      <x:c r="F10" s="49" t="n">
        <x:v>4</x:v>
      </x:c>
      <x:c r="G10" s="49" t="n">
        <x:v>4.1</x:v>
      </x:c>
      <x:c r="H10" s="36" t="str">
        <x:v>30 dias</x:v>
      </x:c>
      <x:c r="I10" s="36" t="str">
        <x:v>ATIVO</x:v>
      </x:c>
      <x:c r="J10" s="41" t="n">
        <x:f>IF(A10="","",COUNTIF(Pedidos!$D$6:$D$105,A10))</x:f>
        <x:v>2</x:v>
      </x:c>
      <x:c r="K10" s="39" t="n">
        <x:f>IF(A10="","",SUMIF(Pedidos!$D$6:$D$105,A10,Pedidos!$L$6:$L$105))</x:f>
        <x:v>4020</x:v>
      </x:c>
      <x:c r="L10" s="41" t="n">
        <x:f>IF(A10="","",COUNTIFS(Pedidos!$D$6:$D$105,A10,Pedidos!$S$6:$S$105,"SIM")+COUNTIFS(Pedidos!$D$6:$D$105,A10,Pedidos!$S$6:$S$105,"NÃO"))</x:f>
        <x:v>0</x:v>
      </x:c>
      <x:c r="M10" s="41" t="n">
        <x:f>IF(A10="","",COUNTIFS(Pedidos!$D$6:$D$105,A10,Pedidos!$S$6:$S$105,"SIM"))</x:f>
        <x:v>0</x:v>
      </x:c>
      <x:c r="N10" s="40" t="str">
        <x:f>IFERROR(M10/L10,"")</x:f>
      </x:c>
      <x:c r="O10" s="50" t="str">
        <x:f>IF(OR(A10="",L10=0),"",SUMIFS(Pedidos!$R$6:$R$105,Pedidos!$D$6:$D$105,A10,Pedidos!$N$6:$N$105,"&gt;0")/L10)</x:f>
      </x:c>
      <x:c r="P10" s="41" t="str">
        <x:f>IF(A10="","",IF(I10="BLOQUEADO","BLOQUEADO",IF(OR(NOT(ISNUMBER(F10)),F10&lt;1,F10&gt;5,NOT(ISNUMBER(G10)),G10&lt;1,G10&gt;5,COUNTIF(Listas!$D$6:$D$8,I10)&lt;&gt;1),"REVISAR DADOS",IF(I10="EM AVALIAÇÃO","EM AVALIAÇÃO",IF(AVERAGE(F10:G10)&lt;Listas!$K$7,"REAVALIAR",IF(AND(L10&gt;0,N10&lt;0.8),"ATENÇÃO","APROVADO"))))))</x:f>
        <x:v>APROVADO</x:v>
      </x:c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21" customHeight="1">
      <x:c r="A11" s="36" t="str">
        <x:v>LogFast</x:v>
      </x:c>
      <x:c r="B11" s="36" t="str">
        <x:v>Logística</x:v>
      </x:c>
      <x:c r="C11" s="36" t="str">
        <x:v>André</x:v>
      </x:c>
      <x:c r="D11" s="36" t="str">
        <x:v>operacao@logfast.exemplo</x:v>
      </x:c>
      <x:c r="E11" s="36" t="n">
        <x:v>5</x:v>
      </x:c>
      <x:c r="F11" s="49" t="n">
        <x:v>4.4</x:v>
      </x:c>
      <x:c r="G11" s="49" t="n">
        <x:v>4.5</x:v>
      </x:c>
      <x:c r="H11" s="36" t="str">
        <x:v>À vista</x:v>
      </x:c>
      <x:c r="I11" s="36" t="str">
        <x:v>ATIVO</x:v>
      </x:c>
      <x:c r="J11" s="41" t="n">
        <x:f>IF(A11="","",COUNTIF(Pedidos!$D$6:$D$105,A11))</x:f>
        <x:v>1</x:v>
      </x:c>
      <x:c r="K11" s="39" t="n">
        <x:f>IF(A11="","",SUMIF(Pedidos!$D$6:$D$105,A11,Pedidos!$L$6:$L$105))</x:f>
        <x:v>4550</x:v>
      </x:c>
      <x:c r="L11" s="41" t="n">
        <x:f>IF(A11="","",COUNTIFS(Pedidos!$D$6:$D$105,A11,Pedidos!$S$6:$S$105,"SIM")+COUNTIFS(Pedidos!$D$6:$D$105,A11,Pedidos!$S$6:$S$105,"NÃO"))</x:f>
        <x:v>0</x:v>
      </x:c>
      <x:c r="M11" s="41" t="n">
        <x:f>IF(A11="","",COUNTIFS(Pedidos!$D$6:$D$105,A11,Pedidos!$S$6:$S$105,"SIM"))</x:f>
        <x:v>0</x:v>
      </x:c>
      <x:c r="N11" s="40" t="str">
        <x:f>IFERROR(M11/L11,"")</x:f>
      </x:c>
      <x:c r="O11" s="50" t="str">
        <x:f>IF(OR(A11="",L11=0),"",SUMIFS(Pedidos!$R$6:$R$105,Pedidos!$D$6:$D$105,A11,Pedidos!$N$6:$N$105,"&gt;0")/L11)</x:f>
      </x:c>
      <x:c r="P11" s="41" t="str">
        <x:f>IF(A11="","",IF(I11="BLOQUEADO","BLOQUEADO",IF(OR(NOT(ISNUMBER(F11)),F11&lt;1,F11&gt;5,NOT(ISNUMBER(G11)),G11&lt;1,G11&gt;5,COUNTIF(Listas!$D$6:$D$8,I11)&lt;&gt;1),"REVISAR DADOS",IF(I11="EM AVALIAÇÃO","EM AVALIAÇÃO",IF(AVERAGE(F11:G11)&lt;Listas!$K$7,"REAVALIAR",IF(AND(L11&gt;0,N11&lt;0.8),"ATENÇÃO","APROVADO"))))))</x:f>
        <x:v>APROVADO</x:v>
      </x:c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21" customHeight="1">
      <x:c r="A12" s="36"/>
      <x:c r="B12" s="36"/>
      <x:c r="C12" s="36"/>
      <x:c r="D12" s="36"/>
      <x:c r="E12" s="36"/>
      <x:c r="F12" s="49"/>
      <x:c r="G12" s="49"/>
      <x:c r="H12" s="36"/>
      <x:c r="I12" s="36"/>
      <x:c r="J12" s="41" t="str">
        <x:f>IF(A12="","",COUNTIF(Pedidos!$D$6:$D$105,A12))</x:f>
      </x:c>
      <x:c r="K12" s="39" t="str">
        <x:f>IF(A12="","",SUMIF(Pedidos!$D$6:$D$105,A12,Pedidos!$L$6:$L$105))</x:f>
      </x:c>
      <x:c r="L12" s="41" t="str">
        <x:f>IF(A12="","",COUNTIFS(Pedidos!$D$6:$D$105,A12,Pedidos!$S$6:$S$105,"SIM")+COUNTIFS(Pedidos!$D$6:$D$105,A12,Pedidos!$S$6:$S$105,"NÃO"))</x:f>
      </x:c>
      <x:c r="M12" s="41" t="str">
        <x:f>IF(A12="","",COUNTIFS(Pedidos!$D$6:$D$105,A12,Pedidos!$S$6:$S$105,"SIM"))</x:f>
      </x:c>
      <x:c r="N12" s="40" t="str">
        <x:f>IFERROR(M12/L12,"")</x:f>
      </x:c>
      <x:c r="O12" s="50" t="str">
        <x:f>IF(OR(A12="",L12=0),"",SUMIFS(Pedidos!$R$6:$R$105,Pedidos!$D$6:$D$105,A12,Pedidos!$N$6:$N$105,"&gt;0")/L12)</x:f>
      </x:c>
      <x:c r="P12" s="41" t="str">
        <x:f>IF(A12="","",IF(I12="BLOQUEADO","BLOQUEADO",IF(OR(NOT(ISNUMBER(F12)),F12&lt;1,F12&gt;5,NOT(ISNUMBER(G12)),G12&lt;1,G12&gt;5,COUNTIF(Listas!$D$6:$D$8,I12)&lt;&gt;1),"REVISAR DADOS",IF(I12="EM AVALIAÇÃO","EM AVALIAÇÃO",IF(AVERAGE(F12:G12)&lt;Listas!$K$7,"REAVALIAR",IF(AND(L12&gt;0,N12&lt;0.8),"ATENÇÃO","APROVADO"))))))</x:f>
      </x:c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21" customHeight="1">
      <x:c r="A13" s="36"/>
      <x:c r="B13" s="36"/>
      <x:c r="C13" s="36"/>
      <x:c r="D13" s="36"/>
      <x:c r="E13" s="36"/>
      <x:c r="F13" s="49"/>
      <x:c r="G13" s="49"/>
      <x:c r="H13" s="36"/>
      <x:c r="I13" s="36"/>
      <x:c r="J13" s="41" t="str">
        <x:f>IF(A13="","",COUNTIF(Pedidos!$D$6:$D$105,A13))</x:f>
      </x:c>
      <x:c r="K13" s="39" t="str">
        <x:f>IF(A13="","",SUMIF(Pedidos!$D$6:$D$105,A13,Pedidos!$L$6:$L$105))</x:f>
      </x:c>
      <x:c r="L13" s="41" t="str">
        <x:f>IF(A13="","",COUNTIFS(Pedidos!$D$6:$D$105,A13,Pedidos!$S$6:$S$105,"SIM")+COUNTIFS(Pedidos!$D$6:$D$105,A13,Pedidos!$S$6:$S$105,"NÃO"))</x:f>
      </x:c>
      <x:c r="M13" s="41" t="str">
        <x:f>IF(A13="","",COUNTIFS(Pedidos!$D$6:$D$105,A13,Pedidos!$S$6:$S$105,"SIM"))</x:f>
      </x:c>
      <x:c r="N13" s="40" t="str">
        <x:f>IFERROR(M13/L13,"")</x:f>
      </x:c>
      <x:c r="O13" s="50" t="str">
        <x:f>IF(OR(A13="",L13=0),"",SUMIFS(Pedidos!$R$6:$R$105,Pedidos!$D$6:$D$105,A13,Pedidos!$N$6:$N$105,"&gt;0")/L13)</x:f>
      </x:c>
      <x:c r="P13" s="41" t="str">
        <x:f>IF(A13="","",IF(I13="BLOQUEADO","BLOQUEADO",IF(OR(NOT(ISNUMBER(F13)),F13&lt;1,F13&gt;5,NOT(ISNUMBER(G13)),G13&lt;1,G13&gt;5,COUNTIF(Listas!$D$6:$D$8,I13)&lt;&gt;1),"REVISAR DADOS",IF(I13="EM AVALIAÇÃO","EM AVALIAÇÃO",IF(AVERAGE(F13:G13)&lt;Listas!$K$7,"REAVALIAR",IF(AND(L13&gt;0,N13&lt;0.8),"ATENÇÃO","APROVADO"))))))</x:f>
      </x:c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21" customHeight="1">
      <x:c r="A14" s="36"/>
      <x:c r="B14" s="36"/>
      <x:c r="C14" s="36"/>
      <x:c r="D14" s="36"/>
      <x:c r="E14" s="36"/>
      <x:c r="F14" s="49"/>
      <x:c r="G14" s="49"/>
      <x:c r="H14" s="36"/>
      <x:c r="I14" s="36"/>
      <x:c r="J14" s="41" t="str">
        <x:f>IF(A14="","",COUNTIF(Pedidos!$D$6:$D$105,A14))</x:f>
      </x:c>
      <x:c r="K14" s="39" t="str">
        <x:f>IF(A14="","",SUMIF(Pedidos!$D$6:$D$105,A14,Pedidos!$L$6:$L$105))</x:f>
      </x:c>
      <x:c r="L14" s="41" t="str">
        <x:f>IF(A14="","",COUNTIFS(Pedidos!$D$6:$D$105,A14,Pedidos!$S$6:$S$105,"SIM")+COUNTIFS(Pedidos!$D$6:$D$105,A14,Pedidos!$S$6:$S$105,"NÃO"))</x:f>
      </x:c>
      <x:c r="M14" s="41" t="str">
        <x:f>IF(A14="","",COUNTIFS(Pedidos!$D$6:$D$105,A14,Pedidos!$S$6:$S$105,"SIM"))</x:f>
      </x:c>
      <x:c r="N14" s="40" t="str">
        <x:f>IFERROR(M14/L14,"")</x:f>
      </x:c>
      <x:c r="O14" s="50" t="str">
        <x:f>IF(OR(A14="",L14=0),"",SUMIFS(Pedidos!$R$6:$R$105,Pedidos!$D$6:$D$105,A14,Pedidos!$N$6:$N$105,"&gt;0")/L14)</x:f>
      </x:c>
      <x:c r="P14" s="41" t="str">
        <x:f>IF(A14="","",IF(I14="BLOQUEADO","BLOQUEADO",IF(OR(NOT(ISNUMBER(F14)),F14&lt;1,F14&gt;5,NOT(ISNUMBER(G14)),G14&lt;1,G14&gt;5,COUNTIF(Listas!$D$6:$D$8,I14)&lt;&gt;1),"REVISAR DADOS",IF(I14="EM AVALIAÇÃO","EM AVALIAÇÃO",IF(AVERAGE(F14:G14)&lt;Listas!$K$7,"REAVALIAR",IF(AND(L14&gt;0,N14&lt;0.8),"ATENÇÃO","APROVADO"))))))</x:f>
      </x:c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21" customHeight="1">
      <x:c r="A15" s="36"/>
      <x:c r="B15" s="36"/>
      <x:c r="C15" s="36"/>
      <x:c r="D15" s="36"/>
      <x:c r="E15" s="36"/>
      <x:c r="F15" s="49"/>
      <x:c r="G15" s="49"/>
      <x:c r="H15" s="36"/>
      <x:c r="I15" s="36"/>
      <x:c r="J15" s="41" t="str">
        <x:f>IF(A15="","",COUNTIF(Pedidos!$D$6:$D$105,A15))</x:f>
      </x:c>
      <x:c r="K15" s="39" t="str">
        <x:f>IF(A15="","",SUMIF(Pedidos!$D$6:$D$105,A15,Pedidos!$L$6:$L$105))</x:f>
      </x:c>
      <x:c r="L15" s="41" t="str">
        <x:f>IF(A15="","",COUNTIFS(Pedidos!$D$6:$D$105,A15,Pedidos!$S$6:$S$105,"SIM")+COUNTIFS(Pedidos!$D$6:$D$105,A15,Pedidos!$S$6:$S$105,"NÃO"))</x:f>
      </x:c>
      <x:c r="M15" s="41" t="str">
        <x:f>IF(A15="","",COUNTIFS(Pedidos!$D$6:$D$105,A15,Pedidos!$S$6:$S$105,"SIM"))</x:f>
      </x:c>
      <x:c r="N15" s="40" t="str">
        <x:f>IFERROR(M15/L15,"")</x:f>
      </x:c>
      <x:c r="O15" s="50" t="str">
        <x:f>IF(OR(A15="",L15=0),"",SUMIFS(Pedidos!$R$6:$R$105,Pedidos!$D$6:$D$105,A15,Pedidos!$N$6:$N$105,"&gt;0")/L15)</x:f>
      </x:c>
      <x:c r="P15" s="41" t="str">
        <x:f>IF(A15="","",IF(I15="BLOQUEADO","BLOQUEADO",IF(OR(NOT(ISNUMBER(F15)),F15&lt;1,F15&gt;5,NOT(ISNUMBER(G15)),G15&lt;1,G15&gt;5,COUNTIF(Listas!$D$6:$D$8,I15)&lt;&gt;1),"REVISAR DADOS",IF(I15="EM AVALIAÇÃO","EM AVALIAÇÃO",IF(AVERAGE(F15:G15)&lt;Listas!$K$7,"REAVALIAR",IF(AND(L15&gt;0,N15&lt;0.8),"ATENÇÃO","APROVADO"))))))</x:f>
      </x:c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21" customHeight="1">
      <x:c r="A16" s="36"/>
      <x:c r="B16" s="36"/>
      <x:c r="C16" s="36"/>
      <x:c r="D16" s="36"/>
      <x:c r="E16" s="36"/>
      <x:c r="F16" s="49"/>
      <x:c r="G16" s="49"/>
      <x:c r="H16" s="36"/>
      <x:c r="I16" s="36"/>
      <x:c r="J16" s="41" t="str">
        <x:f>IF(A16="","",COUNTIF(Pedidos!$D$6:$D$105,A16))</x:f>
      </x:c>
      <x:c r="K16" s="39" t="str">
        <x:f>IF(A16="","",SUMIF(Pedidos!$D$6:$D$105,A16,Pedidos!$L$6:$L$105))</x:f>
      </x:c>
      <x:c r="L16" s="41" t="str">
        <x:f>IF(A16="","",COUNTIFS(Pedidos!$D$6:$D$105,A16,Pedidos!$S$6:$S$105,"SIM")+COUNTIFS(Pedidos!$D$6:$D$105,A16,Pedidos!$S$6:$S$105,"NÃO"))</x:f>
      </x:c>
      <x:c r="M16" s="41" t="str">
        <x:f>IF(A16="","",COUNTIFS(Pedidos!$D$6:$D$105,A16,Pedidos!$S$6:$S$105,"SIM"))</x:f>
      </x:c>
      <x:c r="N16" s="40" t="str">
        <x:f>IFERROR(M16/L16,"")</x:f>
      </x:c>
      <x:c r="O16" s="50" t="str">
        <x:f>IF(OR(A16="",L16=0),"",SUMIFS(Pedidos!$R$6:$R$105,Pedidos!$D$6:$D$105,A16,Pedidos!$N$6:$N$105,"&gt;0")/L16)</x:f>
      </x:c>
      <x:c r="P16" s="41" t="str">
        <x:f>IF(A16="","",IF(I16="BLOQUEADO","BLOQUEADO",IF(OR(NOT(ISNUMBER(F16)),F16&lt;1,F16&gt;5,NOT(ISNUMBER(G16)),G16&lt;1,G16&gt;5,COUNTIF(Listas!$D$6:$D$8,I16)&lt;&gt;1),"REVISAR DADOS",IF(I16="EM AVALIAÇÃO","EM AVALIAÇÃO",IF(AVERAGE(F16:G16)&lt;Listas!$K$7,"REAVALIAR",IF(AND(L16&gt;0,N16&lt;0.8),"ATENÇÃO","APROVADO"))))))</x:f>
      </x:c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21" customHeight="1">
      <x:c r="A17" s="36"/>
      <x:c r="B17" s="36"/>
      <x:c r="C17" s="36"/>
      <x:c r="D17" s="36"/>
      <x:c r="E17" s="36"/>
      <x:c r="F17" s="49"/>
      <x:c r="G17" s="49"/>
      <x:c r="H17" s="36"/>
      <x:c r="I17" s="36"/>
      <x:c r="J17" s="41" t="str">
        <x:f>IF(A17="","",COUNTIF(Pedidos!$D$6:$D$105,A17))</x:f>
      </x:c>
      <x:c r="K17" s="39" t="str">
        <x:f>IF(A17="","",SUMIF(Pedidos!$D$6:$D$105,A17,Pedidos!$L$6:$L$105))</x:f>
      </x:c>
      <x:c r="L17" s="41" t="str">
        <x:f>IF(A17="","",COUNTIFS(Pedidos!$D$6:$D$105,A17,Pedidos!$S$6:$S$105,"SIM")+COUNTIFS(Pedidos!$D$6:$D$105,A17,Pedidos!$S$6:$S$105,"NÃO"))</x:f>
      </x:c>
      <x:c r="M17" s="41" t="str">
        <x:f>IF(A17="","",COUNTIFS(Pedidos!$D$6:$D$105,A17,Pedidos!$S$6:$S$105,"SIM"))</x:f>
      </x:c>
      <x:c r="N17" s="40" t="str">
        <x:f>IFERROR(M17/L17,"")</x:f>
      </x:c>
      <x:c r="O17" s="50" t="str">
        <x:f>IF(OR(A17="",L17=0),"",SUMIFS(Pedidos!$R$6:$R$105,Pedidos!$D$6:$D$105,A17,Pedidos!$N$6:$N$105,"&gt;0")/L17)</x:f>
      </x:c>
      <x:c r="P17" s="41" t="str">
        <x:f>IF(A17="","",IF(I17="BLOQUEADO","BLOQUEADO",IF(OR(NOT(ISNUMBER(F17)),F17&lt;1,F17&gt;5,NOT(ISNUMBER(G17)),G17&lt;1,G17&gt;5,COUNTIF(Listas!$D$6:$D$8,I17)&lt;&gt;1),"REVISAR DADOS",IF(I17="EM AVALIAÇÃO","EM AVALIAÇÃO",IF(AVERAGE(F17:G17)&lt;Listas!$K$7,"REAVALIAR",IF(AND(L17&gt;0,N17&lt;0.8),"ATENÇÃO","APROVADO"))))))</x:f>
      </x:c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21" customHeight="1">
      <x:c r="A18" s="36"/>
      <x:c r="B18" s="36"/>
      <x:c r="C18" s="36"/>
      <x:c r="D18" s="36"/>
      <x:c r="E18" s="36"/>
      <x:c r="F18" s="49"/>
      <x:c r="G18" s="49"/>
      <x:c r="H18" s="36"/>
      <x:c r="I18" s="36"/>
      <x:c r="J18" s="41" t="str">
        <x:f>IF(A18="","",COUNTIF(Pedidos!$D$6:$D$105,A18))</x:f>
      </x:c>
      <x:c r="K18" s="39" t="str">
        <x:f>IF(A18="","",SUMIF(Pedidos!$D$6:$D$105,A18,Pedidos!$L$6:$L$105))</x:f>
      </x:c>
      <x:c r="L18" s="41" t="str">
        <x:f>IF(A18="","",COUNTIFS(Pedidos!$D$6:$D$105,A18,Pedidos!$S$6:$S$105,"SIM")+COUNTIFS(Pedidos!$D$6:$D$105,A18,Pedidos!$S$6:$S$105,"NÃO"))</x:f>
      </x:c>
      <x:c r="M18" s="41" t="str">
        <x:f>IF(A18="","",COUNTIFS(Pedidos!$D$6:$D$105,A18,Pedidos!$S$6:$S$105,"SIM"))</x:f>
      </x:c>
      <x:c r="N18" s="40" t="str">
        <x:f>IFERROR(M18/L18,"")</x:f>
      </x:c>
      <x:c r="O18" s="50" t="str">
        <x:f>IF(OR(A18="",L18=0),"",SUMIFS(Pedidos!$R$6:$R$105,Pedidos!$D$6:$D$105,A18,Pedidos!$N$6:$N$105,"&gt;0")/L18)</x:f>
      </x:c>
      <x:c r="P18" s="41" t="str">
        <x:f>IF(A18="","",IF(I18="BLOQUEADO","BLOQUEADO",IF(OR(NOT(ISNUMBER(F18)),F18&lt;1,F18&gt;5,NOT(ISNUMBER(G18)),G18&lt;1,G18&gt;5,COUNTIF(Listas!$D$6:$D$8,I18)&lt;&gt;1),"REVISAR DADOS",IF(I18="EM AVALIAÇÃO","EM AVALIAÇÃO",IF(AVERAGE(F18:G18)&lt;Listas!$K$7,"REAVALIAR",IF(AND(L18&gt;0,N18&lt;0.8),"ATENÇÃO","APROVADO"))))))</x:f>
      </x:c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21" customHeight="1">
      <x:c r="A19" s="36"/>
      <x:c r="B19" s="36"/>
      <x:c r="C19" s="36"/>
      <x:c r="D19" s="36"/>
      <x:c r="E19" s="36"/>
      <x:c r="F19" s="49"/>
      <x:c r="G19" s="49"/>
      <x:c r="H19" s="36"/>
      <x:c r="I19" s="36"/>
      <x:c r="J19" s="41" t="str">
        <x:f>IF(A19="","",COUNTIF(Pedidos!$D$6:$D$105,A19))</x:f>
      </x:c>
      <x:c r="K19" s="39" t="str">
        <x:f>IF(A19="","",SUMIF(Pedidos!$D$6:$D$105,A19,Pedidos!$L$6:$L$105))</x:f>
      </x:c>
      <x:c r="L19" s="41" t="str">
        <x:f>IF(A19="","",COUNTIFS(Pedidos!$D$6:$D$105,A19,Pedidos!$S$6:$S$105,"SIM")+COUNTIFS(Pedidos!$D$6:$D$105,A19,Pedidos!$S$6:$S$105,"NÃO"))</x:f>
      </x:c>
      <x:c r="M19" s="41" t="str">
        <x:f>IF(A19="","",COUNTIFS(Pedidos!$D$6:$D$105,A19,Pedidos!$S$6:$S$105,"SIM"))</x:f>
      </x:c>
      <x:c r="N19" s="40" t="str">
        <x:f>IFERROR(M19/L19,"")</x:f>
      </x:c>
      <x:c r="O19" s="50" t="str">
        <x:f>IF(OR(A19="",L19=0),"",SUMIFS(Pedidos!$R$6:$R$105,Pedidos!$D$6:$D$105,A19,Pedidos!$N$6:$N$105,"&gt;0")/L19)</x:f>
      </x:c>
      <x:c r="P19" s="41" t="str">
        <x:f>IF(A19="","",IF(I19="BLOQUEADO","BLOQUEADO",IF(OR(NOT(ISNUMBER(F19)),F19&lt;1,F19&gt;5,NOT(ISNUMBER(G19)),G19&lt;1,G19&gt;5,COUNTIF(Listas!$D$6:$D$8,I19)&lt;&gt;1),"REVISAR DADOS",IF(I19="EM AVALIAÇÃO","EM AVALIAÇÃO",IF(AVERAGE(F19:G19)&lt;Listas!$K$7,"REAVALIAR",IF(AND(L19&gt;0,N19&lt;0.8),"ATENÇÃO","APROVADO"))))))</x:f>
      </x:c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21" customHeight="1">
      <x:c r="A20" s="36"/>
      <x:c r="B20" s="36"/>
      <x:c r="C20" s="36"/>
      <x:c r="D20" s="36"/>
      <x:c r="E20" s="36"/>
      <x:c r="F20" s="49"/>
      <x:c r="G20" s="49"/>
      <x:c r="H20" s="36"/>
      <x:c r="I20" s="36"/>
      <x:c r="J20" s="41" t="str">
        <x:f>IF(A20="","",COUNTIF(Pedidos!$D$6:$D$105,A20))</x:f>
      </x:c>
      <x:c r="K20" s="39" t="str">
        <x:f>IF(A20="","",SUMIF(Pedidos!$D$6:$D$105,A20,Pedidos!$L$6:$L$105))</x:f>
      </x:c>
      <x:c r="L20" s="41" t="str">
        <x:f>IF(A20="","",COUNTIFS(Pedidos!$D$6:$D$105,A20,Pedidos!$S$6:$S$105,"SIM")+COUNTIFS(Pedidos!$D$6:$D$105,A20,Pedidos!$S$6:$S$105,"NÃO"))</x:f>
      </x:c>
      <x:c r="M20" s="41" t="str">
        <x:f>IF(A20="","",COUNTIFS(Pedidos!$D$6:$D$105,A20,Pedidos!$S$6:$S$105,"SIM"))</x:f>
      </x:c>
      <x:c r="N20" s="40" t="str">
        <x:f>IFERROR(M20/L20,"")</x:f>
      </x:c>
      <x:c r="O20" s="50" t="str">
        <x:f>IF(OR(A20="",L20=0),"",SUMIFS(Pedidos!$R$6:$R$105,Pedidos!$D$6:$D$105,A20,Pedidos!$N$6:$N$105,"&gt;0")/L20)</x:f>
      </x:c>
      <x:c r="P20" s="41" t="str">
        <x:f>IF(A20="","",IF(I20="BLOQUEADO","BLOQUEADO",IF(OR(NOT(ISNUMBER(F20)),F20&lt;1,F20&gt;5,NOT(ISNUMBER(G20)),G20&lt;1,G20&gt;5,COUNTIF(Listas!$D$6:$D$8,I20)&lt;&gt;1),"REVISAR DADOS",IF(I20="EM AVALIAÇÃO","EM AVALIAÇÃO",IF(AVERAGE(F20:G20)&lt;Listas!$K$7,"REAVALIAR",IF(AND(L20&gt;0,N20&lt;0.8),"ATENÇÃO","APROVADO"))))))</x:f>
      </x:c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21" customHeight="1">
      <x:c r="A21" s="36"/>
      <x:c r="B21" s="36"/>
      <x:c r="C21" s="36"/>
      <x:c r="D21" s="36"/>
      <x:c r="E21" s="36"/>
      <x:c r="F21" s="49"/>
      <x:c r="G21" s="49"/>
      <x:c r="H21" s="36"/>
      <x:c r="I21" s="36"/>
      <x:c r="J21" s="41" t="str">
        <x:f>IF(A21="","",COUNTIF(Pedidos!$D$6:$D$105,A21))</x:f>
      </x:c>
      <x:c r="K21" s="39" t="str">
        <x:f>IF(A21="","",SUMIF(Pedidos!$D$6:$D$105,A21,Pedidos!$L$6:$L$105))</x:f>
      </x:c>
      <x:c r="L21" s="41" t="str">
        <x:f>IF(A21="","",COUNTIFS(Pedidos!$D$6:$D$105,A21,Pedidos!$S$6:$S$105,"SIM")+COUNTIFS(Pedidos!$D$6:$D$105,A21,Pedidos!$S$6:$S$105,"NÃO"))</x:f>
      </x:c>
      <x:c r="M21" s="41" t="str">
        <x:f>IF(A21="","",COUNTIFS(Pedidos!$D$6:$D$105,A21,Pedidos!$S$6:$S$105,"SIM"))</x:f>
      </x:c>
      <x:c r="N21" s="40" t="str">
        <x:f>IFERROR(M21/L21,"")</x:f>
      </x:c>
      <x:c r="O21" s="50" t="str">
        <x:f>IF(OR(A21="",L21=0),"",SUMIFS(Pedidos!$R$6:$R$105,Pedidos!$D$6:$D$105,A21,Pedidos!$N$6:$N$105,"&gt;0")/L21)</x:f>
      </x:c>
      <x:c r="P21" s="41" t="str">
        <x:f>IF(A21="","",IF(I21="BLOQUEADO","BLOQUEADO",IF(OR(NOT(ISNUMBER(F21)),F21&lt;1,F21&gt;5,NOT(ISNUMBER(G21)),G21&lt;1,G21&gt;5,COUNTIF(Listas!$D$6:$D$8,I21)&lt;&gt;1),"REVISAR DADOS",IF(I21="EM AVALIAÇÃO","EM AVALIAÇÃO",IF(AVERAGE(F21:G21)&lt;Listas!$K$7,"REAVALIAR",IF(AND(L21&gt;0,N21&lt;0.8),"ATENÇÃO","APROVADO"))))))</x:f>
      </x:c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21" customHeight="1">
      <x:c r="A22" s="36"/>
      <x:c r="B22" s="36"/>
      <x:c r="C22" s="36"/>
      <x:c r="D22" s="36"/>
      <x:c r="E22" s="36"/>
      <x:c r="F22" s="49"/>
      <x:c r="G22" s="49"/>
      <x:c r="H22" s="36"/>
      <x:c r="I22" s="36"/>
      <x:c r="J22" s="41" t="str">
        <x:f>IF(A22="","",COUNTIF(Pedidos!$D$6:$D$105,A22))</x:f>
      </x:c>
      <x:c r="K22" s="39" t="str">
        <x:f>IF(A22="","",SUMIF(Pedidos!$D$6:$D$105,A22,Pedidos!$L$6:$L$105))</x:f>
      </x:c>
      <x:c r="L22" s="41" t="str">
        <x:f>IF(A22="","",COUNTIFS(Pedidos!$D$6:$D$105,A22,Pedidos!$S$6:$S$105,"SIM")+COUNTIFS(Pedidos!$D$6:$D$105,A22,Pedidos!$S$6:$S$105,"NÃO"))</x:f>
      </x:c>
      <x:c r="M22" s="41" t="str">
        <x:f>IF(A22="","",COUNTIFS(Pedidos!$D$6:$D$105,A22,Pedidos!$S$6:$S$105,"SIM"))</x:f>
      </x:c>
      <x:c r="N22" s="40" t="str">
        <x:f>IFERROR(M22/L22,"")</x:f>
      </x:c>
      <x:c r="O22" s="50" t="str">
        <x:f>IF(OR(A22="",L22=0),"",SUMIFS(Pedidos!$R$6:$R$105,Pedidos!$D$6:$D$105,A22,Pedidos!$N$6:$N$105,"&gt;0")/L22)</x:f>
      </x:c>
      <x:c r="P22" s="41" t="str">
        <x:f>IF(A22="","",IF(I22="BLOQUEADO","BLOQUEADO",IF(OR(NOT(ISNUMBER(F22)),F22&lt;1,F22&gt;5,NOT(ISNUMBER(G22)),G22&lt;1,G22&gt;5,COUNTIF(Listas!$D$6:$D$8,I22)&lt;&gt;1),"REVISAR DADOS",IF(I22="EM AVALIAÇÃO","EM AVALIAÇÃO",IF(AVERAGE(F22:G22)&lt;Listas!$K$7,"REAVALIAR",IF(AND(L22&gt;0,N22&lt;0.8),"ATENÇÃO","APROVADO"))))))</x:f>
      </x:c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21" customHeight="1">
      <x:c r="A23" s="36"/>
      <x:c r="B23" s="36"/>
      <x:c r="C23" s="36"/>
      <x:c r="D23" s="36"/>
      <x:c r="E23" s="36"/>
      <x:c r="F23" s="49"/>
      <x:c r="G23" s="49"/>
      <x:c r="H23" s="36"/>
      <x:c r="I23" s="36"/>
      <x:c r="J23" s="41" t="str">
        <x:f>IF(A23="","",COUNTIF(Pedidos!$D$6:$D$105,A23))</x:f>
      </x:c>
      <x:c r="K23" s="39" t="str">
        <x:f>IF(A23="","",SUMIF(Pedidos!$D$6:$D$105,A23,Pedidos!$L$6:$L$105))</x:f>
      </x:c>
      <x:c r="L23" s="41" t="str">
        <x:f>IF(A23="","",COUNTIFS(Pedidos!$D$6:$D$105,A23,Pedidos!$S$6:$S$105,"SIM")+COUNTIFS(Pedidos!$D$6:$D$105,A23,Pedidos!$S$6:$S$105,"NÃO"))</x:f>
      </x:c>
      <x:c r="M23" s="41" t="str">
        <x:f>IF(A23="","",COUNTIFS(Pedidos!$D$6:$D$105,A23,Pedidos!$S$6:$S$105,"SIM"))</x:f>
      </x:c>
      <x:c r="N23" s="40" t="str">
        <x:f>IFERROR(M23/L23,"")</x:f>
      </x:c>
      <x:c r="O23" s="50" t="str">
        <x:f>IF(OR(A23="",L23=0),"",SUMIFS(Pedidos!$R$6:$R$105,Pedidos!$D$6:$D$105,A23,Pedidos!$N$6:$N$105,"&gt;0")/L23)</x:f>
      </x:c>
      <x:c r="P23" s="41" t="str">
        <x:f>IF(A23="","",IF(I23="BLOQUEADO","BLOQUEADO",IF(OR(NOT(ISNUMBER(F23)),F23&lt;1,F23&gt;5,NOT(ISNUMBER(G23)),G23&lt;1,G23&gt;5,COUNTIF(Listas!$D$6:$D$8,I23)&lt;&gt;1),"REVISAR DADOS",IF(I23="EM AVALIAÇÃO","EM AVALIAÇÃO",IF(AVERAGE(F23:G23)&lt;Listas!$K$7,"REAVALIAR",IF(AND(L23&gt;0,N23&lt;0.8),"ATENÇÃO","APROVADO"))))))</x:f>
      </x:c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21" customHeight="1">
      <x:c r="A24" s="36"/>
      <x:c r="B24" s="36"/>
      <x:c r="C24" s="36"/>
      <x:c r="D24" s="36"/>
      <x:c r="E24" s="36"/>
      <x:c r="F24" s="49"/>
      <x:c r="G24" s="49"/>
      <x:c r="H24" s="36"/>
      <x:c r="I24" s="36"/>
      <x:c r="J24" s="41" t="str">
        <x:f>IF(A24="","",COUNTIF(Pedidos!$D$6:$D$105,A24))</x:f>
      </x:c>
      <x:c r="K24" s="39" t="str">
        <x:f>IF(A24="","",SUMIF(Pedidos!$D$6:$D$105,A24,Pedidos!$L$6:$L$105))</x:f>
      </x:c>
      <x:c r="L24" s="41" t="str">
        <x:f>IF(A24="","",COUNTIFS(Pedidos!$D$6:$D$105,A24,Pedidos!$S$6:$S$105,"SIM")+COUNTIFS(Pedidos!$D$6:$D$105,A24,Pedidos!$S$6:$S$105,"NÃO"))</x:f>
      </x:c>
      <x:c r="M24" s="41" t="str">
        <x:f>IF(A24="","",COUNTIFS(Pedidos!$D$6:$D$105,A24,Pedidos!$S$6:$S$105,"SIM"))</x:f>
      </x:c>
      <x:c r="N24" s="40" t="str">
        <x:f>IFERROR(M24/L24,"")</x:f>
      </x:c>
      <x:c r="O24" s="50" t="str">
        <x:f>IF(OR(A24="",L24=0),"",SUMIFS(Pedidos!$R$6:$R$105,Pedidos!$D$6:$D$105,A24,Pedidos!$N$6:$N$105,"&gt;0")/L24)</x:f>
      </x:c>
      <x:c r="P24" s="41" t="str">
        <x:f>IF(A24="","",IF(I24="BLOQUEADO","BLOQUEADO",IF(OR(NOT(ISNUMBER(F24)),F24&lt;1,F24&gt;5,NOT(ISNUMBER(G24)),G24&lt;1,G24&gt;5,COUNTIF(Listas!$D$6:$D$8,I24)&lt;&gt;1),"REVISAR DADOS",IF(I24="EM AVALIAÇÃO","EM AVALIAÇÃO",IF(AVERAGE(F24:G24)&lt;Listas!$K$7,"REAVALIAR",IF(AND(L24&gt;0,N24&lt;0.8),"ATENÇÃO","APROVADO"))))))</x:f>
      </x:c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21" customHeight="1">
      <x:c r="A25" s="36"/>
      <x:c r="B25" s="36"/>
      <x:c r="C25" s="36"/>
      <x:c r="D25" s="36"/>
      <x:c r="E25" s="36"/>
      <x:c r="F25" s="49"/>
      <x:c r="G25" s="49"/>
      <x:c r="H25" s="36"/>
      <x:c r="I25" s="36"/>
      <x:c r="J25" s="41" t="str">
        <x:f>IF(A25="","",COUNTIF(Pedidos!$D$6:$D$105,A25))</x:f>
      </x:c>
      <x:c r="K25" s="39" t="str">
        <x:f>IF(A25="","",SUMIF(Pedidos!$D$6:$D$105,A25,Pedidos!$L$6:$L$105))</x:f>
      </x:c>
      <x:c r="L25" s="41" t="str">
        <x:f>IF(A25="","",COUNTIFS(Pedidos!$D$6:$D$105,A25,Pedidos!$S$6:$S$105,"SIM")+COUNTIFS(Pedidos!$D$6:$D$105,A25,Pedidos!$S$6:$S$105,"NÃO"))</x:f>
      </x:c>
      <x:c r="M25" s="41" t="str">
        <x:f>IF(A25="","",COUNTIFS(Pedidos!$D$6:$D$105,A25,Pedidos!$S$6:$S$105,"SIM"))</x:f>
      </x:c>
      <x:c r="N25" s="40" t="str">
        <x:f>IFERROR(M25/L25,"")</x:f>
      </x:c>
      <x:c r="O25" s="50" t="str">
        <x:f>IF(OR(A25="",L25=0),"",SUMIFS(Pedidos!$R$6:$R$105,Pedidos!$D$6:$D$105,A25,Pedidos!$N$6:$N$105,"&gt;0")/L25)</x:f>
      </x:c>
      <x:c r="P25" s="41" t="str">
        <x:f>IF(A25="","",IF(I25="BLOQUEADO","BLOQUEADO",IF(OR(NOT(ISNUMBER(F25)),F25&lt;1,F25&gt;5,NOT(ISNUMBER(G25)),G25&lt;1,G25&gt;5,COUNTIF(Listas!$D$6:$D$8,I25)&lt;&gt;1),"REVISAR DADOS",IF(I25="EM AVALIAÇÃO","EM AVALIAÇÃO",IF(AVERAGE(F25:G25)&lt;Listas!$K$7,"REAVALIAR",IF(AND(L25&gt;0,N25&lt;0.8),"ATENÇÃO","APROVADO"))))))</x:f>
      </x:c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21" customHeight="1">
      <x:c r="A26" s="36"/>
      <x:c r="B26" s="36"/>
      <x:c r="C26" s="36"/>
      <x:c r="D26" s="36"/>
      <x:c r="E26" s="36"/>
      <x:c r="F26" s="49"/>
      <x:c r="G26" s="49"/>
      <x:c r="H26" s="36"/>
      <x:c r="I26" s="36"/>
      <x:c r="J26" s="41" t="str">
        <x:f>IF(A26="","",COUNTIF(Pedidos!$D$6:$D$105,A26))</x:f>
      </x:c>
      <x:c r="K26" s="39" t="str">
        <x:f>IF(A26="","",SUMIF(Pedidos!$D$6:$D$105,A26,Pedidos!$L$6:$L$105))</x:f>
      </x:c>
      <x:c r="L26" s="41" t="str">
        <x:f>IF(A26="","",COUNTIFS(Pedidos!$D$6:$D$105,A26,Pedidos!$S$6:$S$105,"SIM")+COUNTIFS(Pedidos!$D$6:$D$105,A26,Pedidos!$S$6:$S$105,"NÃO"))</x:f>
      </x:c>
      <x:c r="M26" s="41" t="str">
        <x:f>IF(A26="","",COUNTIFS(Pedidos!$D$6:$D$105,A26,Pedidos!$S$6:$S$105,"SIM"))</x:f>
      </x:c>
      <x:c r="N26" s="40" t="str">
        <x:f>IFERROR(M26/L26,"")</x:f>
      </x:c>
      <x:c r="O26" s="50" t="str">
        <x:f>IF(OR(A26="",L26=0),"",SUMIFS(Pedidos!$R$6:$R$105,Pedidos!$D$6:$D$105,A26,Pedidos!$N$6:$N$105,"&gt;0")/L26)</x:f>
      </x:c>
      <x:c r="P26" s="41" t="str">
        <x:f>IF(A26="","",IF(I26="BLOQUEADO","BLOQUEADO",IF(OR(NOT(ISNUMBER(F26)),F26&lt;1,F26&gt;5,NOT(ISNUMBER(G26)),G26&lt;1,G26&gt;5,COUNTIF(Listas!$D$6:$D$8,I26)&lt;&gt;1),"REVISAR DADOS",IF(I26="EM AVALIAÇÃO","EM AVALIAÇÃO",IF(AVERAGE(F26:G26)&lt;Listas!$K$7,"REAVALIAR",IF(AND(L26&gt;0,N26&lt;0.8),"ATENÇÃO","APROVADO"))))))</x:f>
      </x:c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21" customHeight="1">
      <x:c r="A27" s="36"/>
      <x:c r="B27" s="36"/>
      <x:c r="C27" s="36"/>
      <x:c r="D27" s="36"/>
      <x:c r="E27" s="36"/>
      <x:c r="F27" s="49"/>
      <x:c r="G27" s="49"/>
      <x:c r="H27" s="36"/>
      <x:c r="I27" s="36"/>
      <x:c r="J27" s="41" t="str">
        <x:f>IF(A27="","",COUNTIF(Pedidos!$D$6:$D$105,A27))</x:f>
      </x:c>
      <x:c r="K27" s="39" t="str">
        <x:f>IF(A27="","",SUMIF(Pedidos!$D$6:$D$105,A27,Pedidos!$L$6:$L$105))</x:f>
      </x:c>
      <x:c r="L27" s="41" t="str">
        <x:f>IF(A27="","",COUNTIFS(Pedidos!$D$6:$D$105,A27,Pedidos!$S$6:$S$105,"SIM")+COUNTIFS(Pedidos!$D$6:$D$105,A27,Pedidos!$S$6:$S$105,"NÃO"))</x:f>
      </x:c>
      <x:c r="M27" s="41" t="str">
        <x:f>IF(A27="","",COUNTIFS(Pedidos!$D$6:$D$105,A27,Pedidos!$S$6:$S$105,"SIM"))</x:f>
      </x:c>
      <x:c r="N27" s="40" t="str">
        <x:f>IFERROR(M27/L27,"")</x:f>
      </x:c>
      <x:c r="O27" s="50" t="str">
        <x:f>IF(OR(A27="",L27=0),"",SUMIFS(Pedidos!$R$6:$R$105,Pedidos!$D$6:$D$105,A27,Pedidos!$N$6:$N$105,"&gt;0")/L27)</x:f>
      </x:c>
      <x:c r="P27" s="41" t="str">
        <x:f>IF(A27="","",IF(I27="BLOQUEADO","BLOQUEADO",IF(OR(NOT(ISNUMBER(F27)),F27&lt;1,F27&gt;5,NOT(ISNUMBER(G27)),G27&lt;1,G27&gt;5,COUNTIF(Listas!$D$6:$D$8,I27)&lt;&gt;1),"REVISAR DADOS",IF(I27="EM AVALIAÇÃO","EM AVALIAÇÃO",IF(AVERAGE(F27:G27)&lt;Listas!$K$7,"REAVALIAR",IF(AND(L27&gt;0,N27&lt;0.8),"ATENÇÃO","APROVADO"))))))</x:f>
      </x:c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21" customHeight="1">
      <x:c r="A28" s="36"/>
      <x:c r="B28" s="36"/>
      <x:c r="C28" s="36"/>
      <x:c r="D28" s="36"/>
      <x:c r="E28" s="36"/>
      <x:c r="F28" s="49"/>
      <x:c r="G28" s="49"/>
      <x:c r="H28" s="36"/>
      <x:c r="I28" s="36"/>
      <x:c r="J28" s="41" t="str">
        <x:f>IF(A28="","",COUNTIF(Pedidos!$D$6:$D$105,A28))</x:f>
      </x:c>
      <x:c r="K28" s="39" t="str">
        <x:f>IF(A28="","",SUMIF(Pedidos!$D$6:$D$105,A28,Pedidos!$L$6:$L$105))</x:f>
      </x:c>
      <x:c r="L28" s="41" t="str">
        <x:f>IF(A28="","",COUNTIFS(Pedidos!$D$6:$D$105,A28,Pedidos!$S$6:$S$105,"SIM")+COUNTIFS(Pedidos!$D$6:$D$105,A28,Pedidos!$S$6:$S$105,"NÃO"))</x:f>
      </x:c>
      <x:c r="M28" s="41" t="str">
        <x:f>IF(A28="","",COUNTIFS(Pedidos!$D$6:$D$105,A28,Pedidos!$S$6:$S$105,"SIM"))</x:f>
      </x:c>
      <x:c r="N28" s="40" t="str">
        <x:f>IFERROR(M28/L28,"")</x:f>
      </x:c>
      <x:c r="O28" s="50" t="str">
        <x:f>IF(OR(A28="",L28=0),"",SUMIFS(Pedidos!$R$6:$R$105,Pedidos!$D$6:$D$105,A28,Pedidos!$N$6:$N$105,"&gt;0")/L28)</x:f>
      </x:c>
      <x:c r="P28" s="41" t="str">
        <x:f>IF(A28="","",IF(I28="BLOQUEADO","BLOQUEADO",IF(OR(NOT(ISNUMBER(F28)),F28&lt;1,F28&gt;5,NOT(ISNUMBER(G28)),G28&lt;1,G28&gt;5,COUNTIF(Listas!$D$6:$D$8,I28)&lt;&gt;1),"REVISAR DADOS",IF(I28="EM AVALIAÇÃO","EM AVALIAÇÃO",IF(AVERAGE(F28:G28)&lt;Listas!$K$7,"REAVALIAR",IF(AND(L28&gt;0,N28&lt;0.8),"ATENÇÃO","APROVADO"))))))</x:f>
      </x:c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21" customHeight="1">
      <x:c r="A29" s="36"/>
      <x:c r="B29" s="36"/>
      <x:c r="C29" s="36"/>
      <x:c r="D29" s="36"/>
      <x:c r="E29" s="36"/>
      <x:c r="F29" s="49"/>
      <x:c r="G29" s="49"/>
      <x:c r="H29" s="36"/>
      <x:c r="I29" s="36"/>
      <x:c r="J29" s="41" t="str">
        <x:f>IF(A29="","",COUNTIF(Pedidos!$D$6:$D$105,A29))</x:f>
      </x:c>
      <x:c r="K29" s="39" t="str">
        <x:f>IF(A29="","",SUMIF(Pedidos!$D$6:$D$105,A29,Pedidos!$L$6:$L$105))</x:f>
      </x:c>
      <x:c r="L29" s="41" t="str">
        <x:f>IF(A29="","",COUNTIFS(Pedidos!$D$6:$D$105,A29,Pedidos!$S$6:$S$105,"SIM")+COUNTIFS(Pedidos!$D$6:$D$105,A29,Pedidos!$S$6:$S$105,"NÃO"))</x:f>
      </x:c>
      <x:c r="M29" s="41" t="str">
        <x:f>IF(A29="","",COUNTIFS(Pedidos!$D$6:$D$105,A29,Pedidos!$S$6:$S$105,"SIM"))</x:f>
      </x:c>
      <x:c r="N29" s="40" t="str">
        <x:f>IFERROR(M29/L29,"")</x:f>
      </x:c>
      <x:c r="O29" s="50" t="str">
        <x:f>IF(OR(A29="",L29=0),"",SUMIFS(Pedidos!$R$6:$R$105,Pedidos!$D$6:$D$105,A29,Pedidos!$N$6:$N$105,"&gt;0")/L29)</x:f>
      </x:c>
      <x:c r="P29" s="41" t="str">
        <x:f>IF(A29="","",IF(I29="BLOQUEADO","BLOQUEADO",IF(OR(NOT(ISNUMBER(F29)),F29&lt;1,F29&gt;5,NOT(ISNUMBER(G29)),G29&lt;1,G29&gt;5,COUNTIF(Listas!$D$6:$D$8,I29)&lt;&gt;1),"REVISAR DADOS",IF(I29="EM AVALIAÇÃO","EM AVALIAÇÃO",IF(AVERAGE(F29:G29)&lt;Listas!$K$7,"REAVALIAR",IF(AND(L29&gt;0,N29&lt;0.8),"ATENÇÃO","APROVADO"))))))</x:f>
      </x:c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21" customHeight="1">
      <x:c r="A30" s="36"/>
      <x:c r="B30" s="36"/>
      <x:c r="C30" s="36"/>
      <x:c r="D30" s="36"/>
      <x:c r="E30" s="36"/>
      <x:c r="F30" s="49"/>
      <x:c r="G30" s="49"/>
      <x:c r="H30" s="36"/>
      <x:c r="I30" s="36"/>
      <x:c r="J30" s="41" t="str">
        <x:f>IF(A30="","",COUNTIF(Pedidos!$D$6:$D$105,A30))</x:f>
      </x:c>
      <x:c r="K30" s="39" t="str">
        <x:f>IF(A30="","",SUMIF(Pedidos!$D$6:$D$105,A30,Pedidos!$L$6:$L$105))</x:f>
      </x:c>
      <x:c r="L30" s="41" t="str">
        <x:f>IF(A30="","",COUNTIFS(Pedidos!$D$6:$D$105,A30,Pedidos!$S$6:$S$105,"SIM")+COUNTIFS(Pedidos!$D$6:$D$105,A30,Pedidos!$S$6:$S$105,"NÃO"))</x:f>
      </x:c>
      <x:c r="M30" s="41" t="str">
        <x:f>IF(A30="","",COUNTIFS(Pedidos!$D$6:$D$105,A30,Pedidos!$S$6:$S$105,"SIM"))</x:f>
      </x:c>
      <x:c r="N30" s="40" t="str">
        <x:f>IFERROR(M30/L30,"")</x:f>
      </x:c>
      <x:c r="O30" s="50" t="str">
        <x:f>IF(OR(A30="",L30=0),"",SUMIFS(Pedidos!$R$6:$R$105,Pedidos!$D$6:$D$105,A30,Pedidos!$N$6:$N$105,"&gt;0")/L30)</x:f>
      </x:c>
      <x:c r="P30" s="41" t="str">
        <x:f>IF(A30="","",IF(I30="BLOQUEADO","BLOQUEADO",IF(OR(NOT(ISNUMBER(F30)),F30&lt;1,F30&gt;5,NOT(ISNUMBER(G30)),G30&lt;1,G30&gt;5,COUNTIF(Listas!$D$6:$D$8,I30)&lt;&gt;1),"REVISAR DADOS",IF(I30="EM AVALIAÇÃO","EM AVALIAÇÃO",IF(AVERAGE(F30:G30)&lt;Listas!$K$7,"REAVALIAR",IF(AND(L30&gt;0,N30&lt;0.8),"ATENÇÃO","APROVADO"))))))</x:f>
      </x:c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21" customHeight="1">
      <x:c r="A31" s="36"/>
      <x:c r="B31" s="36"/>
      <x:c r="C31" s="36"/>
      <x:c r="D31" s="36"/>
      <x:c r="E31" s="36"/>
      <x:c r="F31" s="49"/>
      <x:c r="G31" s="49"/>
      <x:c r="H31" s="36"/>
      <x:c r="I31" s="36"/>
      <x:c r="J31" s="41" t="str">
        <x:f>IF(A31="","",COUNTIF(Pedidos!$D$6:$D$105,A31))</x:f>
      </x:c>
      <x:c r="K31" s="39" t="str">
        <x:f>IF(A31="","",SUMIF(Pedidos!$D$6:$D$105,A31,Pedidos!$L$6:$L$105))</x:f>
      </x:c>
      <x:c r="L31" s="41" t="str">
        <x:f>IF(A31="","",COUNTIFS(Pedidos!$D$6:$D$105,A31,Pedidos!$S$6:$S$105,"SIM")+COUNTIFS(Pedidos!$D$6:$D$105,A31,Pedidos!$S$6:$S$105,"NÃO"))</x:f>
      </x:c>
      <x:c r="M31" s="41" t="str">
        <x:f>IF(A31="","",COUNTIFS(Pedidos!$D$6:$D$105,A31,Pedidos!$S$6:$S$105,"SIM"))</x:f>
      </x:c>
      <x:c r="N31" s="40" t="str">
        <x:f>IFERROR(M31/L31,"")</x:f>
      </x:c>
      <x:c r="O31" s="50" t="str">
        <x:f>IF(OR(A31="",L31=0),"",SUMIFS(Pedidos!$R$6:$R$105,Pedidos!$D$6:$D$105,A31,Pedidos!$N$6:$N$105,"&gt;0")/L31)</x:f>
      </x:c>
      <x:c r="P31" s="41" t="str">
        <x:f>IF(A31="","",IF(I31="BLOQUEADO","BLOQUEADO",IF(OR(NOT(ISNUMBER(F31)),F31&lt;1,F31&gt;5,NOT(ISNUMBER(G31)),G31&lt;1,G31&gt;5,COUNTIF(Listas!$D$6:$D$8,I31)&lt;&gt;1),"REVISAR DADOS",IF(I31="EM AVALIAÇÃO","EM AVALIAÇÃO",IF(AVERAGE(F31:G31)&lt;Listas!$K$7,"REAVALIAR",IF(AND(L31&gt;0,N31&lt;0.8),"ATENÇÃO","APROVADO"))))))</x:f>
      </x:c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21" customHeight="1">
      <x:c r="A32" s="36"/>
      <x:c r="B32" s="36"/>
      <x:c r="C32" s="36"/>
      <x:c r="D32" s="36"/>
      <x:c r="E32" s="36"/>
      <x:c r="F32" s="49"/>
      <x:c r="G32" s="49"/>
      <x:c r="H32" s="36"/>
      <x:c r="I32" s="36"/>
      <x:c r="J32" s="41" t="str">
        <x:f>IF(A32="","",COUNTIF(Pedidos!$D$6:$D$105,A32))</x:f>
      </x:c>
      <x:c r="K32" s="39" t="str">
        <x:f>IF(A32="","",SUMIF(Pedidos!$D$6:$D$105,A32,Pedidos!$L$6:$L$105))</x:f>
      </x:c>
      <x:c r="L32" s="41" t="str">
        <x:f>IF(A32="","",COUNTIFS(Pedidos!$D$6:$D$105,A32,Pedidos!$S$6:$S$105,"SIM")+COUNTIFS(Pedidos!$D$6:$D$105,A32,Pedidos!$S$6:$S$105,"NÃO"))</x:f>
      </x:c>
      <x:c r="M32" s="41" t="str">
        <x:f>IF(A32="","",COUNTIFS(Pedidos!$D$6:$D$105,A32,Pedidos!$S$6:$S$105,"SIM"))</x:f>
      </x:c>
      <x:c r="N32" s="40" t="str">
        <x:f>IFERROR(M32/L32,"")</x:f>
      </x:c>
      <x:c r="O32" s="50" t="str">
        <x:f>IF(OR(A32="",L32=0),"",SUMIFS(Pedidos!$R$6:$R$105,Pedidos!$D$6:$D$105,A32,Pedidos!$N$6:$N$105,"&gt;0")/L32)</x:f>
      </x:c>
      <x:c r="P32" s="41" t="str">
        <x:f>IF(A32="","",IF(I32="BLOQUEADO","BLOQUEADO",IF(OR(NOT(ISNUMBER(F32)),F32&lt;1,F32&gt;5,NOT(ISNUMBER(G32)),G32&lt;1,G32&gt;5,COUNTIF(Listas!$D$6:$D$8,I32)&lt;&gt;1),"REVISAR DADOS",IF(I32="EM AVALIAÇÃO","EM AVALIAÇÃO",IF(AVERAGE(F32:G32)&lt;Listas!$K$7,"REAVALIAR",IF(AND(L32&gt;0,N32&lt;0.8),"ATENÇÃO","APROVADO"))))))</x:f>
      </x:c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21" customHeight="1">
      <x:c r="A33" s="36"/>
      <x:c r="B33" s="36"/>
      <x:c r="C33" s="36"/>
      <x:c r="D33" s="36"/>
      <x:c r="E33" s="36"/>
      <x:c r="F33" s="49"/>
      <x:c r="G33" s="49"/>
      <x:c r="H33" s="36"/>
      <x:c r="I33" s="36"/>
      <x:c r="J33" s="41" t="str">
        <x:f>IF(A33="","",COUNTIF(Pedidos!$D$6:$D$105,A33))</x:f>
      </x:c>
      <x:c r="K33" s="39" t="str">
        <x:f>IF(A33="","",SUMIF(Pedidos!$D$6:$D$105,A33,Pedidos!$L$6:$L$105))</x:f>
      </x:c>
      <x:c r="L33" s="41" t="str">
        <x:f>IF(A33="","",COUNTIFS(Pedidos!$D$6:$D$105,A33,Pedidos!$S$6:$S$105,"SIM")+COUNTIFS(Pedidos!$D$6:$D$105,A33,Pedidos!$S$6:$S$105,"NÃO"))</x:f>
      </x:c>
      <x:c r="M33" s="41" t="str">
        <x:f>IF(A33="","",COUNTIFS(Pedidos!$D$6:$D$105,A33,Pedidos!$S$6:$S$105,"SIM"))</x:f>
      </x:c>
      <x:c r="N33" s="40" t="str">
        <x:f>IFERROR(M33/L33,"")</x:f>
      </x:c>
      <x:c r="O33" s="50" t="str">
        <x:f>IF(OR(A33="",L33=0),"",SUMIFS(Pedidos!$R$6:$R$105,Pedidos!$D$6:$D$105,A33,Pedidos!$N$6:$N$105,"&gt;0")/L33)</x:f>
      </x:c>
      <x:c r="P33" s="41" t="str">
        <x:f>IF(A33="","",IF(I33="BLOQUEADO","BLOQUEADO",IF(OR(NOT(ISNUMBER(F33)),F33&lt;1,F33&gt;5,NOT(ISNUMBER(G33)),G33&lt;1,G33&gt;5,COUNTIF(Listas!$D$6:$D$8,I33)&lt;&gt;1),"REVISAR DADOS",IF(I33="EM AVALIAÇÃO","EM AVALIAÇÃO",IF(AVERAGE(F33:G33)&lt;Listas!$K$7,"REAVALIAR",IF(AND(L33&gt;0,N33&lt;0.8),"ATENÇÃO","APROVADO"))))))</x:f>
      </x:c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21" customHeight="1">
      <x:c r="A34" s="36"/>
      <x:c r="B34" s="36"/>
      <x:c r="C34" s="36"/>
      <x:c r="D34" s="36"/>
      <x:c r="E34" s="36"/>
      <x:c r="F34" s="49"/>
      <x:c r="G34" s="49"/>
      <x:c r="H34" s="36"/>
      <x:c r="I34" s="36"/>
      <x:c r="J34" s="41" t="str">
        <x:f>IF(A34="","",COUNTIF(Pedidos!$D$6:$D$105,A34))</x:f>
      </x:c>
      <x:c r="K34" s="39" t="str">
        <x:f>IF(A34="","",SUMIF(Pedidos!$D$6:$D$105,A34,Pedidos!$L$6:$L$105))</x:f>
      </x:c>
      <x:c r="L34" s="41" t="str">
        <x:f>IF(A34="","",COUNTIFS(Pedidos!$D$6:$D$105,A34,Pedidos!$S$6:$S$105,"SIM")+COUNTIFS(Pedidos!$D$6:$D$105,A34,Pedidos!$S$6:$S$105,"NÃO"))</x:f>
      </x:c>
      <x:c r="M34" s="41" t="str">
        <x:f>IF(A34="","",COUNTIFS(Pedidos!$D$6:$D$105,A34,Pedidos!$S$6:$S$105,"SIM"))</x:f>
      </x:c>
      <x:c r="N34" s="40" t="str">
        <x:f>IFERROR(M34/L34,"")</x:f>
      </x:c>
      <x:c r="O34" s="50" t="str">
        <x:f>IF(OR(A34="",L34=0),"",SUMIFS(Pedidos!$R$6:$R$105,Pedidos!$D$6:$D$105,A34,Pedidos!$N$6:$N$105,"&gt;0")/L34)</x:f>
      </x:c>
      <x:c r="P34" s="41" t="str">
        <x:f>IF(A34="","",IF(I34="BLOQUEADO","BLOQUEADO",IF(OR(NOT(ISNUMBER(F34)),F34&lt;1,F34&gt;5,NOT(ISNUMBER(G34)),G34&lt;1,G34&gt;5,COUNTIF(Listas!$D$6:$D$8,I34)&lt;&gt;1),"REVISAR DADOS",IF(I34="EM AVALIAÇÃO","EM AVALIAÇÃO",IF(AVERAGE(F34:G34)&lt;Listas!$K$7,"REAVALIAR",IF(AND(L34&gt;0,N34&lt;0.8),"ATENÇÃO","APROVADO"))))))</x:f>
      </x:c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21" customHeight="1">
      <x:c r="A35" s="36"/>
      <x:c r="B35" s="36"/>
      <x:c r="C35" s="36"/>
      <x:c r="D35" s="36"/>
      <x:c r="E35" s="36"/>
      <x:c r="F35" s="49"/>
      <x:c r="G35" s="49"/>
      <x:c r="H35" s="36"/>
      <x:c r="I35" s="36"/>
      <x:c r="J35" s="41" t="str">
        <x:f>IF(A35="","",COUNTIF(Pedidos!$D$6:$D$105,A35))</x:f>
      </x:c>
      <x:c r="K35" s="39" t="str">
        <x:f>IF(A35="","",SUMIF(Pedidos!$D$6:$D$105,A35,Pedidos!$L$6:$L$105))</x:f>
      </x:c>
      <x:c r="L35" s="41" t="str">
        <x:f>IF(A35="","",COUNTIFS(Pedidos!$D$6:$D$105,A35,Pedidos!$S$6:$S$105,"SIM")+COUNTIFS(Pedidos!$D$6:$D$105,A35,Pedidos!$S$6:$S$105,"NÃO"))</x:f>
      </x:c>
      <x:c r="M35" s="41" t="str">
        <x:f>IF(A35="","",COUNTIFS(Pedidos!$D$6:$D$105,A35,Pedidos!$S$6:$S$105,"SIM"))</x:f>
      </x:c>
      <x:c r="N35" s="40" t="str">
        <x:f>IFERROR(M35/L35,"")</x:f>
      </x:c>
      <x:c r="O35" s="50" t="str">
        <x:f>IF(OR(A35="",L35=0),"",SUMIFS(Pedidos!$R$6:$R$105,Pedidos!$D$6:$D$105,A35,Pedidos!$N$6:$N$105,"&gt;0")/L35)</x:f>
      </x:c>
      <x:c r="P35" s="41" t="str">
        <x:f>IF(A35="","",IF(I35="BLOQUEADO","BLOQUEADO",IF(OR(NOT(ISNUMBER(F35)),F35&lt;1,F35&gt;5,NOT(ISNUMBER(G35)),G35&lt;1,G35&gt;5,COUNTIF(Listas!$D$6:$D$8,I35)&lt;&gt;1),"REVISAR DADOS",IF(I35="EM AVALIAÇÃO","EM AVALIAÇÃO",IF(AVERAGE(F35:G35)&lt;Listas!$K$7,"REAVALIAR",IF(AND(L35&gt;0,N35&lt;0.8),"ATENÇÃO","APROVADO"))))))</x:f>
      </x:c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21" customHeight="1">
      <x:c r="A36" s="36"/>
      <x:c r="B36" s="36"/>
      <x:c r="C36" s="36"/>
      <x:c r="D36" s="36"/>
      <x:c r="E36" s="36"/>
      <x:c r="F36" s="49"/>
      <x:c r="G36" s="49"/>
      <x:c r="H36" s="36"/>
      <x:c r="I36" s="36"/>
      <x:c r="J36" s="41" t="str">
        <x:f>IF(A36="","",COUNTIF(Pedidos!$D$6:$D$105,A36))</x:f>
      </x:c>
      <x:c r="K36" s="39" t="str">
        <x:f>IF(A36="","",SUMIF(Pedidos!$D$6:$D$105,A36,Pedidos!$L$6:$L$105))</x:f>
      </x:c>
      <x:c r="L36" s="41" t="str">
        <x:f>IF(A36="","",COUNTIFS(Pedidos!$D$6:$D$105,A36,Pedidos!$S$6:$S$105,"SIM")+COUNTIFS(Pedidos!$D$6:$D$105,A36,Pedidos!$S$6:$S$105,"NÃO"))</x:f>
      </x:c>
      <x:c r="M36" s="41" t="str">
        <x:f>IF(A36="","",COUNTIFS(Pedidos!$D$6:$D$105,A36,Pedidos!$S$6:$S$105,"SIM"))</x:f>
      </x:c>
      <x:c r="N36" s="40" t="str">
        <x:f>IFERROR(M36/L36,"")</x:f>
      </x:c>
      <x:c r="O36" s="50" t="str">
        <x:f>IF(OR(A36="",L36=0),"",SUMIFS(Pedidos!$R$6:$R$105,Pedidos!$D$6:$D$105,A36,Pedidos!$N$6:$N$105,"&gt;0")/L36)</x:f>
      </x:c>
      <x:c r="P36" s="41" t="str">
        <x:f>IF(A36="","",IF(I36="BLOQUEADO","BLOQUEADO",IF(OR(NOT(ISNUMBER(F36)),F36&lt;1,F36&gt;5,NOT(ISNUMBER(G36)),G36&lt;1,G36&gt;5,COUNTIF(Listas!$D$6:$D$8,I36)&lt;&gt;1),"REVISAR DADOS",IF(I36="EM AVALIAÇÃO","EM AVALIAÇÃO",IF(AVERAGE(F36:G36)&lt;Listas!$K$7,"REAVALIAR",IF(AND(L36&gt;0,N36&lt;0.8),"ATENÇÃO","APROVADO"))))))</x:f>
      </x:c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21" customHeight="1">
      <x:c r="A37" s="36"/>
      <x:c r="B37" s="36"/>
      <x:c r="C37" s="36"/>
      <x:c r="D37" s="36"/>
      <x:c r="E37" s="36"/>
      <x:c r="F37" s="49"/>
      <x:c r="G37" s="49"/>
      <x:c r="H37" s="36"/>
      <x:c r="I37" s="36"/>
      <x:c r="J37" s="41" t="str">
        <x:f>IF(A37="","",COUNTIF(Pedidos!$D$6:$D$105,A37))</x:f>
      </x:c>
      <x:c r="K37" s="39" t="str">
        <x:f>IF(A37="","",SUMIF(Pedidos!$D$6:$D$105,A37,Pedidos!$L$6:$L$105))</x:f>
      </x:c>
      <x:c r="L37" s="41" t="str">
        <x:f>IF(A37="","",COUNTIFS(Pedidos!$D$6:$D$105,A37,Pedidos!$S$6:$S$105,"SIM")+COUNTIFS(Pedidos!$D$6:$D$105,A37,Pedidos!$S$6:$S$105,"NÃO"))</x:f>
      </x:c>
      <x:c r="M37" s="41" t="str">
        <x:f>IF(A37="","",COUNTIFS(Pedidos!$D$6:$D$105,A37,Pedidos!$S$6:$S$105,"SIM"))</x:f>
      </x:c>
      <x:c r="N37" s="40" t="str">
        <x:f>IFERROR(M37/L37,"")</x:f>
      </x:c>
      <x:c r="O37" s="50" t="str">
        <x:f>IF(OR(A37="",L37=0),"",SUMIFS(Pedidos!$R$6:$R$105,Pedidos!$D$6:$D$105,A37,Pedidos!$N$6:$N$105,"&gt;0")/L37)</x:f>
      </x:c>
      <x:c r="P37" s="41" t="str">
        <x:f>IF(A37="","",IF(I37="BLOQUEADO","BLOQUEADO",IF(OR(NOT(ISNUMBER(F37)),F37&lt;1,F37&gt;5,NOT(ISNUMBER(G37)),G37&lt;1,G37&gt;5,COUNTIF(Listas!$D$6:$D$8,I37)&lt;&gt;1),"REVISAR DADOS",IF(I37="EM AVALIAÇÃO","EM AVALIAÇÃO",IF(AVERAGE(F37:G37)&lt;Listas!$K$7,"REAVALIAR",IF(AND(L37&gt;0,N37&lt;0.8),"ATENÇÃO","APROVADO"))))))</x:f>
      </x:c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21" customHeight="1">
      <x:c r="A38" s="36"/>
      <x:c r="B38" s="36"/>
      <x:c r="C38" s="36"/>
      <x:c r="D38" s="36"/>
      <x:c r="E38" s="36"/>
      <x:c r="F38" s="49"/>
      <x:c r="G38" s="49"/>
      <x:c r="H38" s="36"/>
      <x:c r="I38" s="36"/>
      <x:c r="J38" s="41" t="str">
        <x:f>IF(A38="","",COUNTIF(Pedidos!$D$6:$D$105,A38))</x:f>
      </x:c>
      <x:c r="K38" s="39" t="str">
        <x:f>IF(A38="","",SUMIF(Pedidos!$D$6:$D$105,A38,Pedidos!$L$6:$L$105))</x:f>
      </x:c>
      <x:c r="L38" s="41" t="str">
        <x:f>IF(A38="","",COUNTIFS(Pedidos!$D$6:$D$105,A38,Pedidos!$S$6:$S$105,"SIM")+COUNTIFS(Pedidos!$D$6:$D$105,A38,Pedidos!$S$6:$S$105,"NÃO"))</x:f>
      </x:c>
      <x:c r="M38" s="41" t="str">
        <x:f>IF(A38="","",COUNTIFS(Pedidos!$D$6:$D$105,A38,Pedidos!$S$6:$S$105,"SIM"))</x:f>
      </x:c>
      <x:c r="N38" s="40" t="str">
        <x:f>IFERROR(M38/L38,"")</x:f>
      </x:c>
      <x:c r="O38" s="50" t="str">
        <x:f>IF(OR(A38="",L38=0),"",SUMIFS(Pedidos!$R$6:$R$105,Pedidos!$D$6:$D$105,A38,Pedidos!$N$6:$N$105,"&gt;0")/L38)</x:f>
      </x:c>
      <x:c r="P38" s="41" t="str">
        <x:f>IF(A38="","",IF(I38="BLOQUEADO","BLOQUEADO",IF(OR(NOT(ISNUMBER(F38)),F38&lt;1,F38&gt;5,NOT(ISNUMBER(G38)),G38&lt;1,G38&gt;5,COUNTIF(Listas!$D$6:$D$8,I38)&lt;&gt;1),"REVISAR DADOS",IF(I38="EM AVALIAÇÃO","EM AVALIAÇÃO",IF(AVERAGE(F38:G38)&lt;Listas!$K$7,"REAVALIAR",IF(AND(L38&gt;0,N38&lt;0.8),"ATENÇÃO","APROVADO"))))))</x:f>
      </x:c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21" customHeight="1">
      <x:c r="A39" s="36"/>
      <x:c r="B39" s="36"/>
      <x:c r="C39" s="36"/>
      <x:c r="D39" s="36"/>
      <x:c r="E39" s="36"/>
      <x:c r="F39" s="49"/>
      <x:c r="G39" s="49"/>
      <x:c r="H39" s="36"/>
      <x:c r="I39" s="36"/>
      <x:c r="J39" s="41" t="str">
        <x:f>IF(A39="","",COUNTIF(Pedidos!$D$6:$D$105,A39))</x:f>
      </x:c>
      <x:c r="K39" s="39" t="str">
        <x:f>IF(A39="","",SUMIF(Pedidos!$D$6:$D$105,A39,Pedidos!$L$6:$L$105))</x:f>
      </x:c>
      <x:c r="L39" s="41" t="str">
        <x:f>IF(A39="","",COUNTIFS(Pedidos!$D$6:$D$105,A39,Pedidos!$S$6:$S$105,"SIM")+COUNTIFS(Pedidos!$D$6:$D$105,A39,Pedidos!$S$6:$S$105,"NÃO"))</x:f>
      </x:c>
      <x:c r="M39" s="41" t="str">
        <x:f>IF(A39="","",COUNTIFS(Pedidos!$D$6:$D$105,A39,Pedidos!$S$6:$S$105,"SIM"))</x:f>
      </x:c>
      <x:c r="N39" s="40" t="str">
        <x:f>IFERROR(M39/L39,"")</x:f>
      </x:c>
      <x:c r="O39" s="50" t="str">
        <x:f>IF(OR(A39="",L39=0),"",SUMIFS(Pedidos!$R$6:$R$105,Pedidos!$D$6:$D$105,A39,Pedidos!$N$6:$N$105,"&gt;0")/L39)</x:f>
      </x:c>
      <x:c r="P39" s="41" t="str">
        <x:f>IF(A39="","",IF(I39="BLOQUEADO","BLOQUEADO",IF(OR(NOT(ISNUMBER(F39)),F39&lt;1,F39&gt;5,NOT(ISNUMBER(G39)),G39&lt;1,G39&gt;5,COUNTIF(Listas!$D$6:$D$8,I39)&lt;&gt;1),"REVISAR DADOS",IF(I39="EM AVALIAÇÃO","EM AVALIAÇÃO",IF(AVERAGE(F39:G39)&lt;Listas!$K$7,"REAVALIAR",IF(AND(L39&gt;0,N39&lt;0.8),"ATENÇÃO","APROVADO"))))))</x:f>
      </x:c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21" customHeight="1">
      <x:c r="A40" s="36"/>
      <x:c r="B40" s="36"/>
      <x:c r="C40" s="36"/>
      <x:c r="D40" s="36"/>
      <x:c r="E40" s="36"/>
      <x:c r="F40" s="49"/>
      <x:c r="G40" s="49"/>
      <x:c r="H40" s="36"/>
      <x:c r="I40" s="36"/>
      <x:c r="J40" s="41" t="str">
        <x:f>IF(A40="","",COUNTIF(Pedidos!$D$6:$D$105,A40))</x:f>
      </x:c>
      <x:c r="K40" s="39" t="str">
        <x:f>IF(A40="","",SUMIF(Pedidos!$D$6:$D$105,A40,Pedidos!$L$6:$L$105))</x:f>
      </x:c>
      <x:c r="L40" s="41" t="str">
        <x:f>IF(A40="","",COUNTIFS(Pedidos!$D$6:$D$105,A40,Pedidos!$S$6:$S$105,"SIM")+COUNTIFS(Pedidos!$D$6:$D$105,A40,Pedidos!$S$6:$S$105,"NÃO"))</x:f>
      </x:c>
      <x:c r="M40" s="41" t="str">
        <x:f>IF(A40="","",COUNTIFS(Pedidos!$D$6:$D$105,A40,Pedidos!$S$6:$S$105,"SIM"))</x:f>
      </x:c>
      <x:c r="N40" s="40" t="str">
        <x:f>IFERROR(M40/L40,"")</x:f>
      </x:c>
      <x:c r="O40" s="50" t="str">
        <x:f>IF(OR(A40="",L40=0),"",SUMIFS(Pedidos!$R$6:$R$105,Pedidos!$D$6:$D$105,A40,Pedidos!$N$6:$N$105,"&gt;0")/L40)</x:f>
      </x:c>
      <x:c r="P40" s="41" t="str">
        <x:f>IF(A40="","",IF(I40="BLOQUEADO","BLOQUEADO",IF(OR(NOT(ISNUMBER(F40)),F40&lt;1,F40&gt;5,NOT(ISNUMBER(G40)),G40&lt;1,G40&gt;5,COUNTIF(Listas!$D$6:$D$8,I40)&lt;&gt;1),"REVISAR DADOS",IF(I40="EM AVALIAÇÃO","EM AVALIAÇÃO",IF(AVERAGE(F40:G40)&lt;Listas!$K$7,"REAVALIAR",IF(AND(L40&gt;0,N40&lt;0.8),"ATENÇÃO","APROVADO"))))))</x:f>
      </x:c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21" customHeight="1">
      <x:c r="A41" s="36"/>
      <x:c r="B41" s="36"/>
      <x:c r="C41" s="36"/>
      <x:c r="D41" s="36"/>
      <x:c r="E41" s="36"/>
      <x:c r="F41" s="49"/>
      <x:c r="G41" s="49"/>
      <x:c r="H41" s="36"/>
      <x:c r="I41" s="36"/>
      <x:c r="J41" s="41" t="str">
        <x:f>IF(A41="","",COUNTIF(Pedidos!$D$6:$D$105,A41))</x:f>
      </x:c>
      <x:c r="K41" s="39" t="str">
        <x:f>IF(A41="","",SUMIF(Pedidos!$D$6:$D$105,A41,Pedidos!$L$6:$L$105))</x:f>
      </x:c>
      <x:c r="L41" s="41" t="str">
        <x:f>IF(A41="","",COUNTIFS(Pedidos!$D$6:$D$105,A41,Pedidos!$S$6:$S$105,"SIM")+COUNTIFS(Pedidos!$D$6:$D$105,A41,Pedidos!$S$6:$S$105,"NÃO"))</x:f>
      </x:c>
      <x:c r="M41" s="41" t="str">
        <x:f>IF(A41="","",COUNTIFS(Pedidos!$D$6:$D$105,A41,Pedidos!$S$6:$S$105,"SIM"))</x:f>
      </x:c>
      <x:c r="N41" s="40" t="str">
        <x:f>IFERROR(M41/L41,"")</x:f>
      </x:c>
      <x:c r="O41" s="50" t="str">
        <x:f>IF(OR(A41="",L41=0),"",SUMIFS(Pedidos!$R$6:$R$105,Pedidos!$D$6:$D$105,A41,Pedidos!$N$6:$N$105,"&gt;0")/L41)</x:f>
      </x:c>
      <x:c r="P41" s="41" t="str">
        <x:f>IF(A41="","",IF(I41="BLOQUEADO","BLOQUEADO",IF(OR(NOT(ISNUMBER(F41)),F41&lt;1,F41&gt;5,NOT(ISNUMBER(G41)),G41&lt;1,G41&gt;5,COUNTIF(Listas!$D$6:$D$8,I41)&lt;&gt;1),"REVISAR DADOS",IF(I41="EM AVALIAÇÃO","EM AVALIAÇÃO",IF(AVERAGE(F41:G41)&lt;Listas!$K$7,"REAVALIAR",IF(AND(L41&gt;0,N41&lt;0.8),"ATENÇÃO","APROVADO"))))))</x:f>
      </x:c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21" customHeight="1">
      <x:c r="A42" s="36"/>
      <x:c r="B42" s="36"/>
      <x:c r="C42" s="36"/>
      <x:c r="D42" s="36"/>
      <x:c r="E42" s="36"/>
      <x:c r="F42" s="49"/>
      <x:c r="G42" s="49"/>
      <x:c r="H42" s="36"/>
      <x:c r="I42" s="36"/>
      <x:c r="J42" s="41" t="str">
        <x:f>IF(A42="","",COUNTIF(Pedidos!$D$6:$D$105,A42))</x:f>
      </x:c>
      <x:c r="K42" s="39" t="str">
        <x:f>IF(A42="","",SUMIF(Pedidos!$D$6:$D$105,A42,Pedidos!$L$6:$L$105))</x:f>
      </x:c>
      <x:c r="L42" s="41" t="str">
        <x:f>IF(A42="","",COUNTIFS(Pedidos!$D$6:$D$105,A42,Pedidos!$S$6:$S$105,"SIM")+COUNTIFS(Pedidos!$D$6:$D$105,A42,Pedidos!$S$6:$S$105,"NÃO"))</x:f>
      </x:c>
      <x:c r="M42" s="41" t="str">
        <x:f>IF(A42="","",COUNTIFS(Pedidos!$D$6:$D$105,A42,Pedidos!$S$6:$S$105,"SIM"))</x:f>
      </x:c>
      <x:c r="N42" s="40" t="str">
        <x:f>IFERROR(M42/L42,"")</x:f>
      </x:c>
      <x:c r="O42" s="50" t="str">
        <x:f>IF(OR(A42="",L42=0),"",SUMIFS(Pedidos!$R$6:$R$105,Pedidos!$D$6:$D$105,A42,Pedidos!$N$6:$N$105,"&gt;0")/L42)</x:f>
      </x:c>
      <x:c r="P42" s="41" t="str">
        <x:f>IF(A42="","",IF(I42="BLOQUEADO","BLOQUEADO",IF(OR(NOT(ISNUMBER(F42)),F42&lt;1,F42&gt;5,NOT(ISNUMBER(G42)),G42&lt;1,G42&gt;5,COUNTIF(Listas!$D$6:$D$8,I42)&lt;&gt;1),"REVISAR DADOS",IF(I42="EM AVALIAÇÃO","EM AVALIAÇÃO",IF(AVERAGE(F42:G42)&lt;Listas!$K$7,"REAVALIAR",IF(AND(L42&gt;0,N42&lt;0.8),"ATENÇÃO","APROVADO"))))))</x:f>
      </x:c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21" customHeight="1">
      <x:c r="A43" s="36"/>
      <x:c r="B43" s="36"/>
      <x:c r="C43" s="36"/>
      <x:c r="D43" s="36"/>
      <x:c r="E43" s="36"/>
      <x:c r="F43" s="49"/>
      <x:c r="G43" s="49"/>
      <x:c r="H43" s="36"/>
      <x:c r="I43" s="36"/>
      <x:c r="J43" s="41" t="str">
        <x:f>IF(A43="","",COUNTIF(Pedidos!$D$6:$D$105,A43))</x:f>
      </x:c>
      <x:c r="K43" s="39" t="str">
        <x:f>IF(A43="","",SUMIF(Pedidos!$D$6:$D$105,A43,Pedidos!$L$6:$L$105))</x:f>
      </x:c>
      <x:c r="L43" s="41" t="str">
        <x:f>IF(A43="","",COUNTIFS(Pedidos!$D$6:$D$105,A43,Pedidos!$S$6:$S$105,"SIM")+COUNTIFS(Pedidos!$D$6:$D$105,A43,Pedidos!$S$6:$S$105,"NÃO"))</x:f>
      </x:c>
      <x:c r="M43" s="41" t="str">
        <x:f>IF(A43="","",COUNTIFS(Pedidos!$D$6:$D$105,A43,Pedidos!$S$6:$S$105,"SIM"))</x:f>
      </x:c>
      <x:c r="N43" s="40" t="str">
        <x:f>IFERROR(M43/L43,"")</x:f>
      </x:c>
      <x:c r="O43" s="50" t="str">
        <x:f>IF(OR(A43="",L43=0),"",SUMIFS(Pedidos!$R$6:$R$105,Pedidos!$D$6:$D$105,A43,Pedidos!$N$6:$N$105,"&gt;0")/L43)</x:f>
      </x:c>
      <x:c r="P43" s="41" t="str">
        <x:f>IF(A43="","",IF(I43="BLOQUEADO","BLOQUEADO",IF(OR(NOT(ISNUMBER(F43)),F43&lt;1,F43&gt;5,NOT(ISNUMBER(G43)),G43&lt;1,G43&gt;5,COUNTIF(Listas!$D$6:$D$8,I43)&lt;&gt;1),"REVISAR DADOS",IF(I43="EM AVALIAÇÃO","EM AVALIAÇÃO",IF(AVERAGE(F43:G43)&lt;Listas!$K$7,"REAVALIAR",IF(AND(L43&gt;0,N43&lt;0.8),"ATENÇÃO","APROVADO"))))))</x:f>
      </x:c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21" customHeight="1">
      <x:c r="A44" s="36"/>
      <x:c r="B44" s="36"/>
      <x:c r="C44" s="36"/>
      <x:c r="D44" s="36"/>
      <x:c r="E44" s="36"/>
      <x:c r="F44" s="49"/>
      <x:c r="G44" s="49"/>
      <x:c r="H44" s="36"/>
      <x:c r="I44" s="36"/>
      <x:c r="J44" s="41" t="str">
        <x:f>IF(A44="","",COUNTIF(Pedidos!$D$6:$D$105,A44))</x:f>
      </x:c>
      <x:c r="K44" s="39" t="str">
        <x:f>IF(A44="","",SUMIF(Pedidos!$D$6:$D$105,A44,Pedidos!$L$6:$L$105))</x:f>
      </x:c>
      <x:c r="L44" s="41" t="str">
        <x:f>IF(A44="","",COUNTIFS(Pedidos!$D$6:$D$105,A44,Pedidos!$S$6:$S$105,"SIM")+COUNTIFS(Pedidos!$D$6:$D$105,A44,Pedidos!$S$6:$S$105,"NÃO"))</x:f>
      </x:c>
      <x:c r="M44" s="41" t="str">
        <x:f>IF(A44="","",COUNTIFS(Pedidos!$D$6:$D$105,A44,Pedidos!$S$6:$S$105,"SIM"))</x:f>
      </x:c>
      <x:c r="N44" s="40" t="str">
        <x:f>IFERROR(M44/L44,"")</x:f>
      </x:c>
      <x:c r="O44" s="50" t="str">
        <x:f>IF(OR(A44="",L44=0),"",SUMIFS(Pedidos!$R$6:$R$105,Pedidos!$D$6:$D$105,A44,Pedidos!$N$6:$N$105,"&gt;0")/L44)</x:f>
      </x:c>
      <x:c r="P44" s="41" t="str">
        <x:f>IF(A44="","",IF(I44="BLOQUEADO","BLOQUEADO",IF(OR(NOT(ISNUMBER(F44)),F44&lt;1,F44&gt;5,NOT(ISNUMBER(G44)),G44&lt;1,G44&gt;5,COUNTIF(Listas!$D$6:$D$8,I44)&lt;&gt;1),"REVISAR DADOS",IF(I44="EM AVALIAÇÃO","EM AVALIAÇÃO",IF(AVERAGE(F44:G44)&lt;Listas!$K$7,"REAVALIAR",IF(AND(L44&gt;0,N44&lt;0.8),"ATENÇÃO","APROVADO"))))))</x:f>
      </x:c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21" customHeight="1">
      <x:c r="A45" s="36"/>
      <x:c r="B45" s="36"/>
      <x:c r="C45" s="36"/>
      <x:c r="D45" s="36"/>
      <x:c r="E45" s="36"/>
      <x:c r="F45" s="49"/>
      <x:c r="G45" s="49"/>
      <x:c r="H45" s="36"/>
      <x:c r="I45" s="36"/>
      <x:c r="J45" s="41" t="str">
        <x:f>IF(A45="","",COUNTIF(Pedidos!$D$6:$D$105,A45))</x:f>
      </x:c>
      <x:c r="K45" s="39" t="str">
        <x:f>IF(A45="","",SUMIF(Pedidos!$D$6:$D$105,A45,Pedidos!$L$6:$L$105))</x:f>
      </x:c>
      <x:c r="L45" s="41" t="str">
        <x:f>IF(A45="","",COUNTIFS(Pedidos!$D$6:$D$105,A45,Pedidos!$S$6:$S$105,"SIM")+COUNTIFS(Pedidos!$D$6:$D$105,A45,Pedidos!$S$6:$S$105,"NÃO"))</x:f>
      </x:c>
      <x:c r="M45" s="41" t="str">
        <x:f>IF(A45="","",COUNTIFS(Pedidos!$D$6:$D$105,A45,Pedidos!$S$6:$S$105,"SIM"))</x:f>
      </x:c>
      <x:c r="N45" s="40" t="str">
        <x:f>IFERROR(M45/L45,"")</x:f>
      </x:c>
      <x:c r="O45" s="50" t="str">
        <x:f>IF(OR(A45="",L45=0),"",SUMIFS(Pedidos!$R$6:$R$105,Pedidos!$D$6:$D$105,A45,Pedidos!$N$6:$N$105,"&gt;0")/L45)</x:f>
      </x:c>
      <x:c r="P45" s="41" t="str">
        <x:f>IF(A45="","",IF(I45="BLOQUEADO","BLOQUEADO",IF(OR(NOT(ISNUMBER(F45)),F45&lt;1,F45&gt;5,NOT(ISNUMBER(G45)),G45&lt;1,G45&gt;5,COUNTIF(Listas!$D$6:$D$8,I45)&lt;&gt;1),"REVISAR DADOS",IF(I45="EM AVALIAÇÃO","EM AVALIAÇÃO",IF(AVERAGE(F45:G45)&lt;Listas!$K$7,"REAVALIAR",IF(AND(L45&gt;0,N45&lt;0.8),"ATENÇÃO","APROVADO"))))))</x:f>
      </x:c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21" customHeight="1">
      <x:c r="A46" s="36"/>
      <x:c r="B46" s="36"/>
      <x:c r="C46" s="36"/>
      <x:c r="D46" s="36"/>
      <x:c r="E46" s="36"/>
      <x:c r="F46" s="49"/>
      <x:c r="G46" s="49"/>
      <x:c r="H46" s="36"/>
      <x:c r="I46" s="36"/>
      <x:c r="J46" s="41" t="str">
        <x:f>IF(A46="","",COUNTIF(Pedidos!$D$6:$D$105,A46))</x:f>
      </x:c>
      <x:c r="K46" s="39" t="str">
        <x:f>IF(A46="","",SUMIF(Pedidos!$D$6:$D$105,A46,Pedidos!$L$6:$L$105))</x:f>
      </x:c>
      <x:c r="L46" s="41" t="str">
        <x:f>IF(A46="","",COUNTIFS(Pedidos!$D$6:$D$105,A46,Pedidos!$S$6:$S$105,"SIM")+COUNTIFS(Pedidos!$D$6:$D$105,A46,Pedidos!$S$6:$S$105,"NÃO"))</x:f>
      </x:c>
      <x:c r="M46" s="41" t="str">
        <x:f>IF(A46="","",COUNTIFS(Pedidos!$D$6:$D$105,A46,Pedidos!$S$6:$S$105,"SIM"))</x:f>
      </x:c>
      <x:c r="N46" s="40" t="str">
        <x:f>IFERROR(M46/L46,"")</x:f>
      </x:c>
      <x:c r="O46" s="50" t="str">
        <x:f>IF(OR(A46="",L46=0),"",SUMIFS(Pedidos!$R$6:$R$105,Pedidos!$D$6:$D$105,A46,Pedidos!$N$6:$N$105,"&gt;0")/L46)</x:f>
      </x:c>
      <x:c r="P46" s="41" t="str">
        <x:f>IF(A46="","",IF(I46="BLOQUEADO","BLOQUEADO",IF(OR(NOT(ISNUMBER(F46)),F46&lt;1,F46&gt;5,NOT(ISNUMBER(G46)),G46&lt;1,G46&gt;5,COUNTIF(Listas!$D$6:$D$8,I46)&lt;&gt;1),"REVISAR DADOS",IF(I46="EM AVALIAÇÃO","EM AVALIAÇÃO",IF(AVERAGE(F46:G46)&lt;Listas!$K$7,"REAVALIAR",IF(AND(L46&gt;0,N46&lt;0.8),"ATENÇÃO","APROVADO"))))))</x:f>
      </x:c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21" customHeight="1">
      <x:c r="A47" s="36"/>
      <x:c r="B47" s="36"/>
      <x:c r="C47" s="36"/>
      <x:c r="D47" s="36"/>
      <x:c r="E47" s="36"/>
      <x:c r="F47" s="49"/>
      <x:c r="G47" s="49"/>
      <x:c r="H47" s="36"/>
      <x:c r="I47" s="36"/>
      <x:c r="J47" s="41" t="str">
        <x:f>IF(A47="","",COUNTIF(Pedidos!$D$6:$D$105,A47))</x:f>
      </x:c>
      <x:c r="K47" s="39" t="str">
        <x:f>IF(A47="","",SUMIF(Pedidos!$D$6:$D$105,A47,Pedidos!$L$6:$L$105))</x:f>
      </x:c>
      <x:c r="L47" s="41" t="str">
        <x:f>IF(A47="","",COUNTIFS(Pedidos!$D$6:$D$105,A47,Pedidos!$S$6:$S$105,"SIM")+COUNTIFS(Pedidos!$D$6:$D$105,A47,Pedidos!$S$6:$S$105,"NÃO"))</x:f>
      </x:c>
      <x:c r="M47" s="41" t="str">
        <x:f>IF(A47="","",COUNTIFS(Pedidos!$D$6:$D$105,A47,Pedidos!$S$6:$S$105,"SIM"))</x:f>
      </x:c>
      <x:c r="N47" s="40" t="str">
        <x:f>IFERROR(M47/L47,"")</x:f>
      </x:c>
      <x:c r="O47" s="50" t="str">
        <x:f>IF(OR(A47="",L47=0),"",SUMIFS(Pedidos!$R$6:$R$105,Pedidos!$D$6:$D$105,A47,Pedidos!$N$6:$N$105,"&gt;0")/L47)</x:f>
      </x:c>
      <x:c r="P47" s="41" t="str">
        <x:f>IF(A47="","",IF(I47="BLOQUEADO","BLOQUEADO",IF(OR(NOT(ISNUMBER(F47)),F47&lt;1,F47&gt;5,NOT(ISNUMBER(G47)),G47&lt;1,G47&gt;5,COUNTIF(Listas!$D$6:$D$8,I47)&lt;&gt;1),"REVISAR DADOS",IF(I47="EM AVALIAÇÃO","EM AVALIAÇÃO",IF(AVERAGE(F47:G47)&lt;Listas!$K$7,"REAVALIAR",IF(AND(L47&gt;0,N47&lt;0.8),"ATENÇÃO","APROVADO"))))))</x:f>
      </x:c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21" customHeight="1">
      <x:c r="A48" s="36"/>
      <x:c r="B48" s="36"/>
      <x:c r="C48" s="36"/>
      <x:c r="D48" s="36"/>
      <x:c r="E48" s="36"/>
      <x:c r="F48" s="49"/>
      <x:c r="G48" s="49"/>
      <x:c r="H48" s="36"/>
      <x:c r="I48" s="36"/>
      <x:c r="J48" s="41" t="str">
        <x:f>IF(A48="","",COUNTIF(Pedidos!$D$6:$D$105,A48))</x:f>
      </x:c>
      <x:c r="K48" s="39" t="str">
        <x:f>IF(A48="","",SUMIF(Pedidos!$D$6:$D$105,A48,Pedidos!$L$6:$L$105))</x:f>
      </x:c>
      <x:c r="L48" s="41" t="str">
        <x:f>IF(A48="","",COUNTIFS(Pedidos!$D$6:$D$105,A48,Pedidos!$S$6:$S$105,"SIM")+COUNTIFS(Pedidos!$D$6:$D$105,A48,Pedidos!$S$6:$S$105,"NÃO"))</x:f>
      </x:c>
      <x:c r="M48" s="41" t="str">
        <x:f>IF(A48="","",COUNTIFS(Pedidos!$D$6:$D$105,A48,Pedidos!$S$6:$S$105,"SIM"))</x:f>
      </x:c>
      <x:c r="N48" s="40" t="str">
        <x:f>IFERROR(M48/L48,"")</x:f>
      </x:c>
      <x:c r="O48" s="50" t="str">
        <x:f>IF(OR(A48="",L48=0),"",SUMIFS(Pedidos!$R$6:$R$105,Pedidos!$D$6:$D$105,A48,Pedidos!$N$6:$N$105,"&gt;0")/L48)</x:f>
      </x:c>
      <x:c r="P48" s="41" t="str">
        <x:f>IF(A48="","",IF(I48="BLOQUEADO","BLOQUEADO",IF(OR(NOT(ISNUMBER(F48)),F48&lt;1,F48&gt;5,NOT(ISNUMBER(G48)),G48&lt;1,G48&gt;5,COUNTIF(Listas!$D$6:$D$8,I48)&lt;&gt;1),"REVISAR DADOS",IF(I48="EM AVALIAÇÃO","EM AVALIAÇÃO",IF(AVERAGE(F48:G48)&lt;Listas!$K$7,"REAVALIAR",IF(AND(L48&gt;0,N48&lt;0.8),"ATENÇÃO","APROVADO"))))))</x:f>
      </x:c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21" customHeight="1">
      <x:c r="A49" s="36"/>
      <x:c r="B49" s="36"/>
      <x:c r="C49" s="36"/>
      <x:c r="D49" s="36"/>
      <x:c r="E49" s="36"/>
      <x:c r="F49" s="49"/>
      <x:c r="G49" s="49"/>
      <x:c r="H49" s="36"/>
      <x:c r="I49" s="36"/>
      <x:c r="J49" s="41" t="str">
        <x:f>IF(A49="","",COUNTIF(Pedidos!$D$6:$D$105,A49))</x:f>
      </x:c>
      <x:c r="K49" s="39" t="str">
        <x:f>IF(A49="","",SUMIF(Pedidos!$D$6:$D$105,A49,Pedidos!$L$6:$L$105))</x:f>
      </x:c>
      <x:c r="L49" s="41" t="str">
        <x:f>IF(A49="","",COUNTIFS(Pedidos!$D$6:$D$105,A49,Pedidos!$S$6:$S$105,"SIM")+COUNTIFS(Pedidos!$D$6:$D$105,A49,Pedidos!$S$6:$S$105,"NÃO"))</x:f>
      </x:c>
      <x:c r="M49" s="41" t="str">
        <x:f>IF(A49="","",COUNTIFS(Pedidos!$D$6:$D$105,A49,Pedidos!$S$6:$S$105,"SIM"))</x:f>
      </x:c>
      <x:c r="N49" s="40" t="str">
        <x:f>IFERROR(M49/L49,"")</x:f>
      </x:c>
      <x:c r="O49" s="50" t="str">
        <x:f>IF(OR(A49="",L49=0),"",SUMIFS(Pedidos!$R$6:$R$105,Pedidos!$D$6:$D$105,A49,Pedidos!$N$6:$N$105,"&gt;0")/L49)</x:f>
      </x:c>
      <x:c r="P49" s="41" t="str">
        <x:f>IF(A49="","",IF(I49="BLOQUEADO","BLOQUEADO",IF(OR(NOT(ISNUMBER(F49)),F49&lt;1,F49&gt;5,NOT(ISNUMBER(G49)),G49&lt;1,G49&gt;5,COUNTIF(Listas!$D$6:$D$8,I49)&lt;&gt;1),"REVISAR DADOS",IF(I49="EM AVALIAÇÃO","EM AVALIAÇÃO",IF(AVERAGE(F49:G49)&lt;Listas!$K$7,"REAVALIAR",IF(AND(L49&gt;0,N49&lt;0.8),"ATENÇÃO","APROVADO"))))))</x:f>
      </x:c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21" customHeight="1">
      <x:c r="A50" s="36"/>
      <x:c r="B50" s="36"/>
      <x:c r="C50" s="36"/>
      <x:c r="D50" s="36"/>
      <x:c r="E50" s="36"/>
      <x:c r="F50" s="49"/>
      <x:c r="G50" s="49"/>
      <x:c r="H50" s="36"/>
      <x:c r="I50" s="36"/>
      <x:c r="J50" s="41" t="str">
        <x:f>IF(A50="","",COUNTIF(Pedidos!$D$6:$D$105,A50))</x:f>
      </x:c>
      <x:c r="K50" s="39" t="str">
        <x:f>IF(A50="","",SUMIF(Pedidos!$D$6:$D$105,A50,Pedidos!$L$6:$L$105))</x:f>
      </x:c>
      <x:c r="L50" s="41" t="str">
        <x:f>IF(A50="","",COUNTIFS(Pedidos!$D$6:$D$105,A50,Pedidos!$S$6:$S$105,"SIM")+COUNTIFS(Pedidos!$D$6:$D$105,A50,Pedidos!$S$6:$S$105,"NÃO"))</x:f>
      </x:c>
      <x:c r="M50" s="41" t="str">
        <x:f>IF(A50="","",COUNTIFS(Pedidos!$D$6:$D$105,A50,Pedidos!$S$6:$S$105,"SIM"))</x:f>
      </x:c>
      <x:c r="N50" s="40" t="str">
        <x:f>IFERROR(M50/L50,"")</x:f>
      </x:c>
      <x:c r="O50" s="50" t="str">
        <x:f>IF(OR(A50="",L50=0),"",SUMIFS(Pedidos!$R$6:$R$105,Pedidos!$D$6:$D$105,A50,Pedidos!$N$6:$N$105,"&gt;0")/L50)</x:f>
      </x:c>
      <x:c r="P50" s="41" t="str">
        <x:f>IF(A50="","",IF(I50="BLOQUEADO","BLOQUEADO",IF(OR(NOT(ISNUMBER(F50)),F50&lt;1,F50&gt;5,NOT(ISNUMBER(G50)),G50&lt;1,G50&gt;5,COUNTIF(Listas!$D$6:$D$8,I50)&lt;&gt;1),"REVISAR DADOS",IF(I50="EM AVALIAÇÃO","EM AVALIAÇÃO",IF(AVERAGE(F50:G50)&lt;Listas!$K$7,"REAVALIAR",IF(AND(L50&gt;0,N50&lt;0.8),"ATENÇÃO","APROVADO"))))))</x:f>
      </x:c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21" customHeight="1">
      <x:c r="A51" s="36"/>
      <x:c r="B51" s="36"/>
      <x:c r="C51" s="36"/>
      <x:c r="D51" s="36"/>
      <x:c r="E51" s="36"/>
      <x:c r="F51" s="49"/>
      <x:c r="G51" s="49"/>
      <x:c r="H51" s="36"/>
      <x:c r="I51" s="36"/>
      <x:c r="J51" s="41" t="str">
        <x:f>IF(A51="","",COUNTIF(Pedidos!$D$6:$D$105,A51))</x:f>
      </x:c>
      <x:c r="K51" s="39" t="str">
        <x:f>IF(A51="","",SUMIF(Pedidos!$D$6:$D$105,A51,Pedidos!$L$6:$L$105))</x:f>
      </x:c>
      <x:c r="L51" s="41" t="str">
        <x:f>IF(A51="","",COUNTIFS(Pedidos!$D$6:$D$105,A51,Pedidos!$S$6:$S$105,"SIM")+COUNTIFS(Pedidos!$D$6:$D$105,A51,Pedidos!$S$6:$S$105,"NÃO"))</x:f>
      </x:c>
      <x:c r="M51" s="41" t="str">
        <x:f>IF(A51="","",COUNTIFS(Pedidos!$D$6:$D$105,A51,Pedidos!$S$6:$S$105,"SIM"))</x:f>
      </x:c>
      <x:c r="N51" s="40" t="str">
        <x:f>IFERROR(M51/L51,"")</x:f>
      </x:c>
      <x:c r="O51" s="50" t="str">
        <x:f>IF(OR(A51="",L51=0),"",SUMIFS(Pedidos!$R$6:$R$105,Pedidos!$D$6:$D$105,A51,Pedidos!$N$6:$N$105,"&gt;0")/L51)</x:f>
      </x:c>
      <x:c r="P51" s="41" t="str">
        <x:f>IF(A51="","",IF(I51="BLOQUEADO","BLOQUEADO",IF(OR(NOT(ISNUMBER(F51)),F51&lt;1,F51&gt;5,NOT(ISNUMBER(G51)),G51&lt;1,G51&gt;5,COUNTIF(Listas!$D$6:$D$8,I51)&lt;&gt;1),"REVISAR DADOS",IF(I51="EM AVALIAÇÃO","EM AVALIAÇÃO",IF(AVERAGE(F51:G51)&lt;Listas!$K$7,"REAVALIAR",IF(AND(L51&gt;0,N51&lt;0.8),"ATENÇÃO","APROVADO"))))))</x:f>
      </x:c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21" customHeight="1">
      <x:c r="A52" s="36"/>
      <x:c r="B52" s="36"/>
      <x:c r="C52" s="36"/>
      <x:c r="D52" s="36"/>
      <x:c r="E52" s="36"/>
      <x:c r="F52" s="49"/>
      <x:c r="G52" s="49"/>
      <x:c r="H52" s="36"/>
      <x:c r="I52" s="36"/>
      <x:c r="J52" s="41" t="str">
        <x:f>IF(A52="","",COUNTIF(Pedidos!$D$6:$D$105,A52))</x:f>
      </x:c>
      <x:c r="K52" s="39" t="str">
        <x:f>IF(A52="","",SUMIF(Pedidos!$D$6:$D$105,A52,Pedidos!$L$6:$L$105))</x:f>
      </x:c>
      <x:c r="L52" s="41" t="str">
        <x:f>IF(A52="","",COUNTIFS(Pedidos!$D$6:$D$105,A52,Pedidos!$S$6:$S$105,"SIM")+COUNTIFS(Pedidos!$D$6:$D$105,A52,Pedidos!$S$6:$S$105,"NÃO"))</x:f>
      </x:c>
      <x:c r="M52" s="41" t="str">
        <x:f>IF(A52="","",COUNTIFS(Pedidos!$D$6:$D$105,A52,Pedidos!$S$6:$S$105,"SIM"))</x:f>
      </x:c>
      <x:c r="N52" s="40" t="str">
        <x:f>IFERROR(M52/L52,"")</x:f>
      </x:c>
      <x:c r="O52" s="50" t="str">
        <x:f>IF(OR(A52="",L52=0),"",SUMIFS(Pedidos!$R$6:$R$105,Pedidos!$D$6:$D$105,A52,Pedidos!$N$6:$N$105,"&gt;0")/L52)</x:f>
      </x:c>
      <x:c r="P52" s="41" t="str">
        <x:f>IF(A52="","",IF(I52="BLOQUEADO","BLOQUEADO",IF(OR(NOT(ISNUMBER(F52)),F52&lt;1,F52&gt;5,NOT(ISNUMBER(G52)),G52&lt;1,G52&gt;5,COUNTIF(Listas!$D$6:$D$8,I52)&lt;&gt;1),"REVISAR DADOS",IF(I52="EM AVALIAÇÃO","EM AVALIAÇÃO",IF(AVERAGE(F52:G52)&lt;Listas!$K$7,"REAVALIAR",IF(AND(L52&gt;0,N52&lt;0.8),"ATENÇÃO","APROVADO"))))))</x:f>
      </x:c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21" customHeight="1">
      <x:c r="A53" s="36"/>
      <x:c r="B53" s="36"/>
      <x:c r="C53" s="36"/>
      <x:c r="D53" s="36"/>
      <x:c r="E53" s="36"/>
      <x:c r="F53" s="49"/>
      <x:c r="G53" s="49"/>
      <x:c r="H53" s="36"/>
      <x:c r="I53" s="36"/>
      <x:c r="J53" s="41" t="str">
        <x:f>IF(A53="","",COUNTIF(Pedidos!$D$6:$D$105,A53))</x:f>
      </x:c>
      <x:c r="K53" s="39" t="str">
        <x:f>IF(A53="","",SUMIF(Pedidos!$D$6:$D$105,A53,Pedidos!$L$6:$L$105))</x:f>
      </x:c>
      <x:c r="L53" s="41" t="str">
        <x:f>IF(A53="","",COUNTIFS(Pedidos!$D$6:$D$105,A53,Pedidos!$S$6:$S$105,"SIM")+COUNTIFS(Pedidos!$D$6:$D$105,A53,Pedidos!$S$6:$S$105,"NÃO"))</x:f>
      </x:c>
      <x:c r="M53" s="41" t="str">
        <x:f>IF(A53="","",COUNTIFS(Pedidos!$D$6:$D$105,A53,Pedidos!$S$6:$S$105,"SIM"))</x:f>
      </x:c>
      <x:c r="N53" s="40" t="str">
        <x:f>IFERROR(M53/L53,"")</x:f>
      </x:c>
      <x:c r="O53" s="50" t="str">
        <x:f>IF(OR(A53="",L53=0),"",SUMIFS(Pedidos!$R$6:$R$105,Pedidos!$D$6:$D$105,A53,Pedidos!$N$6:$N$105,"&gt;0")/L53)</x:f>
      </x:c>
      <x:c r="P53" s="41" t="str">
        <x:f>IF(A53="","",IF(I53="BLOQUEADO","BLOQUEADO",IF(OR(NOT(ISNUMBER(F53)),F53&lt;1,F53&gt;5,NOT(ISNUMBER(G53)),G53&lt;1,G53&gt;5,COUNTIF(Listas!$D$6:$D$8,I53)&lt;&gt;1),"REVISAR DADOS",IF(I53="EM AVALIAÇÃO","EM AVALIAÇÃO",IF(AVERAGE(F53:G53)&lt;Listas!$K$7,"REAVALIAR",IF(AND(L53&gt;0,N53&lt;0.8),"ATENÇÃO","APROVADO"))))))</x:f>
      </x:c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21" customHeight="1">
      <x:c r="A54" s="36"/>
      <x:c r="B54" s="36"/>
      <x:c r="C54" s="36"/>
      <x:c r="D54" s="36"/>
      <x:c r="E54" s="36"/>
      <x:c r="F54" s="49"/>
      <x:c r="G54" s="49"/>
      <x:c r="H54" s="36"/>
      <x:c r="I54" s="36"/>
      <x:c r="J54" s="41" t="str">
        <x:f>IF(A54="","",COUNTIF(Pedidos!$D$6:$D$105,A54))</x:f>
      </x:c>
      <x:c r="K54" s="39" t="str">
        <x:f>IF(A54="","",SUMIF(Pedidos!$D$6:$D$105,A54,Pedidos!$L$6:$L$105))</x:f>
      </x:c>
      <x:c r="L54" s="41" t="str">
        <x:f>IF(A54="","",COUNTIFS(Pedidos!$D$6:$D$105,A54,Pedidos!$S$6:$S$105,"SIM")+COUNTIFS(Pedidos!$D$6:$D$105,A54,Pedidos!$S$6:$S$105,"NÃO"))</x:f>
      </x:c>
      <x:c r="M54" s="41" t="str">
        <x:f>IF(A54="","",COUNTIFS(Pedidos!$D$6:$D$105,A54,Pedidos!$S$6:$S$105,"SIM"))</x:f>
      </x:c>
      <x:c r="N54" s="40" t="str">
        <x:f>IFERROR(M54/L54,"")</x:f>
      </x:c>
      <x:c r="O54" s="50" t="str">
        <x:f>IF(OR(A54="",L54=0),"",SUMIFS(Pedidos!$R$6:$R$105,Pedidos!$D$6:$D$105,A54,Pedidos!$N$6:$N$105,"&gt;0")/L54)</x:f>
      </x:c>
      <x:c r="P54" s="41" t="str">
        <x:f>IF(A54="","",IF(I54="BLOQUEADO","BLOQUEADO",IF(OR(NOT(ISNUMBER(F54)),F54&lt;1,F54&gt;5,NOT(ISNUMBER(G54)),G54&lt;1,G54&gt;5,COUNTIF(Listas!$D$6:$D$8,I54)&lt;&gt;1),"REVISAR DADOS",IF(I54="EM AVALIAÇÃO","EM AVALIAÇÃO",IF(AVERAGE(F54:G54)&lt;Listas!$K$7,"REAVALIAR",IF(AND(L54&gt;0,N54&lt;0.8),"ATENÇÃO","APROVADO"))))))</x:f>
      </x:c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21" customHeight="1">
      <x:c r="A55" s="36"/>
      <x:c r="B55" s="36"/>
      <x:c r="C55" s="36"/>
      <x:c r="D55" s="36"/>
      <x:c r="E55" s="36"/>
      <x:c r="F55" s="49"/>
      <x:c r="G55" s="49"/>
      <x:c r="H55" s="36"/>
      <x:c r="I55" s="36"/>
      <x:c r="J55" s="41" t="str">
        <x:f>IF(A55="","",COUNTIF(Pedidos!$D$6:$D$105,A55))</x:f>
      </x:c>
      <x:c r="K55" s="39" t="str">
        <x:f>IF(A55="","",SUMIF(Pedidos!$D$6:$D$105,A55,Pedidos!$L$6:$L$105))</x:f>
      </x:c>
      <x:c r="L55" s="41" t="str">
        <x:f>IF(A55="","",COUNTIFS(Pedidos!$D$6:$D$105,A55,Pedidos!$S$6:$S$105,"SIM")+COUNTIFS(Pedidos!$D$6:$D$105,A55,Pedidos!$S$6:$S$105,"NÃO"))</x:f>
      </x:c>
      <x:c r="M55" s="41" t="str">
        <x:f>IF(A55="","",COUNTIFS(Pedidos!$D$6:$D$105,A55,Pedidos!$S$6:$S$105,"SIM"))</x:f>
      </x:c>
      <x:c r="N55" s="40" t="str">
        <x:f>IFERROR(M55/L55,"")</x:f>
      </x:c>
      <x:c r="O55" s="50" t="str">
        <x:f>IF(OR(A55="",L55=0),"",SUMIFS(Pedidos!$R$6:$R$105,Pedidos!$D$6:$D$105,A55,Pedidos!$N$6:$N$105,"&gt;0")/L55)</x:f>
      </x:c>
      <x:c r="P55" s="41" t="str">
        <x:f>IF(A55="","",IF(I55="BLOQUEADO","BLOQUEADO",IF(OR(NOT(ISNUMBER(F55)),F55&lt;1,F55&gt;5,NOT(ISNUMBER(G55)),G55&lt;1,G55&gt;5,COUNTIF(Listas!$D$6:$D$8,I55)&lt;&gt;1),"REVISAR DADOS",IF(I55="EM AVALIAÇÃO","EM AVALIAÇÃO",IF(AVERAGE(F55:G55)&lt;Listas!$K$7,"REAVALIAR",IF(AND(L55&gt;0,N55&lt;0.8),"ATENÇÃO","APROVADO"))))))</x:f>
      </x:c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</x:sheetData>
  <x:mergeCells>
    <x:mergeCell ref="A2:P2"/>
    <x:mergeCell ref="A4:P4"/>
  </x:mergeCells>
  <x:conditionalFormatting sqref="P6:P55">
    <x:cfRule type="containsText" dxfId="13" priority="1" operator="containsText" text="ATENÇÃO"/>
    <x:cfRule type="containsText" dxfId="14" priority="2" operator="containsText" text="REAVALIAR"/>
    <x:cfRule type="containsText" dxfId="15" priority="3" operator="containsText" text="APROVADO"/>
  </x:conditionalFormatting>
  <x:dataValidations count="4">
    <x:dataValidation type="list" sqref="B6:B55">
      <x:formula1>Listas!$C$6:$C$12</x:formula1>
    </x:dataValidation>
    <x:dataValidation type="list" sqref="H6:H55">
      <x:formula1>Listas!$F$6:$F$11</x:formula1>
    </x:dataValidation>
    <x:dataValidation type="list" sqref="I6:I55">
      <x:formula1>Listas!$D$6:$D$8</x:formula1>
    </x:dataValidation>
    <x:dataValidation type="decimal" operator="between" sqref="F6:G55">
      <x:formula1>1</x:formula1>
      <x:formula2>5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AAB5B0"/>
  </x:sheetPr>
  <x:sheetViews>
    <x:sheetView showGridLines="0" workbookViewId="0"/>
  </x:sheetViews>
  <x:sheetFormatPr defaultRowHeight="15"/>
  <x:cols>
    <x:col min="1" max="1" width="14" hidden="0" customWidth="1"/>
    <x:col min="2" max="2" width="16" hidden="0" customWidth="1"/>
    <x:col min="3" max="3" width="18" hidden="0" customWidth="1"/>
    <x:col min="4" max="4" width="20" hidden="0" customWidth="1"/>
    <x:col min="5" max="5" width="24" hidden="0" customWidth="1"/>
    <x:col min="6" max="6" width="22" hidden="0" customWidth="1"/>
    <x:col min="7" max="7" width="18" hidden="0" customWidth="1"/>
    <x:col min="8" max="8" width="14" hidden="0" customWidth="1"/>
    <x:col min="10" max="10" width="25" hidden="0" customWidth="1"/>
    <x:col min="11" max="11" width="16" hidden="0" customWidth="1"/>
    <x:col min="12" max="12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28" customHeight="1">
      <x:c r="A2" s="3" t="str">
        <x:v>Listas e parâmetros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34" customHeight="1">
      <x:c r="A5" s="8" t="str">
        <x:v>Prioridade</x:v>
      </x:c>
      <x:c r="B5" s="8" t="str">
        <x:v>Aprovação</x:v>
      </x:c>
      <x:c r="C5" s="8" t="str">
        <x:v>Categoria</x:v>
      </x:c>
      <x:c r="D5" s="8" t="str">
        <x:v>Status fornecedor</x:v>
      </x:c>
      <x:c r="E5" s="8" t="str">
        <x:v>Resultado inspeção</x:v>
      </x:c>
      <x:c r="F5" s="8" t="str">
        <x:v>Condição de pagamento</x:v>
      </x:c>
      <x:c r="G5" s="8" t="str">
        <x:v>Área</x:v>
      </x:c>
      <x:c r="H5" s="8" t="str">
        <x:v>Unidade</x:v>
      </x:c>
      <x:c r="I5" s="2"/>
      <x:c r="J5" s="8" t="str">
        <x:v>Parâmetro</x:v>
      </x:c>
      <x:c r="K5" s="8" t="str">
        <x:v>Valor</x:v>
      </x:c>
      <x:c r="L5" s="8" t="str">
        <x:v>Uso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1" customHeight="1">
      <x:c r="A6" s="9" t="str">
        <x:v>Baixa</x:v>
      </x:c>
      <x:c r="B6" s="9" t="str">
        <x:v>Pendente</x:v>
      </x:c>
      <x:c r="C6" s="9" t="str">
        <x:v>Materiais</x:v>
      </x:c>
      <x:c r="D6" s="9" t="str">
        <x:v>ATIVO</x:v>
      </x:c>
      <x:c r="E6" s="9" t="str">
        <x:v>Aprovado</x:v>
      </x:c>
      <x:c r="F6" s="9" t="str">
        <x:v>À vista</x:v>
      </x:c>
      <x:c r="G6" s="9" t="str">
        <x:v>Administrativo</x:v>
      </x:c>
      <x:c r="H6" s="9" t="str">
        <x:v>un</x:v>
      </x:c>
      <x:c r="I6" s="2"/>
      <x:c r="J6" s="9" t="str">
        <x:v>Dias para atenção</x:v>
      </x:c>
      <x:c r="K6" s="11" t="n">
        <x:v>7</x:v>
      </x:c>
      <x:c r="L6" s="9" t="str">
        <x:v>Alerta de entrega próxima</x:v>
      </x:c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21" customHeight="1">
      <x:c r="A7" s="10" t="str">
        <x:v>Média</x:v>
      </x:c>
      <x:c r="B7" s="10" t="str">
        <x:v>Aprovada</x:v>
      </x:c>
      <x:c r="C7" s="10" t="str">
        <x:v>Serviços</x:v>
      </x:c>
      <x:c r="D7" s="10" t="str">
        <x:v>EM AVALIAÇÃO</x:v>
      </x:c>
      <x:c r="E7" s="10" t="str">
        <x:v>Aprovado com ressalva</x:v>
      </x:c>
      <x:c r="F7" s="10" t="str">
        <x:v>15 dias</x:v>
      </x:c>
      <x:c r="G7" s="10" t="str">
        <x:v>Operações</x:v>
      </x:c>
      <x:c r="H7" s="10" t="str">
        <x:v>cx</x:v>
      </x:c>
      <x:c r="I7" s="2"/>
      <x:c r="J7" s="10" t="str">
        <x:v>Nota mínima do fornecedor</x:v>
      </x:c>
      <x:c r="K7" s="12" t="n">
        <x:v>3.5</x:v>
      </x:c>
      <x:c r="L7" s="10" t="str">
        <x:v>Sinaliza fornecedor em avaliação</x:v>
      </x:c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21" customHeight="1">
      <x:c r="A8" s="10" t="str">
        <x:v>Alta</x:v>
      </x:c>
      <x:c r="B8" s="10" t="str">
        <x:v>Reprovada</x:v>
      </x:c>
      <x:c r="C8" s="10" t="str">
        <x:v>Tecnologia</x:v>
      </x:c>
      <x:c r="D8" s="10" t="str">
        <x:v>BLOQUEADO</x:v>
      </x:c>
      <x:c r="E8" s="10" t="str">
        <x:v>Reprovado</x:v>
      </x:c>
      <x:c r="F8" s="10" t="str">
        <x:v>30 dias</x:v>
      </x:c>
      <x:c r="G8" s="10" t="str">
        <x:v>Comercial</x:v>
      </x:c>
      <x:c r="H8" s="10" t="str">
        <x:v>kg</x:v>
      </x:c>
      <x:c r="I8" s="2"/>
      <x:c r="J8" s="10" t="str">
        <x:v>Tolerância de atraso</x:v>
      </x:c>
      <x:c r="K8" s="12" t="n">
        <x:v>0</x:v>
      </x:c>
      <x:c r="L8" s="10" t="str">
        <x:v>Dias adicionais aceitos</x:v>
      </x:c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21" customHeight="1">
      <x:c r="A9" s="10" t="str">
        <x:v>Urgente</x:v>
      </x:c>
      <x:c r="B9" s="10" t="str">
        <x:v>Cancelada</x:v>
      </x:c>
      <x:c r="C9" s="10" t="str">
        <x:v>Escritório</x:v>
      </x:c>
      <x:c r="D9" s="10" t="str"/>
      <x:c r="E9" s="10" t="str"/>
      <x:c r="F9" s="10" t="str">
        <x:v>45 dias</x:v>
      </x:c>
      <x:c r="G9" s="10" t="str">
        <x:v>Financeiro</x:v>
      </x:c>
      <x:c r="H9" s="10" t="str">
        <x:v>m</x:v>
      </x:c>
      <x:c r="I9" s="2"/>
      <x:c r="J9" s="10" t="str">
        <x:v>Data-base</x:v>
      </x:c>
      <x:c r="K9" s="13" t="n">
        <x:f>Dashboard!B4</x:f>
        <x:v>46289</x:v>
      </x:c>
      <x:c r="L9" s="10" t="str">
        <x:v>Atualize no Dashboard</x:v>
      </x:c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21" customHeight="1">
      <x:c r="A10" s="10" t="str"/>
      <x:c r="B10" s="10" t="str"/>
      <x:c r="C10" s="10" t="str">
        <x:v>Manutenção</x:v>
      </x:c>
      <x:c r="D10" s="10" t="str"/>
      <x:c r="E10" s="10" t="str"/>
      <x:c r="F10" s="10" t="str">
        <x:v>60 dias</x:v>
      </x:c>
      <x:c r="G10" s="10" t="str">
        <x:v>RH</x:v>
      </x:c>
      <x:c r="H10" s="10" t="str">
        <x:v>l</x:v>
      </x:c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21" customHeight="1">
      <x:c r="A11" s="10" t="str"/>
      <x:c r="B11" s="10" t="str"/>
      <x:c r="C11" s="10" t="str">
        <x:v>Limpeza</x:v>
      </x:c>
      <x:c r="D11" s="10" t="str"/>
      <x:c r="E11" s="10" t="str"/>
      <x:c r="F11" s="10" t="str">
        <x:v>90 dias</x:v>
      </x:c>
      <x:c r="G11" s="10" t="str">
        <x:v>TI</x:v>
      </x:c>
      <x:c r="H11" s="10" t="str">
        <x:v>serviço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21" customHeight="1">
      <x:c r="A12" s="10" t="str"/>
      <x:c r="B12" s="10" t="str"/>
      <x:c r="C12" s="10" t="str">
        <x:v>Logística</x:v>
      </x:c>
      <x:c r="D12" s="10" t="str"/>
      <x:c r="E12" s="10" t="str"/>
      <x:c r="F12" s="10" t="str"/>
      <x:c r="G12" s="10" t="str">
        <x:v>Compras</x:v>
      </x:c>
      <x:c r="H12" s="10" t="str">
        <x:v>pacote</x:v>
      </x:c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</x:sheetData>
  <x:mergeCells>
    <x:mergeCell ref="A2:L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C4CBC8"/>
  </x:sheetPr>
  <x:sheetViews>
    <x:sheetView showGridLines="0" workbookViewId="0"/>
  </x:sheetViews>
  <x:sheetFormatPr defaultRowHeight="15"/>
  <x:cols>
    <x:col min="1" max="1" width="18" hidden="0" customWidth="1"/>
    <x:col min="2" max="2" width="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28" customHeight="1">
      <x:c r="A2" s="3" t="str">
        <x:v>Como usar a planilha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28" customHeight="1">
      <x:c r="A5" s="110" t="str">
        <x:v>Fluxo recomendado: solicitar → aprovar → emitir pedido → receber e conferir → avaliar fornecedor.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60" customHeight="1">
      <x:c r="A7" s="131" t="str">
        <x:v>1. Defina parâmetros</x:v>
      </x:c>
      <x:c r="B7" s="131" t="str"/>
      <x:c r="C7" s="121" t="str">
        <x:v>Dashboard B4 é a data manual de referência. Listas K6 = dias de atenção; K7 = nota mínima; K8 = tolerância em dias. Dashboard J16 = meta geral de pontualidade.</x:v>
      </x:c>
      <x:c r="D7" s="121"/>
      <x:c r="E7" s="121"/>
      <x:c r="F7" s="121"/>
      <x:c r="G7" s="121"/>
      <x:c r="H7" s="121"/>
      <x:c r="I7" s="121"/>
      <x:c r="J7" s="121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60" customHeight="1">
      <x:c r="A8" s="131" t="str">
        <x:v>2. Cadastre fornecedores</x:v>
      </x:c>
      <x:c r="B8" s="131" t="str"/>
      <x:c r="C8" s="121" t="str">
        <x:v>Fornecedores A:I são entradas; notas F:G de 1 a 5. J:P são automáticas. EM AVALIAÇÃO e BLOQUEADO conservam seu status. Classificação por pontualidade usa limite de 80%.</x:v>
      </x:c>
      <x:c r="D8" s="121"/>
      <x:c r="E8" s="121"/>
      <x:c r="F8" s="121"/>
      <x:c r="G8" s="121"/>
      <x:c r="H8" s="121"/>
      <x:c r="I8" s="121"/>
      <x:c r="J8" s="121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60" customHeight="1">
      <x:c r="A9" s="131" t="str">
        <x:v>3. Registre solicitações</x:v>
      </x:c>
      <x:c r="B9" s="131" t="str"/>
      <x:c r="C9" s="121" t="str">
        <x:v>Solicitacoes A:N e T são entradas; O:S são automáticas. N vincula ID único do pedido. O mostra o total com desconto e frete, P a diferença e Q a variação sobre o estimado.</x:v>
      </x:c>
      <x:c r="D9" s="121"/>
      <x:c r="E9" s="121"/>
      <x:c r="F9" s="121"/>
      <x:c r="G9" s="121"/>
      <x:c r="H9" s="121"/>
      <x:c r="I9" s="121"/>
      <x:c r="J9" s="121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60" customHeight="1">
      <x:c r="A10" s="131" t="str">
        <x:v>4. Emita pedidos</x:v>
      </x:c>
      <x:c r="B10" s="131" t="str"/>
      <x:c r="C10" s="121" t="str">
        <x:v>Pedidos A:K, M:N e T:V são entradas; L e O:S são automáticas. Quantidade positiva, preço/frete/desconto não negativos. Desconto não pode superar quantidade × preço.</x:v>
      </x:c>
      <x:c r="D10" s="121"/>
      <x:c r="E10" s="121"/>
      <x:c r="F10" s="121"/>
      <x:c r="G10" s="121"/>
      <x:c r="H10" s="121"/>
      <x:c r="I10" s="121"/>
      <x:c r="J10" s="121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60" customHeight="1">
      <x:c r="A11" s="131" t="str">
        <x:v>5. Receba e inspecione</x:v>
      </x:c>
      <x:c r="B11" s="131" t="str"/>
      <x:c r="C11" s="121" t="str">
        <x:v>Recebimentos A:H e K são entradas; I:J e L automáticas. ID único, pedido existente, data válida e quantidade positiva. Aprovado/ressalva reduzem saldo; Reprovado não reduz.</x:v>
      </x:c>
      <x:c r="D11" s="121"/>
      <x:c r="E11" s="121"/>
      <x:c r="F11" s="121"/>
      <x:c r="G11" s="121"/>
      <x:c r="H11" s="121"/>
      <x:c r="I11" s="121"/>
      <x:c r="J11" s="121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60" customHeight="1">
      <x:c r="A12" s="131" t="str">
        <x:v>6. Conclua corretamente</x:v>
      </x:c>
      <x:c r="B12" s="131" t="str"/>
      <x:c r="C12" s="121" t="str">
        <x:v>Pedidos N recebe a data de conclusão somente quando todo o pedido foi aceito. Com saldo aberto, data de conclusão gera REVISAR CONCLUSÃO. Sem data, recebido pede INFORME DATA.</x:v>
      </x:c>
      <x:c r="D12" s="121"/>
      <x:c r="E12" s="121"/>
      <x:c r="F12" s="121"/>
      <x:c r="G12" s="121"/>
      <x:c r="H12" s="121"/>
      <x:c r="I12" s="121"/>
      <x:c r="J12" s="121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60" customHeight="1">
      <x:c r="A13" s="131" t="str">
        <x:v>7. Leia os indicadores</x:v>
      </x:c>
      <x:c r="B13" s="131" t="str"/>
      <x:c r="C13" s="121" t="str">
        <x:v>Em aberto: quantidade pendente &gt; 0; valor aberto soma o total desses pedidos, não um saldo financeiro. Dias de atraso usam referência para abertos e data real para concluídos.</x:v>
      </x:c>
      <x:c r="D13" s="121"/>
      <x:c r="E13" s="121"/>
      <x:c r="F13" s="121"/>
      <x:c r="G13" s="121"/>
      <x:c r="H13" s="121"/>
      <x:c r="I13" s="121"/>
      <x:c r="J13" s="121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60" customHeight="1">
      <x:c r="A14" s="131" t="str">
        <x:v>8. Respeite os limites</x:v>
      </x:c>
      <x:c r="B14" s="131" t="str"/>
      <x:c r="C14" s="121" t="str">
        <x:v>Solicitacoes/Pedidos: 100 linhas (6:105); Recebimentos: 200 (6:205); Fornecedores: 50 (6:55). Totais usam esses limites; tabela e gráfico mostram primeiros 8 pedidos/6 fornecedores.</x:v>
      </x:c>
      <x:c r="D14" s="121"/>
      <x:c r="E14" s="121"/>
      <x:c r="F14" s="121"/>
      <x:c r="G14" s="121"/>
      <x:c r="H14" s="121"/>
      <x:c r="I14" s="121"/>
      <x:c r="J14" s="121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60" customHeight="1">
      <x:c r="A15" s="131" t="str">
        <x:v>9. Amplie com cuidado</x:v>
      </x:c>
      <x:c r="B15" s="131" t="str"/>
      <x:c r="C15" s="121" t="str">
        <x:v>Para ampliar, copie fórmulas e validações e estenda todos os intervalos de resumo. Exemplos são fictícios. Não há controle de pagamento, imposto ou aprovação fiscal; preserve colunas automáticas.</x:v>
      </x:c>
      <x:c r="D15" s="121"/>
      <x:c r="E15" s="121"/>
      <x:c r="F15" s="121"/>
      <x:c r="G15" s="121"/>
      <x:c r="H15" s="121"/>
      <x:c r="I15" s="121"/>
      <x:c r="J15" s="121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111" t="str">
        <x:v>O que a ferramenta responde</x:v>
      </x:c>
      <x:c r="B18" s="111"/>
      <x:c r="C18" s="111"/>
      <x:c r="D18" s="111"/>
      <x:c r="E18" s="111"/>
      <x:c r="F18" s="111"/>
      <x:c r="G18" s="111"/>
      <x:c r="H18" s="111"/>
      <x:c r="I18" s="111"/>
      <x:c r="J18" s="111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24" customHeight="1">
      <x:c r="A20" s="2" t="str">
        <x:v>• Quais pedidos estão atrasados ou próximos do vencimento?</x:v>
      </x:c>
      <x:c r="B20" s="2" t="str"/>
      <x:c r="C20" s="2" t="str"/>
      <x:c r="D20" s="2" t="str"/>
      <x:c r="E20" s="2" t="str"/>
      <x:c r="F20" s="2" t="str"/>
      <x:c r="G20" s="2" t="str"/>
      <x:c r="H20" s="2" t="str"/>
      <x:c r="I20" s="2" t="str"/>
      <x:c r="J20" s="2" t="str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24" customHeight="1">
      <x:c r="A21" s="2" t="str">
        <x:v>• Quanto já foi comprometido em compras abertas?</x:v>
      </x:c>
      <x:c r="B21" s="2" t="str"/>
      <x:c r="C21" s="2" t="str"/>
      <x:c r="D21" s="2" t="str"/>
      <x:c r="E21" s="2" t="str"/>
      <x:c r="F21" s="2" t="str"/>
      <x:c r="G21" s="2" t="str"/>
      <x:c r="H21" s="2" t="str"/>
      <x:c r="I21" s="2" t="str"/>
      <x:c r="J21" s="2" t="str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24" customHeight="1">
      <x:c r="A22" s="2" t="str">
        <x:v>• Qual solicitação está sem aprovação ou sem pedido?</x:v>
      </x:c>
      <x:c r="B22" s="2" t="str"/>
      <x:c r="C22" s="2" t="str"/>
      <x:c r="D22" s="2" t="str"/>
      <x:c r="E22" s="2" t="str"/>
      <x:c r="F22" s="2" t="str"/>
      <x:c r="G22" s="2" t="str"/>
      <x:c r="H22" s="2" t="str"/>
      <x:c r="I22" s="2" t="str"/>
      <x:c r="J22" s="2" t="str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24" customHeight="1">
      <x:c r="A23" s="2" t="str">
        <x:v>• Qual fornecedor entrega no prazo e mantém boa avaliação?</x:v>
      </x:c>
      <x:c r="B23" s="2" t="str"/>
      <x:c r="C23" s="2" t="str"/>
      <x:c r="D23" s="2" t="str"/>
      <x:c r="E23" s="2" t="str"/>
      <x:c r="F23" s="2" t="str"/>
      <x:c r="G23" s="2" t="str"/>
      <x:c r="H23" s="2" t="str"/>
      <x:c r="I23" s="2" t="str"/>
      <x:c r="J23" s="2" t="str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24" customHeight="1">
      <x:c r="A24" s="2" t="str">
        <x:v>• Onde houve divergência de recebimento ou variação sobre o orçamento?</x:v>
      </x:c>
      <x:c r="B24" s="2" t="str"/>
      <x:c r="C24" s="2" t="str"/>
      <x:c r="D24" s="2" t="str"/>
      <x:c r="E24" s="2" t="str"/>
      <x:c r="F24" s="2" t="str"/>
      <x:c r="G24" s="2" t="str"/>
      <x:c r="H24" s="2" t="str"/>
      <x:c r="I24" s="2" t="str"/>
      <x:c r="J24" s="2" t="str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</x:sheetData>
  <x:mergeCells>
    <x:mergeCell ref="A2:J2"/>
    <x:mergeCell ref="A5:J5"/>
    <x:mergeCell ref="C7:J7"/>
    <x:mergeCell ref="C8:J8"/>
    <x:mergeCell ref="C9:J9"/>
    <x:mergeCell ref="C10:J10"/>
    <x:mergeCell ref="C11:J11"/>
    <x:mergeCell ref="C12:J12"/>
    <x:mergeCell ref="C13:J13"/>
    <x:mergeCell ref="C14:J14"/>
    <x:mergeCell ref="C15:J15"/>
    <x:mergeCell ref="A18:J18"/>
    <x:mergeCell ref="A20:J20"/>
    <x:mergeCell ref="A21:J21"/>
    <x:mergeCell ref="A22:J22"/>
    <x:mergeCell ref="A23:J23"/>
    <x:mergeCell ref="A24:J24"/>
    <x:mergeCell ref="A7:B7"/>
    <x:mergeCell ref="A8:B8"/>
    <x:mergeCell ref="A9:B9"/>
    <x:mergeCell ref="A10:B10"/>
    <x:mergeCell ref="A11:B11"/>
    <x:mergeCell ref="A12:B12"/>
    <x:mergeCell ref="A13:B13"/>
    <x:mergeCell ref="A14:B14"/>
    <x:mergeCell ref="A15:B15"/>
  </x:mergeCells>
  <x:pageMargins left="0.7" right="0.7" top="0.75" bottom="0.75" header="0.3" footer="0.3"/>
</x:worksheet>
</file>