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291d7db97f40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8e5b8bd2b78949a8"/>
    <x:sheet xmlns:r="http://schemas.openxmlformats.org/officeDocument/2006/relationships" name="Produtos" sheetId="2" r:id="R1f54d74173904bdb"/>
    <x:sheet xmlns:r="http://schemas.openxmlformats.org/officeDocument/2006/relationships" name="Historico" sheetId="3" r:id="Rfb0b259b69274904"/>
    <x:sheet xmlns:r="http://schemas.openxmlformats.org/officeDocument/2006/relationships" name="Forecast" sheetId="4" r:id="R5cbcba2223c94ba6"/>
    <x:sheet xmlns:r="http://schemas.openxmlformats.org/officeDocument/2006/relationships" name="Plano_Suprimentos" sheetId="5" r:id="Rff8e66552d8c4e1c"/>
    <x:sheet xmlns:r="http://schemas.openxmlformats.org/officeDocument/2006/relationships" name="Listas" sheetId="6" r:id="Rff770bca313145f6"/>
    <x:sheet xmlns:r="http://schemas.openxmlformats.org/officeDocument/2006/relationships" name="Instrucoes" sheetId="7" r:id="R7b62d23403f4453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dd/mm/yyyy"/>
    <x:numFmt numFmtId="201" formatCode="0.0%"/>
    <x:numFmt numFmtId="202" formatCode="0.0 &quot;mês(es)&quot;"/>
    <x:numFmt numFmtId="203" formatCode="&quot;R$&quot; #,##0.00;[Red]-&quot;R$&quot; #,##0.00"/>
    <x:numFmt numFmtId="204" formatCode="0"/>
    <x:numFmt numFmtId="205" formatCode="mmm/yyyy"/>
  </x:numFmts>
  <x:fonts count="12">
    <x:font>
      <x:sz val="11"/>
      <x:name val="Carlito"/>
    </x:font>
    <x:font>
      <x:sz val="10"/>
      <x:color rgb="FF25352C"/>
      <x:name val="Arial"/>
    </x:font>
    <x:font>
      <x:b/>
      <x:sz val="16"/>
      <x:color rgb="FFFFFFFF"/>
      <x:name val="Arial"/>
    </x:font>
    <x:font>
      <x:i/>
      <x:sz val="10"/>
      <x:color rgb="FF245B91"/>
      <x:name val="Arial"/>
    </x:font>
    <x:font>
      <x:b/>
      <x:sz val="10"/>
      <x:color rgb="FFFFFFFF"/>
      <x:name val="Arial"/>
    </x:font>
    <x:font>
      <x:sz val="10"/>
      <x:color rgb="FF0000FF"/>
      <x:name val="Arial"/>
    </x:font>
    <x:font>
      <x:sz val="10"/>
      <x:color rgb="FF008000"/>
      <x:name val="Arial"/>
    </x:font>
    <x:font>
      <x:b/>
      <x:sz val="10"/>
      <x:color rgb="FF173D2B"/>
      <x:name val="Arial"/>
    </x:font>
    <x:font>
      <x:b/>
      <x:sz val="9"/>
      <x:color rgb="FFFFFFFF"/>
      <x:name val="Arial"/>
    </x:font>
    <x:font>
      <x:b/>
      <x:sz val="14"/>
      <x:color rgb="FF173D2B"/>
      <x:name val="Arial"/>
    </x:font>
    <x:font>
      <x:b/>
      <x:sz val="10"/>
      <x:color rgb="FF245B91"/>
      <x:name val="Arial"/>
    </x:font>
    <x:font>
      <x:b/>
      <x:sz val="10"/>
      <x:color rgb="FF6F5200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173D2B"/>
      </x:patternFill>
    </x:fill>
    <x:fill>
      <x:patternFill patternType="solid">
        <x:fgColor rgb="FFE7F0FA"/>
      </x:patternFill>
    </x:fill>
    <x:fill>
      <x:patternFill patternType="solid">
        <x:fgColor rgb="FF2F7D4A"/>
      </x:patternFill>
    </x:fill>
    <x:fill>
      <x:patternFill patternType="solid">
        <x:fgColor rgb="FFFFF4CC"/>
      </x:patternFill>
    </x:fill>
    <x:fill>
      <x:patternFill patternType="solid">
        <x:fgColor rgb="FFF4F7F5"/>
      </x:patternFill>
    </x:fill>
    <x:fill>
      <x:patternFill patternType="solid">
        <x:fgColor rgb="FFDFF2E5"/>
      </x:patternFill>
    </x:fill>
  </x:fills>
  <x:borders count="14">
    <x:border/>
    <x:border>
      <x:right style="thin">
        <x:color rgb="FFFFFFFF"/>
      </x:right>
      <x:bottom style="thin">
        <x:color rgb="FFCFD9D2"/>
      </x:bottom>
    </x:border>
    <x:border>
      <x:left style="thin">
        <x:color rgb="FFFFFFFF"/>
      </x:left>
      <x:right style="thin">
        <x:color rgb="FFFFFFFF"/>
      </x:right>
      <x:bottom style="thin">
        <x:color rgb="FFCFD9D2"/>
      </x:bottom>
    </x:border>
    <x:border>
      <x:left style="thin">
        <x:color rgb="FFFFFFFF"/>
      </x:left>
      <x:bottom style="thin">
        <x:color rgb="FFCFD9D2"/>
      </x:bottom>
    </x:border>
    <x:border>
      <x:left style="thin">
        <x:color rgb="FFCFD9D2"/>
      </x:left>
      <x:top style="thin">
        <x:color rgb="FFCFD9D2"/>
      </x:top>
    </x:border>
    <x:border>
      <x:right style="thin">
        <x:color rgb="FFCFD9D2"/>
      </x:right>
      <x:top style="thin">
        <x:color rgb="FFCFD9D2"/>
      </x:top>
    </x:border>
    <x:border>
      <x:left style="thin">
        <x:color rgb="FFCFD9D2"/>
      </x:left>
      <x:bottom style="thin">
        <x:color rgb="FFCFD9D2"/>
      </x:bottom>
    </x:border>
    <x:border>
      <x:right style="thin">
        <x:color rgb="FFCFD9D2"/>
      </x:right>
      <x:bottom style="thin">
        <x:color rgb="FFCFD9D2"/>
      </x:bottom>
    </x:border>
    <x:border>
      <x:bottom style="thin">
        <x:color rgb="FFCFD9D2"/>
      </x:bottom>
    </x:border>
    <x:border>
      <x:top style="thin">
        <x:color rgb="FFCFD9D2"/>
      </x:top>
      <x:bottom style="thin">
        <x:color rgb="FFCFD9D2"/>
      </x:bottom>
    </x:border>
    <x:border>
      <x:top style="thin">
        <x:color rgb="FFCFD9D2"/>
      </x:top>
    </x:border>
    <x:border>
      <x:left style="thin">
        <x:color rgb="FFCFD9D2"/>
      </x:left>
      <x:top style="thin">
        <x:color rgb="FFCFD9D2"/>
      </x:top>
      <x:bottom style="thin">
        <x:color rgb="FFCFD9D2"/>
      </x:bottom>
    </x:border>
    <x:border>
      <x:right style="thin">
        <x:color rgb="FFCFD9D2"/>
      </x:right>
    </x:border>
    <x:border>
      <x:left style="thin">
        <x:color rgb="FFCFD9D2"/>
      </x:left>
    </x:border>
  </x:borders>
  <x:cellStyleXfs count="1">
    <x:xf numFmtId="0" fontId="0" fillId="0" borderId="0"/>
  </x:cellStyleXfs>
  <x:cellXfs count="185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0" fontId="4" fillId="4" borderId="2" xfId="0" applyNumberFormat="1" applyFont="1" applyFill="1" applyBorder="1"/>
    <x:xf numFmtId="0" fontId="4" fillId="4" borderId="3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2" xfId="0" applyNumberFormat="1" applyFont="1" applyFill="1" applyBorder="1" applyAlignment="1">
      <x:alignment wrapText="1"/>
    </x:xf>
    <x:xf numFmtId="0" fontId="4" fillId="4" borderId="3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2" xfId="0" applyNumberFormat="1" applyFont="1" applyFill="1" applyBorder="1" applyAlignment="1">
      <x:alignment horizontal="center" wrapText="1"/>
    </x:xf>
    <x:xf numFmtId="0" fontId="4" fillId="4" borderId="3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4" fillId="4" borderId="2" xfId="0" applyNumberFormat="1" applyFont="1" applyFill="1" applyBorder="1" applyAlignment="1">
      <x:alignment horizontal="center" vertical="center" wrapText="1"/>
    </x:xf>
    <x:xf numFmtId="0" fontId="4" fillId="4" borderId="3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200" fontId="5" fillId="5" borderId="0" xfId="0" applyNumberFormat="1" applyFont="1" applyFill="1" applyBorder="1" applyAlignment="1">
      <x:alignment wrapText="1"/>
    </x:xf>
    <x:xf numFmtId="201" fontId="5" fillId="5" borderId="0" xfId="0" applyNumberFormat="1" applyFont="1" applyFill="1" applyBorder="1" applyAlignment="1">
      <x:alignment wrapText="1"/>
    </x:xf>
    <x:xf numFmtId="202" fontId="5" fillId="5" borderId="0" xfId="0" applyNumberFormat="1" applyFont="1" applyFill="1" applyBorder="1" applyAlignment="1">
      <x:alignment wrapText="1"/>
    </x:xf>
    <x:xf numFmtId="201" fontId="5" fillId="5" borderId="0" xfId="0" applyNumberFormat="1" applyFont="1" applyFill="1" applyBorder="1"/>
    <x:xf numFmtId="201" fontId="1" fillId="0" borderId="0" xfId="0" applyNumberFormat="1" applyFont="1" applyFill="1" applyBorder="1"/>
    <x:xf numFmtId="0" fontId="5" fillId="5" borderId="0" xfId="0" applyNumberFormat="1" applyFont="1" applyFill="1" applyBorder="1" applyAlignment="1">
      <x:alignment vertical="center"/>
    </x:xf>
    <x:xf numFmtId="203" fontId="5" fillId="5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0" xfId="0" applyNumberFormat="1" applyFont="1" applyFill="1" applyBorder="1" applyAlignment="1">
      <x:alignment vertical="center"/>
    </x:xf>
    <x:xf numFmtId="204" fontId="6" fillId="6" borderId="0" xfId="0" applyNumberFormat="1" applyFont="1" applyFill="1" applyBorder="1" applyAlignment="1">
      <x:alignment vertical="center"/>
    </x:xf>
    <x:xf numFmtId="202" fontId="6" fillId="6" borderId="0" xfId="0" applyNumberFormat="1" applyFont="1" applyFill="1" applyBorder="1" applyAlignment="1">
      <x:alignment vertical="center"/>
    </x:xf>
    <x:xf numFmtId="203" fontId="6" fillId="6" borderId="0" xfId="0" applyNumberFormat="1" applyFont="1" applyFill="1" applyBorder="1" applyAlignment="1">
      <x:alignment vertical="center"/>
    </x:xf>
    <x:xf numFmtId="205" fontId="5" fillId="5" borderId="0" xfId="0" applyNumberFormat="1" applyFont="1" applyFill="1" applyBorder="1"/>
    <x:xf numFmtId="201" fontId="6" fillId="6" borderId="0" xfId="0" applyNumberFormat="1" applyFont="1" applyFill="1" applyBorder="1"/>
    <x:xf numFmtId="205" fontId="4" fillId="4" borderId="2" xfId="0" applyNumberFormat="1" applyFont="1" applyFill="1" applyBorder="1" applyAlignment="1">
      <x:alignment horizontal="center" vertical="center" wrapText="1"/>
    </x:xf>
    <x:xf numFmtId="0" fontId="6" fillId="6" borderId="0" xfId="0" applyNumberFormat="1" applyFont="1" applyFill="1" applyBorder="1" applyAlignment="1">
      <x:alignment wrapText="1"/>
    </x:xf>
    <x:xf numFmtId="200" fontId="5" fillId="5" borderId="0" xfId="0" applyNumberFormat="1" applyFont="1" applyFill="1" applyBorder="1"/>
    <x:xf numFmtId="200" fontId="1" fillId="0" borderId="0" xfId="0" applyNumberFormat="1" applyFont="1" applyFill="1" applyBorder="1"/>
    <x:xf numFmtId="200" fontId="1" fillId="6" borderId="0" xfId="0" applyNumberFormat="1" applyFont="1" applyFill="1" applyBorder="1"/>
    <x:xf numFmtId="200" fontId="6" fillId="6" borderId="0" xfId="0" applyNumberFormat="1" applyFont="1" applyFill="1" applyBorder="1"/>
    <x:xf numFmtId="0" fontId="4" fillId="4" borderId="0" xfId="0" applyNumberFormat="1" applyFont="1" applyFill="1" applyBorder="1" applyAlignment="1">
      <x:alignment horizontal="center"/>
    </x:xf>
    <x:xf numFmtId="0" fontId="4" fillId="4" borderId="0" xfId="0" applyNumberFormat="1" applyFont="1" applyFill="1" applyBorder="1" applyAlignment="1">
      <x:alignment horizontal="center" vertical="center"/>
    </x:xf>
    <x:xf numFmtId="0" fontId="1" fillId="7" borderId="0" xfId="0" applyNumberFormat="1" applyFont="1" applyFill="1" applyBorder="1"/>
    <x:xf numFmtId="0" fontId="7" fillId="7" borderId="0" xfId="0" applyNumberFormat="1" applyFont="1" applyFill="1" applyBorder="1"/>
    <x:xf numFmtId="0" fontId="7" fillId="7" borderId="0" xfId="0" applyNumberFormat="1" applyFont="1" applyFill="1" applyBorder="1" applyAlignment="1">
      <x:alignment horizontal="center"/>
    </x:xf>
    <x:xf numFmtId="0" fontId="7" fillId="7" borderId="0" xfId="0" applyNumberFormat="1" applyFont="1" applyFill="1" applyBorder="1" applyAlignment="1">
      <x:alignment horizontal="center" vertical="center"/>
    </x:xf>
    <x:xf numFmtId="200" fontId="7" fillId="7" borderId="0" xfId="0" applyNumberFormat="1" applyFont="1" applyFill="1" applyBorder="1" applyAlignment="1">
      <x:alignment horizontal="center" vertical="center"/>
    </x:xf>
    <x:xf numFmtId="200" fontId="4" fillId="4" borderId="0" xfId="0" applyNumberFormat="1" applyFont="1" applyFill="1" applyBorder="1" applyAlignment="1">
      <x:alignment horizontal="center" vertical="center"/>
    </x:xf>
    <x:xf numFmtId="0" fontId="8" fillId="4" borderId="0" xfId="0" applyNumberFormat="1" applyFont="1" applyFill="1" applyBorder="1"/>
    <x:xf numFmtId="0" fontId="8" fillId="4" borderId="0" xfId="0" applyNumberFormat="1" applyFont="1" applyFill="1" applyBorder="1" applyAlignment="1">
      <x:alignment wrapText="1"/>
    </x:xf>
    <x:xf numFmtId="0" fontId="8" fillId="4" borderId="0" xfId="0" applyNumberFormat="1" applyFont="1" applyFill="1" applyBorder="1" applyAlignment="1">
      <x:alignment horizontal="center" wrapText="1"/>
    </x:xf>
    <x:xf numFmtId="0" fontId="8" fillId="4" borderId="0" xfId="0" applyNumberFormat="1" applyFont="1" applyFill="1" applyBorder="1" applyAlignment="1">
      <x:alignment horizontal="center" vertical="center" wrapText="1"/>
    </x:xf>
    <x:xf numFmtId="0" fontId="9" fillId="7" borderId="0" xfId="0" applyNumberFormat="1" applyFont="1" applyFill="1" applyBorder="1"/>
    <x:xf numFmtId="0" fontId="9" fillId="7" borderId="4" xfId="0" applyNumberFormat="1" applyFont="1" applyFill="1" applyBorder="1"/>
    <x:xf numFmtId="0" fontId="9" fillId="7" borderId="5" xfId="0" applyNumberFormat="1" applyFont="1" applyFill="1" applyBorder="1"/>
    <x:xf numFmtId="0" fontId="9" fillId="7" borderId="6" xfId="0" applyNumberFormat="1" applyFont="1" applyFill="1" applyBorder="1"/>
    <x:xf numFmtId="0" fontId="9" fillId="7" borderId="7" xfId="0" applyNumberFormat="1" applyFont="1" applyFill="1" applyBorder="1"/>
    <x:xf numFmtId="204" fontId="9" fillId="7" borderId="4" xfId="0" applyNumberFormat="1" applyFont="1" applyFill="1" applyBorder="1"/>
    <x:xf numFmtId="204" fontId="9" fillId="7" borderId="5" xfId="0" applyNumberFormat="1" applyFont="1" applyFill="1" applyBorder="1"/>
    <x:xf numFmtId="204" fontId="9" fillId="7" borderId="6" xfId="0" applyNumberFormat="1" applyFont="1" applyFill="1" applyBorder="1"/>
    <x:xf numFmtId="204" fontId="9" fillId="7" borderId="7" xfId="0" applyNumberFormat="1" applyFont="1" applyFill="1" applyBorder="1"/>
    <x:xf numFmtId="204" fontId="9" fillId="7" borderId="4" xfId="0" applyNumberFormat="1" applyFont="1" applyFill="1" applyBorder="1" applyAlignment="1">
      <x:alignment horizontal="center"/>
    </x:xf>
    <x:xf numFmtId="204" fontId="9" fillId="7" borderId="5" xfId="0" applyNumberFormat="1" applyFont="1" applyFill="1" applyBorder="1" applyAlignment="1">
      <x:alignment horizontal="center"/>
    </x:xf>
    <x:xf numFmtId="204" fontId="9" fillId="7" borderId="6" xfId="0" applyNumberFormat="1" applyFont="1" applyFill="1" applyBorder="1" applyAlignment="1">
      <x:alignment horizontal="center"/>
    </x:xf>
    <x:xf numFmtId="204" fontId="9" fillId="7" borderId="7" xfId="0" applyNumberFormat="1" applyFont="1" applyFill="1" applyBorder="1" applyAlignment="1">
      <x:alignment horizontal="center"/>
    </x:xf>
    <x:xf numFmtId="204" fontId="9" fillId="7" borderId="4" xfId="0" applyNumberFormat="1" applyFont="1" applyFill="1" applyBorder="1" applyAlignment="1">
      <x:alignment horizontal="center" vertical="center"/>
    </x:xf>
    <x:xf numFmtId="204" fontId="9" fillId="7" borderId="5" xfId="0" applyNumberFormat="1" applyFont="1" applyFill="1" applyBorder="1" applyAlignment="1">
      <x:alignment horizontal="center" vertical="center"/>
    </x:xf>
    <x:xf numFmtId="204" fontId="9" fillId="7" borderId="6" xfId="0" applyNumberFormat="1" applyFont="1" applyFill="1" applyBorder="1" applyAlignment="1">
      <x:alignment horizontal="center" vertical="center"/>
    </x:xf>
    <x:xf numFmtId="204" fontId="9" fillId="7" borderId="7" xfId="0" applyNumberFormat="1" applyFont="1" applyFill="1" applyBorder="1" applyAlignment="1">
      <x:alignment horizontal="center" vertical="center"/>
    </x:xf>
    <x:xf numFmtId="201" fontId="9" fillId="7" borderId="4" xfId="0" applyNumberFormat="1" applyFont="1" applyFill="1" applyBorder="1"/>
    <x:xf numFmtId="201" fontId="9" fillId="7" borderId="5" xfId="0" applyNumberFormat="1" applyFont="1" applyFill="1" applyBorder="1"/>
    <x:xf numFmtId="201" fontId="9" fillId="7" borderId="6" xfId="0" applyNumberFormat="1" applyFont="1" applyFill="1" applyBorder="1"/>
    <x:xf numFmtId="201" fontId="9" fillId="7" borderId="7" xfId="0" applyNumberFormat="1" applyFont="1" applyFill="1" applyBorder="1"/>
    <x:xf numFmtId="201" fontId="9" fillId="7" borderId="4" xfId="0" applyNumberFormat="1" applyFont="1" applyFill="1" applyBorder="1" applyAlignment="1">
      <x:alignment horizontal="center"/>
    </x:xf>
    <x:xf numFmtId="201" fontId="9" fillId="7" borderId="5" xfId="0" applyNumberFormat="1" applyFont="1" applyFill="1" applyBorder="1" applyAlignment="1">
      <x:alignment horizontal="center"/>
    </x:xf>
    <x:xf numFmtId="201" fontId="9" fillId="7" borderId="6" xfId="0" applyNumberFormat="1" applyFont="1" applyFill="1" applyBorder="1" applyAlignment="1">
      <x:alignment horizontal="center"/>
    </x:xf>
    <x:xf numFmtId="201" fontId="9" fillId="7" borderId="7" xfId="0" applyNumberFormat="1" applyFont="1" applyFill="1" applyBorder="1" applyAlignment="1">
      <x:alignment horizontal="center"/>
    </x:xf>
    <x:xf numFmtId="201" fontId="9" fillId="7" borderId="4" xfId="0" applyNumberFormat="1" applyFont="1" applyFill="1" applyBorder="1" applyAlignment="1">
      <x:alignment horizontal="center" vertical="center"/>
    </x:xf>
    <x:xf numFmtId="201" fontId="9" fillId="7" borderId="5" xfId="0" applyNumberFormat="1" applyFont="1" applyFill="1" applyBorder="1" applyAlignment="1">
      <x:alignment horizontal="center" vertical="center"/>
    </x:xf>
    <x:xf numFmtId="201" fontId="9" fillId="7" borderId="6" xfId="0" applyNumberFormat="1" applyFont="1" applyFill="1" applyBorder="1" applyAlignment="1">
      <x:alignment horizontal="center" vertical="center"/>
    </x:xf>
    <x:xf numFmtId="201" fontId="9" fillId="7" borderId="7" xfId="0" applyNumberFormat="1" applyFont="1" applyFill="1" applyBorder="1" applyAlignment="1">
      <x:alignment horizontal="center" vertical="center"/>
    </x:xf>
    <x:xf numFmtId="203" fontId="9" fillId="7" borderId="4" xfId="0" applyNumberFormat="1" applyFont="1" applyFill="1" applyBorder="1"/>
    <x:xf numFmtId="203" fontId="9" fillId="7" borderId="5" xfId="0" applyNumberFormat="1" applyFont="1" applyFill="1" applyBorder="1"/>
    <x:xf numFmtId="203" fontId="9" fillId="7" borderId="6" xfId="0" applyNumberFormat="1" applyFont="1" applyFill="1" applyBorder="1"/>
    <x:xf numFmtId="203" fontId="9" fillId="7" borderId="7" xfId="0" applyNumberFormat="1" applyFont="1" applyFill="1" applyBorder="1"/>
    <x:xf numFmtId="203" fontId="9" fillId="7" borderId="4" xfId="0" applyNumberFormat="1" applyFont="1" applyFill="1" applyBorder="1" applyAlignment="1">
      <x:alignment horizontal="center"/>
    </x:xf>
    <x:xf numFmtId="203" fontId="9" fillId="7" borderId="5" xfId="0" applyNumberFormat="1" applyFont="1" applyFill="1" applyBorder="1" applyAlignment="1">
      <x:alignment horizontal="center"/>
    </x:xf>
    <x:xf numFmtId="203" fontId="9" fillId="7" borderId="6" xfId="0" applyNumberFormat="1" applyFont="1" applyFill="1" applyBorder="1" applyAlignment="1">
      <x:alignment horizontal="center"/>
    </x:xf>
    <x:xf numFmtId="203" fontId="9" fillId="7" borderId="7" xfId="0" applyNumberFormat="1" applyFont="1" applyFill="1" applyBorder="1" applyAlignment="1">
      <x:alignment horizontal="center"/>
    </x:xf>
    <x:xf numFmtId="203" fontId="9" fillId="7" borderId="4" xfId="0" applyNumberFormat="1" applyFont="1" applyFill="1" applyBorder="1" applyAlignment="1">
      <x:alignment horizontal="center" vertical="center"/>
    </x:xf>
    <x:xf numFmtId="203" fontId="9" fillId="7" borderId="5" xfId="0" applyNumberFormat="1" applyFont="1" applyFill="1" applyBorder="1" applyAlignment="1">
      <x:alignment horizontal="center" vertical="center"/>
    </x:xf>
    <x:xf numFmtId="203" fontId="9" fillId="7" borderId="6" xfId="0" applyNumberFormat="1" applyFont="1" applyFill="1" applyBorder="1" applyAlignment="1">
      <x:alignment horizontal="center" vertical="center"/>
    </x:xf>
    <x:xf numFmtId="203" fontId="9" fillId="7" borderId="7" xfId="0" applyNumberFormat="1" applyFont="1" applyFill="1" applyBorder="1" applyAlignment="1">
      <x:alignment horizontal="center" vertical="center"/>
    </x:xf>
    <x:xf numFmtId="201" fontId="1" fillId="6" borderId="0" xfId="0" applyNumberFormat="1" applyFont="1" applyFill="1" applyBorder="1"/>
    <x:xf numFmtId="0" fontId="1" fillId="6" borderId="8" xfId="0" applyNumberFormat="1" applyFont="1" applyFill="1" applyBorder="1"/>
    <x:xf numFmtId="0" fontId="1" fillId="6" borderId="9" xfId="0" applyNumberFormat="1" applyFont="1" applyFill="1" applyBorder="1"/>
    <x:xf numFmtId="201" fontId="1" fillId="6" borderId="9" xfId="0" applyNumberFormat="1" applyFont="1" applyFill="1" applyBorder="1"/>
    <x:xf numFmtId="0" fontId="1" fillId="6" borderId="10" xfId="0" applyNumberFormat="1" applyFont="1" applyFill="1" applyBorder="1"/>
    <x:xf numFmtId="0" fontId="1" fillId="6" borderId="8" xfId="0" applyNumberFormat="1" applyFont="1" applyFill="1" applyBorder="1" applyAlignment="1">
      <x:alignment wrapText="1"/>
    </x:xf>
    <x:xf numFmtId="0" fontId="1" fillId="6" borderId="9" xfId="0" applyNumberFormat="1" applyFont="1" applyFill="1" applyBorder="1" applyAlignment="1">
      <x:alignment wrapText="1"/>
    </x:xf>
    <x:xf numFmtId="201" fontId="1" fillId="6" borderId="9" xfId="0" applyNumberFormat="1" applyFont="1" applyFill="1" applyBorder="1" applyAlignment="1">
      <x:alignment wrapText="1"/>
    </x:xf>
    <x:xf numFmtId="0" fontId="1" fillId="6" borderId="10" xfId="0" applyNumberFormat="1" applyFont="1" applyFill="1" applyBorder="1" applyAlignment="1">
      <x:alignment wrapText="1"/>
    </x:xf>
    <x:xf numFmtId="0" fontId="1" fillId="6" borderId="8" xfId="0" applyNumberFormat="1" applyFont="1" applyFill="1" applyBorder="1" applyAlignment="1">
      <x:alignment vertical="center" wrapText="1"/>
    </x:xf>
    <x:xf numFmtId="0" fontId="1" fillId="6" borderId="9" xfId="0" applyNumberFormat="1" applyFont="1" applyFill="1" applyBorder="1" applyAlignment="1">
      <x:alignment vertical="center" wrapText="1"/>
    </x:xf>
    <x:xf numFmtId="201" fontId="1" fillId="6" borderId="9" xfId="0" applyNumberFormat="1" applyFont="1" applyFill="1" applyBorder="1" applyAlignment="1">
      <x:alignment vertical="center" wrapText="1"/>
    </x:xf>
    <x:xf numFmtId="0" fontId="1" fillId="6" borderId="10" xfId="0" applyNumberFormat="1" applyFont="1" applyFill="1" applyBorder="1" applyAlignment="1">
      <x:alignment vertical="center" wrapText="1"/>
    </x:xf>
    <x:xf numFmtId="0" fontId="1" fillId="6" borderId="8" xfId="0" applyNumberFormat="1" applyFont="1" applyFill="1" applyBorder="1" applyAlignment="1">
      <x:alignment vertical="center"/>
    </x:xf>
    <x:xf numFmtId="0" fontId="1" fillId="6" borderId="9" xfId="0" applyNumberFormat="1" applyFont="1" applyFill="1" applyBorder="1" applyAlignment="1">
      <x:alignment vertical="center"/>
    </x:xf>
    <x:xf numFmtId="0" fontId="1" fillId="6" borderId="10" xfId="0" applyNumberFormat="1" applyFont="1" applyFill="1" applyBorder="1" applyAlignment="1">
      <x:alignment vertical="center"/>
    </x:xf>
    <x:xf numFmtId="201" fontId="1" fillId="6" borderId="8" xfId="0" applyNumberFormat="1" applyFont="1" applyFill="1" applyBorder="1" applyAlignment="1">
      <x:alignment vertical="center" wrapText="1"/>
    </x:xf>
    <x:xf numFmtId="201" fontId="1" fillId="6" borderId="10" xfId="0" applyNumberFormat="1" applyFont="1" applyFill="1" applyBorder="1" applyAlignment="1">
      <x:alignment vertical="center" wrapText="1"/>
    </x:xf>
    <x:xf numFmtId="202" fontId="1" fillId="6" borderId="8" xfId="0" applyNumberFormat="1" applyFont="1" applyFill="1" applyBorder="1" applyAlignment="1">
      <x:alignment vertical="center" wrapText="1"/>
    </x:xf>
    <x:xf numFmtId="202" fontId="1" fillId="6" borderId="9" xfId="0" applyNumberFormat="1" applyFont="1" applyFill="1" applyBorder="1" applyAlignment="1">
      <x:alignment vertical="center" wrapText="1"/>
    </x:xf>
    <x:xf numFmtId="202" fontId="1" fillId="6" borderId="10" xfId="0" applyNumberFormat="1" applyFont="1" applyFill="1" applyBorder="1" applyAlignment="1">
      <x:alignment vertical="center" wrapText="1"/>
    </x:xf>
    <x:xf numFmtId="0" fontId="1" fillId="3" borderId="9" xfId="0" applyNumberFormat="1" applyFont="1" applyFill="1" applyBorder="1" applyAlignment="1">
      <x:alignment vertical="center"/>
    </x:xf>
    <x:xf numFmtId="0" fontId="1" fillId="3" borderId="10" xfId="0" applyNumberFormat="1" applyFont="1" applyFill="1" applyBorder="1" applyAlignment="1">
      <x:alignment vertical="center"/>
    </x:xf>
    <x:xf numFmtId="0" fontId="10" fillId="3" borderId="9" xfId="0" applyNumberFormat="1" applyFont="1" applyFill="1" applyBorder="1" applyAlignment="1">
      <x:alignment vertical="center"/>
    </x:xf>
    <x:xf numFmtId="0" fontId="10" fillId="3" borderId="0" xfId="0" applyNumberFormat="1" applyFont="1" applyFill="1" applyBorder="1"/>
    <x:xf numFmtId="0" fontId="10" fillId="3" borderId="10" xfId="0" applyNumberFormat="1" applyFont="1" applyFill="1" applyBorder="1" applyAlignment="1">
      <x:alignment vertical="center"/>
    </x:xf>
    <x:xf numFmtId="0" fontId="10" fillId="3" borderId="11" xfId="0" applyNumberFormat="1" applyFont="1" applyFill="1" applyBorder="1" applyAlignment="1">
      <x:alignment vertical="center"/>
    </x:xf>
    <x:xf numFmtId="0" fontId="10" fillId="3" borderId="10" xfId="0" applyNumberFormat="1" applyFont="1" applyFill="1" applyBorder="1"/>
    <x:xf numFmtId="0" fontId="10" fillId="3" borderId="5" xfId="0" applyNumberFormat="1" applyFont="1" applyFill="1" applyBorder="1"/>
    <x:xf numFmtId="0" fontId="10" fillId="3" borderId="12" xfId="0" applyNumberFormat="1" applyFont="1" applyFill="1" applyBorder="1"/>
    <x:xf numFmtId="0" fontId="10" fillId="3" borderId="4" xfId="0" applyNumberFormat="1" applyFont="1" applyFill="1" applyBorder="1" applyAlignment="1">
      <x:alignment vertical="center"/>
    </x:xf>
    <x:xf numFmtId="0" fontId="10" fillId="3" borderId="13" xfId="0" applyNumberFormat="1" applyFont="1" applyFill="1" applyBorder="1"/>
    <x:xf numFmtId="0" fontId="10" fillId="3" borderId="6" xfId="0" applyNumberFormat="1" applyFont="1" applyFill="1" applyBorder="1"/>
    <x:xf numFmtId="0" fontId="10" fillId="3" borderId="8" xfId="0" applyNumberFormat="1" applyFont="1" applyFill="1" applyBorder="1"/>
    <x:xf numFmtId="0" fontId="10" fillId="3" borderId="7" xfId="0" applyNumberFormat="1" applyFont="1" applyFill="1" applyBorder="1"/>
    <x:xf numFmtId="0" fontId="10" fillId="3" borderId="11" xfId="0" applyNumberFormat="1" applyFont="1" applyFill="1" applyBorder="1" applyAlignment="1">
      <x:alignment vertical="center" wrapText="1"/>
    </x:xf>
    <x:xf numFmtId="0" fontId="10" fillId="3" borderId="9" xfId="0" applyNumberFormat="1" applyFont="1" applyFill="1" applyBorder="1" applyAlignment="1">
      <x:alignment vertical="center" wrapText="1"/>
    </x:xf>
    <x:xf numFmtId="0" fontId="10" fillId="3" borderId="10" xfId="0" applyNumberFormat="1" applyFont="1" applyFill="1" applyBorder="1" applyAlignment="1">
      <x:alignment wrapText="1"/>
    </x:xf>
    <x:xf numFmtId="0" fontId="10" fillId="3" borderId="5" xfId="0" applyNumberFormat="1" applyFont="1" applyFill="1" applyBorder="1" applyAlignment="1">
      <x:alignment wrapText="1"/>
    </x:xf>
    <x:xf numFmtId="0" fontId="10" fillId="3" borderId="0" xfId="0" applyNumberFormat="1" applyFont="1" applyFill="1" applyBorder="1" applyAlignment="1">
      <x:alignment wrapText="1"/>
    </x:xf>
    <x:xf numFmtId="0" fontId="10" fillId="3" borderId="12" xfId="0" applyNumberFormat="1" applyFont="1" applyFill="1" applyBorder="1" applyAlignment="1">
      <x:alignment wrapText="1"/>
    </x:xf>
    <x:xf numFmtId="0" fontId="10" fillId="3" borderId="4" xfId="0" applyNumberFormat="1" applyFont="1" applyFill="1" applyBorder="1" applyAlignment="1">
      <x:alignment vertical="center" wrapText="1"/>
    </x:xf>
    <x:xf numFmtId="0" fontId="10" fillId="3" borderId="10" xfId="0" applyNumberFormat="1" applyFont="1" applyFill="1" applyBorder="1" applyAlignment="1">
      <x:alignment vertical="center" wrapText="1"/>
    </x:xf>
    <x:xf numFmtId="0" fontId="10" fillId="3" borderId="13" xfId="0" applyNumberFormat="1" applyFont="1" applyFill="1" applyBorder="1" applyAlignment="1">
      <x:alignment wrapText="1"/>
    </x:xf>
    <x:xf numFmtId="0" fontId="10" fillId="3" borderId="6" xfId="0" applyNumberFormat="1" applyFont="1" applyFill="1" applyBorder="1" applyAlignment="1">
      <x:alignment wrapText="1"/>
    </x:xf>
    <x:xf numFmtId="0" fontId="10" fillId="3" borderId="8" xfId="0" applyNumberFormat="1" applyFont="1" applyFill="1" applyBorder="1" applyAlignment="1">
      <x:alignment wrapText="1"/>
    </x:xf>
    <x:xf numFmtId="0" fontId="10" fillId="3" borderId="7" xfId="0" applyNumberFormat="1" applyFont="1" applyFill="1" applyBorder="1" applyAlignment="1">
      <x:alignment wrapText="1"/>
    </x:xf>
    <x:xf numFmtId="0" fontId="10" fillId="3" borderId="5" xfId="0" applyNumberFormat="1" applyFont="1" applyFill="1" applyBorder="1" applyAlignment="1">
      <x:alignment vertical="center" wrapText="1"/>
    </x:xf>
    <x:xf numFmtId="0" fontId="10" fillId="3" borderId="0" xfId="0" applyNumberFormat="1" applyFont="1" applyFill="1" applyBorder="1" applyAlignment="1">
      <x:alignment vertical="center" wrapText="1"/>
    </x:xf>
    <x:xf numFmtId="0" fontId="10" fillId="3" borderId="12" xfId="0" applyNumberFormat="1" applyFont="1" applyFill="1" applyBorder="1" applyAlignment="1">
      <x:alignment vertical="center" wrapText="1"/>
    </x:xf>
    <x:xf numFmtId="0" fontId="10" fillId="3" borderId="13" xfId="0" applyNumberFormat="1" applyFont="1" applyFill="1" applyBorder="1" applyAlignment="1">
      <x:alignment vertical="center" wrapText="1"/>
    </x:xf>
    <x:xf numFmtId="0" fontId="10" fillId="3" borderId="6" xfId="0" applyNumberFormat="1" applyFont="1" applyFill="1" applyBorder="1" applyAlignment="1">
      <x:alignment vertical="center" wrapText="1"/>
    </x:xf>
    <x:xf numFmtId="0" fontId="10" fillId="3" borderId="8" xfId="0" applyNumberFormat="1" applyFont="1" applyFill="1" applyBorder="1" applyAlignment="1">
      <x:alignment vertical="center" wrapText="1"/>
    </x:xf>
    <x:xf numFmtId="0" fontId="10" fillId="3" borderId="7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vertical="center" wrapText="1"/>
    </x:xf>
    <x:xf numFmtId="0" fontId="11" fillId="5" borderId="0" xfId="0" applyNumberFormat="1" applyFont="1" applyFill="1" applyBorder="1"/>
    <x:xf numFmtId="0" fontId="11" fillId="5" borderId="4" xfId="0" applyNumberFormat="1" applyFont="1" applyFill="1" applyBorder="1"/>
    <x:xf numFmtId="0" fontId="11" fillId="5" borderId="10" xfId="0" applyNumberFormat="1" applyFont="1" applyFill="1" applyBorder="1"/>
    <x:xf numFmtId="0" fontId="11" fillId="5" borderId="5" xfId="0" applyNumberFormat="1" applyFont="1" applyFill="1" applyBorder="1"/>
    <x:xf numFmtId="0" fontId="11" fillId="5" borderId="13" xfId="0" applyNumberFormat="1" applyFont="1" applyFill="1" applyBorder="1"/>
    <x:xf numFmtId="0" fontId="11" fillId="5" borderId="12" xfId="0" applyNumberFormat="1" applyFont="1" applyFill="1" applyBorder="1"/>
    <x:xf numFmtId="0" fontId="11" fillId="5" borderId="6" xfId="0" applyNumberFormat="1" applyFont="1" applyFill="1" applyBorder="1"/>
    <x:xf numFmtId="0" fontId="11" fillId="5" borderId="8" xfId="0" applyNumberFormat="1" applyFont="1" applyFill="1" applyBorder="1"/>
    <x:xf numFmtId="0" fontId="11" fillId="5" borderId="7" xfId="0" applyNumberFormat="1" applyFont="1" applyFill="1" applyBorder="1"/>
    <x:xf numFmtId="0" fontId="11" fillId="5" borderId="4" xfId="0" applyNumberFormat="1" applyFont="1" applyFill="1" applyBorder="1" applyAlignment="1">
      <x:alignment wrapText="1"/>
    </x:xf>
    <x:xf numFmtId="0" fontId="11" fillId="5" borderId="10" xfId="0" applyNumberFormat="1" applyFont="1" applyFill="1" applyBorder="1" applyAlignment="1">
      <x:alignment wrapText="1"/>
    </x:xf>
    <x:xf numFmtId="0" fontId="11" fillId="5" borderId="5" xfId="0" applyNumberFormat="1" applyFont="1" applyFill="1" applyBorder="1" applyAlignment="1">
      <x:alignment wrapText="1"/>
    </x:xf>
    <x:xf numFmtId="0" fontId="11" fillId="5" borderId="13" xfId="0" applyNumberFormat="1" applyFont="1" applyFill="1" applyBorder="1" applyAlignment="1">
      <x:alignment wrapText="1"/>
    </x:xf>
    <x:xf numFmtId="0" fontId="11" fillId="5" borderId="0" xfId="0" applyNumberFormat="1" applyFont="1" applyFill="1" applyBorder="1" applyAlignment="1">
      <x:alignment wrapText="1"/>
    </x:xf>
    <x:xf numFmtId="0" fontId="11" fillId="5" borderId="12" xfId="0" applyNumberFormat="1" applyFont="1" applyFill="1" applyBorder="1" applyAlignment="1">
      <x:alignment wrapText="1"/>
    </x:xf>
    <x:xf numFmtId="0" fontId="11" fillId="5" borderId="6" xfId="0" applyNumberFormat="1" applyFont="1" applyFill="1" applyBorder="1" applyAlignment="1">
      <x:alignment wrapText="1"/>
    </x:xf>
    <x:xf numFmtId="0" fontId="11" fillId="5" borderId="8" xfId="0" applyNumberFormat="1" applyFont="1" applyFill="1" applyBorder="1" applyAlignment="1">
      <x:alignment wrapText="1"/>
    </x:xf>
    <x:xf numFmtId="0" fontId="11" fillId="5" borderId="7" xfId="0" applyNumberFormat="1" applyFont="1" applyFill="1" applyBorder="1" applyAlignment="1">
      <x:alignment wrapText="1"/>
    </x:xf>
    <x:xf numFmtId="0" fontId="11" fillId="5" borderId="4" xfId="0" applyNumberFormat="1" applyFont="1" applyFill="1" applyBorder="1" applyAlignment="1">
      <x:alignment vertical="center" wrapText="1"/>
    </x:xf>
    <x:xf numFmtId="0" fontId="11" fillId="5" borderId="10" xfId="0" applyNumberFormat="1" applyFont="1" applyFill="1" applyBorder="1" applyAlignment="1">
      <x:alignment vertical="center" wrapText="1"/>
    </x:xf>
    <x:xf numFmtId="0" fontId="11" fillId="5" borderId="5" xfId="0" applyNumberFormat="1" applyFont="1" applyFill="1" applyBorder="1" applyAlignment="1">
      <x:alignment vertical="center" wrapText="1"/>
    </x:xf>
    <x:xf numFmtId="0" fontId="11" fillId="5" borderId="13" xfId="0" applyNumberFormat="1" applyFont="1" applyFill="1" applyBorder="1" applyAlignment="1">
      <x:alignment vertical="center" wrapText="1"/>
    </x:xf>
    <x:xf numFmtId="0" fontId="11" fillId="5" borderId="0" xfId="0" applyNumberFormat="1" applyFont="1" applyFill="1" applyBorder="1" applyAlignment="1">
      <x:alignment vertical="center" wrapText="1"/>
    </x:xf>
    <x:xf numFmtId="0" fontId="11" fillId="5" borderId="12" xfId="0" applyNumberFormat="1" applyFont="1" applyFill="1" applyBorder="1" applyAlignment="1">
      <x:alignment vertical="center" wrapText="1"/>
    </x:xf>
    <x:xf numFmtId="0" fontId="11" fillId="5" borderId="6" xfId="0" applyNumberFormat="1" applyFont="1" applyFill="1" applyBorder="1" applyAlignment="1">
      <x:alignment vertical="center" wrapText="1"/>
    </x:xf>
    <x:xf numFmtId="0" fontId="11" fillId="5" borderId="8" xfId="0" applyNumberFormat="1" applyFont="1" applyFill="1" applyBorder="1" applyAlignment="1">
      <x:alignment vertical="center" wrapText="1"/>
    </x:xf>
    <x:xf numFmtId="0" fontId="11" fillId="5" borderId="7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4">
    <x:dxf>
      <x:font>
        <x:b/>
        <x:color rgb="FFA12828"/>
      </x:font>
      <x:fill>
        <x:patternFill patternType="solid">
          <x:bgColor rgb="FFFCE4E4"/>
        </x:patternFill>
      </x:fill>
    </x:dxf>
    <x:dxf>
      <x:font>
        <x:b/>
        <x:color rgb="FF6F5200"/>
      </x:font>
      <x:fill>
        <x:patternFill patternType="solid">
          <x:bgColor rgb="FFFFF4CC"/>
        </x:patternFill>
      </x:fill>
    </x:dxf>
    <x:dxf>
      <x:font>
        <x:b/>
        <x:color rgb="FF173D2B"/>
      </x:font>
      <x:fill>
        <x:patternFill patternType="solid">
          <x:bgColor rgb="FFDFF2E5"/>
        </x:patternFill>
      </x:fill>
    </x:dxf>
    <x:dxf>
      <x:font>
        <x:b/>
        <x:color rgb="FFA12828"/>
      </x:font>
      <x:fill>
        <x:patternFill patternType="solid">
          <x:bgColor rgb="FFFCE4E4"/>
        </x:patternFill>
      </x:fill>
    </x:dxf>
    <x:dxf>
      <x:font>
        <x:b/>
        <x:color rgb="FFA12828"/>
      </x:font>
      <x:fill>
        <x:patternFill patternType="solid">
          <x:bgColor rgb="FFFCE4E4"/>
        </x:patternFill>
      </x:fill>
    </x:dxf>
    <x:dxf>
      <x:font>
        <x:b/>
        <x:color rgb="FF6F5200"/>
      </x:font>
      <x:fill>
        <x:patternFill patternType="solid">
          <x:bgColor rgb="FFFFF4CC"/>
        </x:patternFill>
      </x:fill>
    </x:dxf>
    <x:dxf>
      <x:font>
        <x:b/>
        <x:color rgb="FF173D2B"/>
      </x:font>
      <x:fill>
        <x:patternFill patternType="solid">
          <x:bgColor rgb="FFDFF2E5"/>
        </x:patternFill>
      </x:fill>
    </x:dxf>
    <x:dxf>
      <x:font>
        <x:b/>
        <x:color rgb="FFA12828"/>
      </x:font>
      <x:fill>
        <x:patternFill patternType="solid">
          <x:bgColor rgb="FFFCE4E4"/>
        </x:patternFill>
      </x:fill>
    </x:dxf>
    <x:dxf>
      <x:font>
        <x:b/>
        <x:color rgb="FF6F5200"/>
      </x:font>
      <x:fill>
        <x:patternFill patternType="solid">
          <x:bgColor rgb="FFFFF4CC"/>
        </x:patternFill>
      </x:fill>
    </x:dxf>
    <x:dxf>
      <x:font>
        <x:b/>
        <x:color rgb="FF173D2B"/>
      </x:font>
      <x:fill>
        <x:patternFill patternType="solid">
          <x:bgColor rgb="FFDFF2E5"/>
        </x:patternFill>
      </x:fill>
    </x:dxf>
    <x:dxf>
      <x:font>
        <x:b/>
        <x:color rgb="FF173D2B"/>
      </x:font>
      <x:fill>
        <x:patternFill patternType="solid">
          <x:bgColor rgb="FFDFF2E5"/>
        </x:patternFill>
      </x:fill>
    </x:dxf>
    <x:dxf>
      <x:font>
        <x:b/>
        <x:color rgb="FFA12828"/>
      </x:font>
      <x:fill>
        <x:patternFill patternType="solid">
          <x:bgColor rgb="FFFCE4E4"/>
        </x:patternFill>
      </x:fill>
    </x:dxf>
    <x:dxf>
      <x:font>
        <x:b/>
        <x:color rgb="FFA12828"/>
      </x:font>
      <x:fill>
        <x:patternFill patternType="solid">
          <x:bgColor rgb="FFFCE4E4"/>
        </x:patternFill>
      </x:fill>
    </x:dxf>
    <x:dxf>
      <x:font>
        <x:b/>
        <x:color rgb="FF6F5200"/>
      </x:font>
      <x:fill>
        <x:patternFill patternType="solid">
          <x:bgColor rgb="FFFFF4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2ef4074ed74674" /><Relationship Type="http://schemas.openxmlformats.org/officeDocument/2006/relationships/theme" Target="/xl/theme/theme1.xml" Id="R7159b9fa3d63444f" /><Relationship Type="http://schemas.openxmlformats.org/officeDocument/2006/relationships/sharedStrings" Target="/xl/sharedStrings.xml" Id="Rcd1aaff2e3cf4eab" /><Relationship Type="http://schemas.openxmlformats.org/officeDocument/2006/relationships/worksheet" Target="/xl/worksheets/sheet1.xml" Id="R8e5b8bd2b78949a8" /><Relationship Type="http://schemas.openxmlformats.org/officeDocument/2006/relationships/worksheet" Target="/xl/worksheets/sheet2.xml" Id="R1f54d74173904bdb" /><Relationship Type="http://schemas.openxmlformats.org/officeDocument/2006/relationships/worksheet" Target="/xl/worksheets/sheet3.xml" Id="Rfb0b259b69274904" /><Relationship Type="http://schemas.openxmlformats.org/officeDocument/2006/relationships/worksheet" Target="/xl/worksheets/sheet4.xml" Id="R5cbcba2223c94ba6" /><Relationship Type="http://schemas.openxmlformats.org/officeDocument/2006/relationships/worksheet" Target="/xl/worksheets/sheet5.xml" Id="Rff8e66552d8c4e1c" /><Relationship Type="http://schemas.openxmlformats.org/officeDocument/2006/relationships/worksheet" Target="/xl/worksheets/sheet6.xml" Id="Rff770bca313145f6" /><Relationship Type="http://schemas.openxmlformats.org/officeDocument/2006/relationships/worksheet" Target="/xl/worksheets/sheet7.xml" Id="R7b62d23403f4453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c4f86c03fa6b4173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Demanda real e previsão mensal</a:t>
            </a:r>
          </a:p>
        </c:rich>
      </c:tx>
      <c:overlay val="0"/>
    </c:title>
    <c:plotArea>
      <c:lineChart>
        <c:grouping val="standard"/>
        <c:varyColors val="0"/>
        <c:ser>
          <c:idx val="0"/>
          <c:order val="0"/>
          <c:tx>
            <c:v>Real / ajustado</c:v>
          </c:tx>
          <c:marker>
            <c:symbol val="none"/>
          </c:marker>
          <c:cat>
            <c:strRef>
              <c:f>'Dashboard'!$H$10:$H$23</c:f>
              <c:strCache>
                <c:ptCount val="0"/>
              </c:strCache>
            </c:strRef>
          </c:cat>
          <c:val>
            <c:numRef>
              <c:f>'Dashboard'!$I$10:$I$23</c:f>
              <c:numCache>
                <c:formatCode>0</c:formatCode>
                <c:ptCount val="0"/>
              </c:numCache>
            </c:numRef>
          </c:val>
          <c:smooth val="0"/>
        </c:ser>
        <c:ser>
          <c:idx val="1"/>
          <c:order val="1"/>
          <c:tx>
            <c:v>Forecast</c:v>
          </c:tx>
          <c:marker>
            <c:symbol val="none"/>
          </c:marker>
          <c:cat>
            <c:strRef>
              <c:f>'Dashboard'!$H$10:$H$23</c:f>
              <c:strCache>
                <c:ptCount val="0"/>
              </c:strCache>
            </c:strRef>
          </c:cat>
          <c:val>
            <c:numRef>
              <c:f>'Dashboard'!$J$10:$J$23</c:f>
              <c:numCache>
                <c:formatCode>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10</xdr:col>
      <xdr:colOff>0</xdr:colOff>
      <xdr:row>8</xdr:row>
      <xdr:rowOff>0</xdr:rowOff>
    </xdr:from>
    <xdr:to>
      <xdr:col>14</xdr:col>
      <xdr:colOff>0</xdr:colOff>
      <xdr:row>19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4f86c03fa6b4173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ProdutosDemandaTable" displayName="ProdutosDemandaTable" ref="A4:S204" headerRowCount="1" totalsRowCount="0" totalsRowShown="0">
  <x:autoFilter ref="A4:S204"/>
  <x:tableColumns count="19">
    <x:tableColumn id="1" name="SKU"/>
    <x:tableColumn id="2" name="Produto"/>
    <x:tableColumn id="3" name="Categoria"/>
    <x:tableColumn id="4" name="Unidade"/>
    <x:tableColumn id="5" name="Fornecedor"/>
    <x:tableColumn id="6" name="Lead time (dias)"/>
    <x:tableColumn id="7" name="Custo unitário"/>
    <x:tableColumn id="8" name="Estoque atual"/>
    <x:tableColumn id="9" name="Em trânsito"/>
    <x:tableColumn id="10" name="Estoque segurança (dias)"/>
    <x:tableColumn id="11" name="Múltiplo de compra"/>
    <x:tableColumn id="12" name="Status"/>
    <x:tableColumn id="13" name="Forecast médio mensal"/>
    <x:tableColumn id="14" name="Forecast próximos 3 meses"/>
    <x:tableColumn id="15" name="Cobertura (meses)"/>
    <x:tableColumn id="16" name="Pedido sugerido"/>
    <x:tableColumn id="17" name="Valor do pedido"/>
    <x:tableColumn id="18" name="Qualidade forecast"/>
    <x:tableColumn id="19" name="Ação recomendada"/>
  </x:tableColumns>
  <x:tableStyleInfo name="TableStyleMedium4" showFirstColumn="0" showLastColumn="0" showRowStripes="1" showColumnStripes="0"/>
</x:table>
</file>

<file path=xl/tables/table2.xml><?xml version="1.0" encoding="utf-8"?>
<x:table xmlns:x="http://schemas.openxmlformats.org/spreadsheetml/2006/main" id="2" name="HistoricoTable" displayName="HistoricoTable" ref="A4:K304" headerRowCount="1" totalsRowCount="0" totalsRowShown="0">
  <x:autoFilter ref="A4:K304"/>
  <x:tableColumns count="11">
    <x:tableColumn id="1" name="Competência"/>
    <x:tableColumn id="2" name="SKU"/>
    <x:tableColumn id="3" name="Produto"/>
    <x:tableColumn id="4" name="Venda realizada"/>
    <x:tableColumn id="5" name="Dias de ruptura"/>
    <x:tableColumn id="6" name="Demanda ajustada"/>
    <x:tableColumn id="7" name="Forecast retrospectivo"/>
    <x:tableColumn id="8" name="Erro absoluto %"/>
    <x:tableColumn id="9" name="Viés %"/>
    <x:tableColumn id="10" name="Promoção / evento"/>
    <x:tableColumn id="11" name="Observação"/>
  </x:tableColumns>
  <x:tableStyleInfo name="TableStyleMedium4" showFirstColumn="0" showLastColumn="0" showRowStripes="1" showColumnStripes="0"/>
</x:table>
</file>

<file path=xl/tables/table3.xml><?xml version="1.0" encoding="utf-8"?>
<x:table xmlns:x="http://schemas.openxmlformats.org/spreadsheetml/2006/main" id="3" name="ForecastTable" displayName="ForecastTable" ref="A4:V204" headerRowCount="1" totalsRowCount="0" totalsRowShown="0">
  <x:autoFilter ref="A4:V204"/>
  <x:tableColumns count="22">
    <x:tableColumn id="1" name="SKU"/>
    <x:tableColumn id="2" name="Produto"/>
    <x:tableColumn id="3" name="Categoria"/>
    <x:tableColumn id="4" name="Sun Mar 01 2026 01:00:00 GMT+0100 (Central European Standard Time)"/>
    <x:tableColumn id="5" name="Wed Apr 01 2026 02:00:00 GMT+0200 (Central European Summer Time)"/>
    <x:tableColumn id="6" name="Fri May 01 2026 02:00:00 GMT+0200 (Central European Summer Time)"/>
    <x:tableColumn id="7" name="Mon Jun 01 2026 02:00:00 GMT+0200 (Central European Summer Time)"/>
    <x:tableColumn id="8" name="Wed Jul 01 2026 02:00:00 GMT+0200 (Central European Summer Time)"/>
    <x:tableColumn id="9" name="Sat Aug 01 2026 02:00:00 GMT+0200 (Central European Summer Time)"/>
    <x:tableColumn id="10" name="Média 3 meses"/>
    <x:tableColumn id="11" name="Tendência 3 meses"/>
    <x:tableColumn id="12" name="Ajuste comercial"/>
    <x:tableColumn id="13" name="Tue Sep 01 2026 02:00:00 GMT+0200 (Central European Summer Time)"/>
    <x:tableColumn id="14" name="Thu Oct 01 2026 02:00:00 GMT+0200 (Central European Summer Time)"/>
    <x:tableColumn id="15" name="Sun Nov 01 2026 01:00:00 GMT+0100 (Central European Standard Time)"/>
    <x:tableColumn id="16" name="Tue Dec 01 2026 01:00:00 GMT+0100 (Central European Standard Time)"/>
    <x:tableColumn id="17" name="Fri Jan 01 2027 01:00:00 GMT+0100 (Central European Standard Time)"/>
    <x:tableColumn id="18" name="Mon Feb 01 2027 01:00:00 GMT+0100 (Central European Standard Time)"/>
    <x:tableColumn id="19" name="MAPE"/>
    <x:tableColumn id="20" name="Viés"/>
    <x:tableColumn id="21" name="Qualidade"/>
    <x:tableColumn id="22" name="Sinal"/>
  </x:tableColumns>
  <x:tableStyleInfo name="TableStyleMedium4" showFirstColumn="0" showLastColumn="0" showRowStripes="1" showColumnStripes="0"/>
</x:table>
</file>

<file path=xl/tables/table4.xml><?xml version="1.0" encoding="utf-8"?>
<x:table xmlns:x="http://schemas.openxmlformats.org/spreadsheetml/2006/main" id="4" name="PlanoSuprimentosTable" displayName="PlanoSuprimentosTable" ref="A4:N154" headerRowCount="1" totalsRowCount="0" totalsRowShown="0">
  <x:autoFilter ref="A4:N154"/>
  <x:tableColumns count="14">
    <x:tableColumn id="1" name="SKU"/>
    <x:tableColumn id="2" name="Produto"/>
    <x:tableColumn id="3" name="Fornecedor"/>
    <x:tableColumn id="4" name="Lead time"/>
    <x:tableColumn id="5" name="Estoque + trânsito"/>
    <x:tableColumn id="6" name="Forecast 3 meses"/>
    <x:tableColumn id="7" name="Segurança"/>
    <x:tableColumn id="8" name="Necessidade sugerida"/>
    <x:tableColumn id="9" name="Múltiplo"/>
    <x:tableColumn id="10" name="Pedido planejado"/>
    <x:tableColumn id="11" name="Data do pedido"/>
    <x:tableColumn id="12" name="Chegada estimada"/>
    <x:tableColumn id="13" name="Status"/>
    <x:tableColumn id="14" name="Observação"/>
  </x:tableColumns>
  <x:tableStyleInfo name="TableStyleMedium4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ee33593ea3474922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87566de7ca1d42d3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a2593ea2d7f04a3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8a3e578292d44595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a6e3b0b5cd664ff6" /></Relationships>
</file>

<file path=xl/worksheets/sheet1.xml><?xml version="1.0" encoding="utf-8"?>
<x:worksheet xmlns:x="http://schemas.openxmlformats.org/spreadsheetml/2006/main">
  <x:sheetPr>
    <x:tabColor rgb="FF173D2B"/>
  </x:sheetPr>
  <x:sheetViews>
    <x:sheetView showGridLines="0" workbookViewId="0"/>
  </x:sheetViews>
  <x:sheetFormatPr defaultRowHeight="15"/>
  <x:cols>
    <x:col min="1" max="1" width="23" hidden="0" customWidth="1"/>
    <x:col min="2" max="2" width="18" hidden="0" customWidth="1"/>
    <x:col min="3" max="3" width="30" hidden="0" customWidth="1"/>
    <x:col min="4" max="4" width="18" hidden="0" customWidth="1"/>
    <x:col min="5" max="5" width="38" hidden="0" customWidth="1"/>
    <x:col min="6" max="6" width="23" hidden="0" customWidth="1"/>
    <x:col min="7" max="7" width="25" hidden="0" customWidth="1"/>
    <x:col min="8" max="8" width="20" hidden="0" customWidth="1"/>
    <x:col min="9" max="9" width="20" hidden="0" customWidth="1"/>
    <x:col min="10" max="10" width="21" hidden="0" customWidth="1"/>
    <x:col min="11" max="11" width="18" hidden="0" customWidth="1"/>
    <x:col min="12" max="12" width="18" hidden="0" customWidth="1"/>
    <x:col min="13" max="13" width="19" hidden="0" customWidth="1"/>
    <x:col min="14" max="14" width="23" hidden="0" customWidth="1"/>
  </x:cols>
  <x:sheetData>
    <x:row r="1" ht="34" customHeight="1">
      <x:c r="A1" s="4" t="str">
        <x:v>DASHBOARD DE PLANEJAMENTO DE DEMANDA</x:v>
      </x:c>
      <x:c r="B1" s="4" t="str">
        <x:v>DASHBOARD DE PLANEJAMENTO DE DEMANDA</x:v>
      </x:c>
      <x:c r="C1" s="4" t="str">
        <x:v>DASHBOARD DE PLANEJAMENTO DE DEMANDA</x:v>
      </x:c>
      <x:c r="D1" s="4" t="str">
        <x:v>DASHBOARD DE PLANEJAMENTO DE DEMANDA</x:v>
      </x:c>
      <x:c r="E1" s="4" t="str">
        <x:v>DASHBOARD DE PLANEJAMENTO DE DEMANDA</x:v>
      </x:c>
      <x:c r="F1" s="4" t="str">
        <x:v>DASHBOARD DE PLANEJAMENTO DE DEMANDA</x:v>
      </x:c>
      <x:c r="G1" s="4" t="str">
        <x:v>DASHBOARD DE PLANEJAMENTO DE DEMANDA</x:v>
      </x:c>
      <x:c r="H1" s="4" t="str">
        <x:v>DASHBOARD DE PLANEJAMENTO DE DEMANDA</x:v>
      </x:c>
      <x:c r="I1" s="4" t="str">
        <x:v>DASHBOARD DE PLANEJAMENTO DE DEMANDA</x:v>
      </x:c>
      <x:c r="J1" s="4" t="str">
        <x:v>DASHBOARD DE PLANEJAMENTO DE DEMANDA</x:v>
      </x:c>
      <x:c r="K1" s="4" t="str">
        <x:v>DASHBOARD DE PLANEJAMENTO DE DEMANDA</x:v>
      </x:c>
      <x:c r="L1" s="4" t="str">
        <x:v>DASHBOARD DE PLANEJAMENTO DE DEMANDA</x:v>
      </x:c>
      <x:c r="M1" s="4" t="str">
        <x:v>DASHBOARD DE PLANEJAMENTO DE DEMANDA</x:v>
      </x:c>
      <x:c r="N1" s="4" t="str">
        <x:v>DASHBOARD DE PLANEJAMENTO DE DEMANDA</x:v>
      </x:c>
      <x:c r="O1" s="1"/>
      <x:c r="P1" s="1"/>
      <x:c r="Q1" s="1"/>
      <x:c r="R1" s="1"/>
      <x:c r="S1" s="1"/>
      <x:c r="T1" s="1"/>
      <x:c r="U1" s="1"/>
      <x:c r="V1" s="1"/>
      <x:c r="W1" s="1"/>
    </x:row>
    <x:row r="2" ht="36" customHeight="1">
      <x:c r="A2" s="8" t="str">
        <x:v>Compare tendência, qualidade do forecast e necessidade de suprimentos. O objetivo é reduzir ruptura e excesso sem tratar a previsão como certeza.</x:v>
      </x:c>
      <x:c r="B2" s="8" t="str">
        <x:v>Compare tendência, qualidade do forecast e necessidade de suprimentos. O objetivo é reduzir ruptura e excesso sem tratar a previsão como certeza.</x:v>
      </x:c>
      <x:c r="C2" s="8" t="str">
        <x:v>Compare tendência, qualidade do forecast e necessidade de suprimentos. O objetivo é reduzir ruptura e excesso sem tratar a previsão como certeza.</x:v>
      </x:c>
      <x:c r="D2" s="8" t="str">
        <x:v>Compare tendência, qualidade do forecast e necessidade de suprimentos. O objetivo é reduzir ruptura e excesso sem tratar a previsão como certeza.</x:v>
      </x:c>
      <x:c r="E2" s="8" t="str">
        <x:v>Compare tendência, qualidade do forecast e necessidade de suprimentos. O objetivo é reduzir ruptura e excesso sem tratar a previsão como certeza.</x:v>
      </x:c>
      <x:c r="F2" s="8" t="str">
        <x:v>Compare tendência, qualidade do forecast e necessidade de suprimentos. O objetivo é reduzir ruptura e excesso sem tratar a previsão como certeza.</x:v>
      </x:c>
      <x:c r="G2" s="8" t="str">
        <x:v>Compare tendência, qualidade do forecast e necessidade de suprimentos. O objetivo é reduzir ruptura e excesso sem tratar a previsão como certeza.</x:v>
      </x:c>
      <x:c r="H2" s="8" t="str">
        <x:v>Compare tendência, qualidade do forecast e necessidade de suprimentos. O objetivo é reduzir ruptura e excesso sem tratar a previsão como certeza.</x:v>
      </x:c>
      <x:c r="I2" s="8" t="str">
        <x:v>Compare tendência, qualidade do forecast e necessidade de suprimentos. O objetivo é reduzir ruptura e excesso sem tratar a previsão como certeza.</x:v>
      </x:c>
      <x:c r="J2" s="8" t="str">
        <x:v>Compare tendência, qualidade do forecast e necessidade de suprimentos. O objetivo é reduzir ruptura e excesso sem tratar a previsão como certeza.</x:v>
      </x:c>
      <x:c r="K2" s="8" t="str">
        <x:v>Compare tendência, qualidade do forecast e necessidade de suprimentos. O objetivo é reduzir ruptura e excesso sem tratar a previsão como certeza.</x:v>
      </x:c>
      <x:c r="L2" s="8" t="str">
        <x:v>Compare tendência, qualidade do forecast e necessidade de suprimentos. O objetivo é reduzir ruptura e excesso sem tratar a previsão como certeza.</x:v>
      </x:c>
      <x:c r="M2" s="8" t="str">
        <x:v>Compare tendência, qualidade do forecast e necessidade de suprimentos. O objetivo é reduzir ruptura e excesso sem tratar a previsão como certeza.</x:v>
      </x:c>
      <x:c r="N2" s="8" t="str">
        <x:v>Compare tendência, qualidade do forecast e necessidade de suprimentos. O objetivo é reduzir ruptura e excesso sem tratar a previsão como certeza.</x:v>
      </x:c>
      <x:c r="O2" s="1"/>
      <x:c r="P2" s="1"/>
      <x:c r="Q2" s="1"/>
      <x:c r="R2" s="1"/>
      <x:c r="S2" s="1"/>
      <x:c r="T2" s="1"/>
      <x:c r="U2" s="1"/>
      <x:c r="V2" s="1"/>
      <x:c r="W2" s="1"/>
    </x:row>
    <x:row r="3">
      <x:c r="A3" s="50" t="str">
        <x:v>Empresa</x:v>
      </x:c>
      <x:c r="B3" s="54" t="str">
        <x:f>Listas!B13</x:f>
        <x:v>Distribuidora Horizonte</x:v>
      </x:c>
      <x:c r="C3" s="50" t="str">
        <x:v>Data da análise</x:v>
      </x:c>
      <x:c r="D3" s="55" t="n">
        <x:f>Listas!B6</x:f>
        <x:v>46294</x:v>
      </x:c>
      <x:c r="E3" s="56" t="str">
        <x:v>Cenário</x:v>
      </x:c>
      <x:c r="F3" s="55" t="str">
        <x:f>Listas!B9</x:f>
        <x:v>Base</x:v>
      </x:c>
      <x:c r="G3" s="56" t="str">
        <x:v>Último mês fechado</x:v>
      </x:c>
      <x:c r="H3" s="55" t="n">
        <x:f>Listas!B7</x:f>
        <x:v>46265</x:v>
      </x:c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>
      <x:c r="A5" s="60" t="str">
        <x:v>MÉDIA ÚLTIMOS 3 MESES</x:v>
      </x:c>
      <x:c r="B5" s="60" t="str">
        <x:v>MÉDIA ÚLTIMOS 3 MESES</x:v>
      </x:c>
      <x:c r="C5" s="60" t="str">
        <x:v>FORECAST PRÓXIMOS 3 MESES</x:v>
      </x:c>
      <x:c r="D5" s="60" t="str">
        <x:v>FORECAST PRÓXIMOS 3 MESES</x:v>
      </x:c>
      <x:c r="E5" s="60" t="str">
        <x:v>CRESCIMENTO PREVISTO</x:v>
      </x:c>
      <x:c r="F5" s="60" t="str">
        <x:v>CRESCIMENTO PREVISTO</x:v>
      </x:c>
      <x:c r="G5" s="60" t="str">
        <x:v>MAPE MÉDIO</x:v>
      </x:c>
      <x:c r="H5" s="60" t="str">
        <x:v>MAPE MÉDIO</x:v>
      </x:c>
      <x:c r="I5" s="60" t="str">
        <x:v>VIÉS MÉDIO</x:v>
      </x:c>
      <x:c r="J5" s="60" t="str">
        <x:v>VIÉS MÉDIO</x:v>
      </x:c>
      <x:c r="K5" s="60" t="str">
        <x:v>PEDIDO SUGERIDO</x:v>
      </x:c>
      <x:c r="L5" s="60" t="str">
        <x:v>PEDIDO SUGERIDO</x:v>
      </x:c>
      <x:c r="M5" s="60" t="str">
        <x:v>VALOR DOS PEDIDOS</x:v>
      </x:c>
      <x:c r="N5" s="60" t="str">
        <x:v>VALOR DOS PEDIDOS</x:v>
      </x:c>
      <x:c r="O5" s="1"/>
      <x:c r="P5" s="1"/>
      <x:c r="Q5" s="1"/>
      <x:c r="R5" s="1"/>
      <x:c r="S5" s="1"/>
      <x:c r="T5" s="1"/>
      <x:c r="U5" s="1"/>
      <x:c r="V5" s="1"/>
      <x:c r="W5" s="1"/>
    </x:row>
    <x:row r="6">
      <x:c r="A6" s="74" t="n">
        <x:f>SUM(Forecast!J5:J204)</x:f>
        <x:v>2929.3333333333335</x:v>
      </x:c>
      <x:c r="B6" s="75"/>
      <x:c r="C6" s="74" t="n">
        <x:f>SUM(Produtos!N5:N204)</x:f>
        <x:v>8868</x:v>
      </x:c>
      <x:c r="D6" s="75"/>
      <x:c r="E6" s="86" t="n">
        <x:f>IFERROR(C6/(A6*3)-1,0)</x:f>
        <x:v>0.00910332271279013</x:v>
      </x:c>
      <x:c r="F6" s="87"/>
      <x:c r="G6" s="86" t="n">
        <x:f>IFERROR(AVERAGEIF(Forecast!S5:S204,"&gt;0",Forecast!S5:S204),0)</x:f>
        <x:v>0.06648052199029231</x:v>
      </x:c>
      <x:c r="H6" s="87"/>
      <x:c r="I6" s="86" t="n">
        <x:f>IFERROR(AVERAGEIF(Forecast!T5:T204,"&lt;&gt;0",Forecast!T5:T204),0)</x:f>
        <x:v>-0.055203438945229805</x:v>
      </x:c>
      <x:c r="J6" s="87"/>
      <x:c r="K6" s="74" t="n">
        <x:f>SUM(Produtos!P5:P204)</x:f>
        <x:v>8971</x:v>
      </x:c>
      <x:c r="L6" s="75"/>
      <x:c r="M6" s="98" t="n">
        <x:f>SUM(Produtos!Q5:Q204)</x:f>
        <x:v>286199.4</x:v>
      </x:c>
      <x:c r="N6" s="99"/>
      <x:c r="O6" s="1"/>
      <x:c r="P6" s="1"/>
      <x:c r="Q6" s="1"/>
      <x:c r="R6" s="1"/>
      <x:c r="S6" s="1"/>
      <x:c r="T6" s="1"/>
      <x:c r="U6" s="1"/>
      <x:c r="V6" s="1"/>
      <x:c r="W6" s="1"/>
    </x:row>
    <x:row r="7">
      <x:c r="A7" s="76"/>
      <x:c r="B7" s="77"/>
      <x:c r="C7" s="76"/>
      <x:c r="D7" s="77"/>
      <x:c r="E7" s="88"/>
      <x:c r="F7" s="89"/>
      <x:c r="G7" s="88"/>
      <x:c r="H7" s="89"/>
      <x:c r="I7" s="88"/>
      <x:c r="J7" s="89"/>
      <x:c r="K7" s="76"/>
      <x:c r="L7" s="77"/>
      <x:c r="M7" s="100"/>
      <x:c r="N7" s="101"/>
      <x:c r="O7" s="1"/>
      <x:c r="P7" s="1"/>
      <x:c r="Q7" s="1"/>
      <x:c r="R7" s="1"/>
      <x:c r="S7" s="1"/>
      <x:c r="T7" s="1"/>
      <x:c r="U7" s="1"/>
      <x:c r="V7" s="1"/>
      <x:c r="W7" s="1"/>
    </x:row>
    <x:row r="8">
      <x:c r="A8" s="1"/>
      <x:c r="B8" s="1"/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</x:row>
    <x:row r="9" ht="42" customHeight="1">
      <x:c r="A9" s="10" t="str">
        <x:v>SINAIS PARA DECISÃO</x:v>
      </x:c>
      <x:c r="B9" s="10" t="str">
        <x:v>SINAIS PARA DECISÃO</x:v>
      </x:c>
      <x:c r="C9" s="10" t="str">
        <x:v>SINAIS PARA DECISÃO</x:v>
      </x:c>
      <x:c r="D9" s="10" t="str">
        <x:v>SINAIS PARA DECISÃO</x:v>
      </x:c>
      <x:c r="E9" s="10" t="str">
        <x:v>SINAIS PARA DECISÃO</x:v>
      </x:c>
      <x:c r="F9" s="10" t="str">
        <x:v>SINAIS PARA DECISÃO</x:v>
      </x:c>
      <x:c r="G9" s="1"/>
      <x:c r="H9" s="22" t="str">
        <x:v>Competência</x:v>
      </x:c>
      <x:c r="I9" s="23" t="str">
        <x:v>Real / ajustado</x:v>
      </x:c>
      <x:c r="J9" s="24" t="str">
        <x:v>Forecast</x:v>
      </x:c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</x:row>
    <x:row r="10" ht="42" customHeight="1">
      <x:c r="A10" s="22" t="str">
        <x:v>Indicador</x:v>
      </x:c>
      <x:c r="B10" s="23" t="str">
        <x:v>Resultado</x:v>
      </x:c>
      <x:c r="C10" s="23" t="str">
        <x:v>Meta</x:v>
      </x:c>
      <x:c r="D10" s="23" t="str">
        <x:v>Status</x:v>
      </x:c>
      <x:c r="E10" s="24" t="str">
        <x:v>Decisão sugerida</x:v>
      </x:c>
      <x:c r="F10" s="1"/>
      <x:c r="G10" s="1"/>
      <x:c r="H10" s="115" t="str">
        <x:v>Jan/2026</x:v>
      </x:c>
      <x:c r="I10" s="115" t="n">
        <x:f>SUMIF(Historico!$A$5:$A$304,DATE(2026,1,1),Historico!$F$5:$F$304)</x:f>
        <x:v>2215</x:v>
      </x:c>
      <x:c r="J10" s="115" t="n">
        <x:f>SUMIF(Historico!$A$5:$A$304,DATE(2026,1,1),Historico!$G$5:$G$304)</x:f>
        <x:v>0</x:v>
      </x:c>
      <x:c r="K10" s="1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</x:row>
    <x:row r="11">
      <x:c r="A11" s="111" t="str">
        <x:v>Produtos com forecast baixo</x:v>
      </x:c>
      <x:c r="B11" s="111" t="n">
        <x:f>COUNTIF(Forecast!U5:U204,"BAIXA")</x:f>
        <x:v>0</x:v>
      </x:c>
      <x:c r="C11" s="111" t="n">
        <x:v>0</x:v>
      </x:c>
      <x:c r="D11" s="111" t="str">
        <x:f>IF(B11=0,"CONTROLADO","REVISAR MÉTODO")</x:f>
        <x:v>CONTROLADO</x:v>
      </x:c>
      <x:c r="E11" s="111" t="str">
        <x:v>Aumente histórico ou ajuste exceções por produto</x:v>
      </x:c>
      <x:c r="F11" s="1"/>
      <x:c r="G11" s="1"/>
      <x:c r="H11" s="116" t="str">
        <x:v>Fev/2026</x:v>
      </x:c>
      <x:c r="I11" s="116" t="n">
        <x:f>SUMIF(Historico!$A$5:$A$304,DATE(2026,2,1),Historico!$F$5:$F$304)</x:f>
        <x:v>2309</x:v>
      </x:c>
      <x:c r="J11" s="116" t="n">
        <x:f>SUMIF(Historico!$A$5:$A$304,DATE(2026,2,1),Historico!$G$5:$G$304)</x:f>
        <x:v>0</x:v>
      </x:c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</x:row>
    <x:row r="12">
      <x:c r="A12" s="112" t="str">
        <x:v>Produtos com risco de ruptura</x:v>
      </x:c>
      <x:c r="B12" s="112" t="n">
        <x:f>COUNTIF(Produtos!S5:S204,"RISCO DE RUPTURA")</x:f>
        <x:v>1</x:v>
      </x:c>
      <x:c r="C12" s="112" t="n">
        <x:v>0</x:v>
      </x:c>
      <x:c r="D12" s="112" t="str">
        <x:f>IF(B12=0,"CONTROLADO","AÇÃO IMEDIATA")</x:f>
        <x:v>AÇÃO IMEDIATA</x:v>
      </x:c>
      <x:c r="E12" s="112" t="str">
        <x:v>Antecipe pedido, produção ou alternativa de fornecimento</x:v>
      </x:c>
      <x:c r="F12" s="1"/>
      <x:c r="G12" s="1"/>
      <x:c r="H12" s="116" t="str">
        <x:v>Mar/2026</x:v>
      </x:c>
      <x:c r="I12" s="116" t="n">
        <x:f>SUMIF(Historico!$A$5:$A$304,DATE(2026,3,1),Historico!$F$5:$F$304)</x:f>
        <x:v>2421</x:v>
      </x:c>
      <x:c r="J12" s="116" t="n">
        <x:f>SUMIF(Historico!$A$5:$A$304,DATE(2026,3,1),Historico!$G$5:$G$304)</x:f>
        <x:v>0</x:v>
      </x:c>
      <x:c r="K12" s="1"/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</x:row>
    <x:row r="13">
      <x:c r="A13" s="112" t="str">
        <x:v>Pedidos a programar</x:v>
      </x:c>
      <x:c r="B13" s="112" t="n">
        <x:f>COUNTIF(Produtos!S5:S204,"PROGRAMAR PEDIDO")</x:f>
        <x:v>7</x:v>
      </x:c>
      <x:c r="C13" s="112" t="n">
        <x:v>0</x:v>
      </x:c>
      <x:c r="D13" s="112" t="str">
        <x:f>IF(B13=0,"CONTROLADO","PROGRAMAR COMPRAS")</x:f>
        <x:v>PROGRAMAR COMPRAS</x:v>
      </x:c>
      <x:c r="E13" s="112" t="str">
        <x:v>Converta o forecast aprovado em datas e quantidades</x:v>
      </x:c>
      <x:c r="F13" s="1"/>
      <x:c r="G13" s="1"/>
      <x:c r="H13" s="116" t="str">
        <x:v>Abr/2026</x:v>
      </x:c>
      <x:c r="I13" s="116" t="n">
        <x:f>SUMIF(Historico!$A$5:$A$304,DATE(2026,4,1),Historico!$F$5:$F$304)</x:f>
        <x:v>2523</x:v>
      </x:c>
      <x:c r="J13" s="116" t="n">
        <x:f>SUMIF(Historico!$A$5:$A$304,DATE(2026,4,1),Historico!$G$5:$G$304)</x:f>
        <x:v>2316</x:v>
      </x:c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</x:row>
    <x:row r="14">
      <x:c r="A14" s="112" t="str">
        <x:v>Viés absoluto médio</x:v>
      </x:c>
      <x:c r="B14" s="113" t="n">
        <x:f>ABS(I6)</x:f>
        <x:v>0.055203438945229805</x:v>
      </x:c>
      <x:c r="C14" s="113" t="n">
        <x:v>0.1</x:v>
      </x:c>
      <x:c r="D14" s="112" t="str">
        <x:f>IF(B14&lt;=C14,"CONTROLADO","CORRIGIR VIÉS")</x:f>
        <x:v>CONTROLADO</x:v>
      </x:c>
      <x:c r="E14" s="112" t="str">
        <x:v>Evite superestimar ou subestimar de forma recorrente</x:v>
      </x:c>
      <x:c r="F14" s="1"/>
      <x:c r="G14" s="1"/>
      <x:c r="H14" s="116" t="str">
        <x:v>Mai/2026</x:v>
      </x:c>
      <x:c r="I14" s="116" t="n">
        <x:f>SUMIF(Historico!$A$5:$A$304,DATE(2026,5,1),Historico!$F$5:$F$304)</x:f>
        <x:v>2678</x:v>
      </x:c>
      <x:c r="J14" s="116" t="n">
        <x:f>SUMIF(Historico!$A$5:$A$304,DATE(2026,5,1),Historico!$G$5:$G$304)</x:f>
        <x:v>2418</x:v>
      </x:c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</x:row>
    <x:row r="15">
      <x:c r="A15" s="112" t="str">
        <x:v>Cobertura acima de 3 meses</x:v>
      </x:c>
      <x:c r="B15" s="112" t="n">
        <x:f>COUNTIF(Produtos!O5:O204,"&gt;3")</x:f>
        <x:v>0</x:v>
      </x:c>
      <x:c r="C15" s="112" t="n">
        <x:v>0</x:v>
      </x:c>
      <x:c r="D15" s="112" t="str">
        <x:f>IF(B15=0,"CONTROLADO","REDUZIR EXCESSO")</x:f>
        <x:v>CONTROLADO</x:v>
      </x:c>
      <x:c r="E15" s="112" t="str">
        <x:v>Reduza novas compras e acelere giro</x:v>
      </x:c>
      <x:c r="F15" s="1"/>
      <x:c r="G15" s="1"/>
      <x:c r="H15" s="116" t="str">
        <x:v>Jun/2026</x:v>
      </x:c>
      <x:c r="I15" s="116" t="n">
        <x:f>SUMIF(Historico!$A$5:$A$304,DATE(2026,6,1),Historico!$F$5:$F$304)</x:f>
        <x:v>2937</x:v>
      </x:c>
      <x:c r="J15" s="116" t="n">
        <x:f>SUMIF(Historico!$A$5:$A$304,DATE(2026,6,1),Historico!$G$5:$G$304)</x:f>
        <x:v>2540</x:v>
      </x:c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</x:row>
    <x:row r="16">
      <x:c r="A16" s="114" t="str">
        <x:v>Planos de suprimento descobertos</x:v>
      </x:c>
      <x:c r="B16" s="114" t="n">
        <x:f>COUNTIF(Plano_Suprimentos!M5:M154,"PLANEJAR")+COUNTIF(Plano_Suprimentos!M5:M154,"PEDIDO INSUFICIENTE")</x:f>
        <x:v>8</x:v>
      </x:c>
      <x:c r="C16" s="114" t="n">
        <x:v>0</x:v>
      </x:c>
      <x:c r="D16" s="114" t="str">
        <x:f>IF(B16=0,"CONTROLADO","COBRIR PLANO")</x:f>
        <x:v>COBRIR PLANO</x:v>
      </x:c>
      <x:c r="E16" s="114" t="str">
        <x:v>Defina pedido, responsável e chegada estimada</x:v>
      </x:c>
      <x:c r="F16" s="1"/>
      <x:c r="G16" s="1"/>
      <x:c r="H16" s="116" t="str">
        <x:v>Jul/2026</x:v>
      </x:c>
      <x:c r="I16" s="116" t="n">
        <x:f>SUMIF(Historico!$A$5:$A$304,DATE(2026,7,1),Historico!$F$5:$F$304)</x:f>
        <x:v>2941</x:v>
      </x:c>
      <x:c r="J16" s="116" t="n">
        <x:f>SUMIF(Historico!$A$5:$A$304,DATE(2026,7,1),Historico!$G$5:$G$304)</x:f>
        <x:v>2713</x:v>
      </x:c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</x:row>
    <x:row r="17">
      <x:c r="A17" s="1"/>
      <x:c r="B17" s="1"/>
      <x:c r="C17" s="1"/>
      <x:c r="D17" s="1"/>
      <x:c r="E17" s="1"/>
      <x:c r="F17" s="1"/>
      <x:c r="G17" s="1"/>
      <x:c r="H17" s="116" t="str">
        <x:v>Ago/2026</x:v>
      </x:c>
      <x:c r="I17" s="116" t="n">
        <x:f>SUMIF(Historico!$A$5:$A$304,DATE(2026,8,1),Historico!$F$5:$F$304)</x:f>
        <x:v>2910</x:v>
      </x:c>
      <x:c r="J17" s="116" t="n">
        <x:f>SUMIF(Historico!$A$5:$A$304,DATE(2026,8,1),Historico!$G$5:$G$304)</x:f>
        <x:v>2852</x:v>
      </x:c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</x:row>
    <x:row r="18">
      <x:c r="A18" s="1"/>
      <x:c r="B18" s="1"/>
      <x:c r="C18" s="1"/>
      <x:c r="D18" s="1"/>
      <x:c r="E18" s="1"/>
      <x:c r="F18" s="1"/>
      <x:c r="G18" s="1"/>
      <x:c r="H18" s="116" t="str">
        <x:v>Set/2026</x:v>
      </x:c>
      <x:c r="I18" s="116" t="str"/>
      <x:c r="J18" s="116" t="n">
        <x:f>SUM(Forecast!$M$5:$M$204)</x:f>
        <x:v>2924</x:v>
      </x:c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</x:row>
    <x:row r="19" ht="25" customHeight="1">
      <x:c r="A19" s="10" t="str">
        <x:v>PRIORIDADES POR PRODUTO</x:v>
      </x:c>
      <x:c r="B19" s="10" t="str">
        <x:v>PRIORIDADES POR PRODUTO</x:v>
      </x:c>
      <x:c r="C19" s="10" t="str">
        <x:v>PRIORIDADES POR PRODUTO</x:v>
      </x:c>
      <x:c r="D19" s="10" t="str">
        <x:v>PRIORIDADES POR PRODUTO</x:v>
      </x:c>
      <x:c r="E19" s="10" t="str">
        <x:v>PRIORIDADES POR PRODUTO</x:v>
      </x:c>
      <x:c r="F19" s="10" t="str">
        <x:v>PRIORIDADES POR PRODUTO</x:v>
      </x:c>
      <x:c r="G19" s="10" t="str">
        <x:v>PRIORIDADES POR PRODUTO</x:v>
      </x:c>
      <x:c r="H19" s="116" t="str">
        <x:v>Out/2026</x:v>
      </x:c>
      <x:c r="I19" s="116" t="str"/>
      <x:c r="J19" s="116" t="n">
        <x:f>SUM(Forecast!$N$5:$N$204)</x:f>
        <x:v>2869</x:v>
      </x:c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</x:row>
    <x:row r="20" ht="46" customHeight="1">
      <x:c r="A20" s="22" t="str">
        <x:v>SKU</x:v>
      </x:c>
      <x:c r="B20" s="23" t="str">
        <x:v>Produto</x:v>
      </x:c>
      <x:c r="C20" s="23" t="str">
        <x:v>MAPE</x:v>
      </x:c>
      <x:c r="D20" s="23" t="str">
        <x:v>Viés</x:v>
      </x:c>
      <x:c r="E20" s="23" t="str">
        <x:v>Cobertura</x:v>
      </x:c>
      <x:c r="F20" s="23" t="str">
        <x:v>Pedido sugerido</x:v>
      </x:c>
      <x:c r="G20" s="24" t="str">
        <x:v>Ação</x:v>
      </x:c>
      <x:c r="H20" s="116" t="str">
        <x:v>Nov/2026</x:v>
      </x:c>
      <x:c r="I20" s="116" t="str"/>
      <x:c r="J20" s="116" t="n">
        <x:f>SUM(Forecast!$O$5:$O$204)</x:f>
        <x:v>3075</x:v>
      </x:c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</x:row>
    <x:row r="21">
      <x:c r="A21" s="111" t="str">
        <x:f>Produtos!A5</x:f>
        <x:v>SKU-001</x:v>
      </x:c>
      <x:c r="B21" s="111" t="str">
        <x:f>Produtos!B5</x:f>
        <x:v>Café especial 500 g</x:v>
      </x:c>
      <x:c r="C21" s="118" t="n">
        <x:f>Forecast!S5</x:f>
        <x:v>0.04867584692630306</x:v>
      </x:c>
      <x:c r="D21" s="118" t="n">
        <x:f>Forecast!T5</x:f>
        <x:v>-0.04867584692630306</x:v>
      </x:c>
      <x:c r="E21" s="120" t="n">
        <x:f>Produtos!O5</x:f>
        <x:v>1.7501375894331317</x:v>
      </x:c>
      <x:c r="F21" s="111" t="n">
        <x:f>Produtos!P5</x:f>
        <x:v>1464</x:v>
      </x:c>
      <x:c r="G21" s="111" t="str">
        <x:f>Produtos!S5</x:f>
        <x:v>PROGRAMAR PEDIDO</x:v>
      </x:c>
      <x:c r="H21" s="116" t="str">
        <x:v>Dez/2026</x:v>
      </x:c>
      <x:c r="I21" s="137" t="str">
        <x:v>Como decidir: não compre apenas porque a previsão cresceu. Primeiro verifique qualidade, viés, cobertura, lead time e pedidos em trânsito. Forecast com MAPE alto exige revisão do método ou análise comercial. Viés positivo recorrente indica superestimativa; negativo, risco de subestimar a demanda. Transforme apenas a previsão aprovada em pedido, produção ou capacidade.</x:v>
      </x:c>
      <x:c r="J21" s="138" t="str">
        <x:v>Como decidir: não compre apenas porque a previsão cresceu. Primeiro verifique qualidade, viés, cobertura, lead time e pedidos em trânsito. Forecast com MAPE alto exige revisão do método ou análise comercial. Viés positivo recorrente indica superestimativa; negativo, risco de subestimar a demanda. Transforme apenas a previsão aprovada em pedido, produção ou capacidade.</x:v>
      </x:c>
      <x:c r="K21" s="144" t="str">
        <x:v>Como decidir: não compre apenas porque a previsão cresceu. Primeiro verifique qualidade, viés, cobertura, lead time e pedidos em trânsito. Forecast com MAPE alto exige revisão do método ou análise comercial. Viés positivo recorrente indica superestimativa; negativo, risco de subestimar a demanda. Transforme apenas a previsão aprovada em pedido, produção ou capacidade.</x:v>
      </x:c>
      <x:c r="L21" s="144" t="str">
        <x:v>Como decidir: não compre apenas porque a previsão cresceu. Primeiro verifique qualidade, viés, cobertura, lead time e pedidos em trânsito. Forecast com MAPE alto exige revisão do método ou análise comercial. Viés positivo recorrente indica superestimativa; negativo, risco de subestimar a demanda. Transforme apenas a previsão aprovada em pedido, produção ou capacidade.</x:v>
      </x:c>
      <x:c r="M21" s="144" t="str">
        <x:v>Como decidir: não compre apenas porque a previsão cresceu. Primeiro verifique qualidade, viés, cobertura, lead time e pedidos em trânsito. Forecast com MAPE alto exige revisão do método ou análise comercial. Viés positivo recorrente indica superestimativa; negativo, risco de subestimar a demanda. Transforme apenas a previsão aprovada em pedido, produção ou capacidade.</x:v>
      </x:c>
      <x:c r="N21" s="149" t="str">
        <x:v>Como decidir: não compre apenas porque a previsão cresceu. Primeiro verifique qualidade, viés, cobertura, lead time e pedidos em trânsito. Forecast com MAPE alto exige revisão do método ou análise comercial. Viés positivo recorrente indica superestimativa; negativo, risco de subestimar a demanda. Transforme apenas a previsão aprovada em pedido, produção ou capacidade.</x:v>
      </x:c>
      <x:c r="O21" s="1"/>
      <x:c r="P21" s="1"/>
      <x:c r="Q21" s="1"/>
      <x:c r="R21" s="1"/>
      <x:c r="S21" s="1"/>
      <x:c r="T21" s="1"/>
      <x:c r="U21" s="1"/>
      <x:c r="V21" s="1"/>
      <x:c r="W21" s="1"/>
    </x:row>
    <x:row r="22">
      <x:c r="A22" s="112" t="str">
        <x:f>Produtos!A6</x:f>
        <x:v>SKU-002</x:v>
      </x:c>
      <x:c r="B22" s="112" t="str">
        <x:f>Produtos!B6</x:f>
        <x:v>Leite integral 1 L</x:v>
      </x:c>
      <x:c r="C22" s="113" t="n">
        <x:f>Forecast!S6</x:f>
        <x:v>0.0403093352214293</x:v>
      </x:c>
      <x:c r="D22" s="113" t="n">
        <x:f>Forecast!T6</x:f>
        <x:v>-0.0403093352214293</x:v>
      </x:c>
      <x:c r="E22" s="121" t="n">
        <x:f>Produtos!O6</x:f>
        <x:v>1.6968011126564673</x:v>
      </x:c>
      <x:c r="F22" s="112" t="n">
        <x:f>Produtos!P6</x:f>
        <x:v>1644</x:v>
      </x:c>
      <x:c r="G22" s="112" t="str">
        <x:f>Produtos!S6</x:f>
        <x:v>PROGRAMAR PEDIDO</x:v>
      </x:c>
      <x:c r="H22" s="116" t="str">
        <x:v>Jan/2027</x:v>
      </x:c>
      <x:c r="I22" s="137" t="str">
        <x:v>Como decidir: não compre apenas porque a previsão cresceu. Primeiro verifique qualidade, viés, cobertura, lead time e pedidos em trânsito. Forecast com MAPE alto exige revisão do método ou análise comercial. Viés positivo recorrente indica superestimativa; negativo, risco de subestimar a demanda. Transforme apenas a previsão aprovada em pedido, produção ou capacidade.</x:v>
      </x:c>
      <x:c r="J22" s="138" t="str">
        <x:v>Como decidir: não compre apenas porque a previsão cresceu. Primeiro verifique qualidade, viés, cobertura, lead time e pedidos em trânsito. Forecast com MAPE alto exige revisão do método ou análise comercial. Viés positivo recorrente indica superestimativa; negativo, risco de subestimar a demanda. Transforme apenas a previsão aprovada em pedido, produção ou capacidade.</x:v>
      </x:c>
      <x:c r="K22" s="150" t="str">
        <x:v>Como decidir: não compre apenas porque a previsão cresceu. Primeiro verifique qualidade, viés, cobertura, lead time e pedidos em trânsito. Forecast com MAPE alto exige revisão do método ou análise comercial. Viés positivo recorrente indica superestimativa; negativo, risco de subestimar a demanda. Transforme apenas a previsão aprovada em pedido, produção ou capacidade.</x:v>
      </x:c>
      <x:c r="L22" s="150" t="str">
        <x:v>Como decidir: não compre apenas porque a previsão cresceu. Primeiro verifique qualidade, viés, cobertura, lead time e pedidos em trânsito. Forecast com MAPE alto exige revisão do método ou análise comercial. Viés positivo recorrente indica superestimativa; negativo, risco de subestimar a demanda. Transforme apenas a previsão aprovada em pedido, produção ou capacidade.</x:v>
      </x:c>
      <x:c r="M22" s="150" t="str">
        <x:v>Como decidir: não compre apenas porque a previsão cresceu. Primeiro verifique qualidade, viés, cobertura, lead time e pedidos em trânsito. Forecast com MAPE alto exige revisão do método ou análise comercial. Viés positivo recorrente indica superestimativa; negativo, risco de subestimar a demanda. Transforme apenas a previsão aprovada em pedido, produção ou capacidade.</x:v>
      </x:c>
      <x:c r="N22" s="151" t="str">
        <x:v>Como decidir: não compre apenas porque a previsão cresceu. Primeiro verifique qualidade, viés, cobertura, lead time e pedidos em trânsito. Forecast com MAPE alto exige revisão do método ou análise comercial. Viés positivo recorrente indica superestimativa; negativo, risco de subestimar a demanda. Transforme apenas a previsão aprovada em pedido, produção ou capacidade.</x:v>
      </x:c>
      <x:c r="O22" s="1"/>
      <x:c r="P22" s="1"/>
      <x:c r="Q22" s="1"/>
      <x:c r="R22" s="1"/>
      <x:c r="S22" s="1"/>
      <x:c r="T22" s="1"/>
      <x:c r="U22" s="1"/>
      <x:c r="V22" s="1"/>
      <x:c r="W22" s="1"/>
    </x:row>
    <x:row r="23">
      <x:c r="A23" s="112" t="str">
        <x:f>Produtos!A7</x:f>
        <x:v>SKU-003</x:v>
      </x:c>
      <x:c r="B23" s="112" t="str">
        <x:f>Produtos!B7</x:f>
        <x:v>Detergente neutro 500 ml</x:v>
      </x:c>
      <x:c r="C23" s="113" t="n">
        <x:f>Forecast!S7</x:f>
        <x:v>0.01901017223340583</x:v>
      </x:c>
      <x:c r="D23" s="113" t="n">
        <x:f>Forecast!T7</x:f>
        <x:v>-0.0176403092197072</x:v>
      </x:c>
      <x:c r="E23" s="121" t="n">
        <x:f>Produtos!O7</x:f>
        <x:v>0.99644128113879</x:v>
      </x:c>
      <x:c r="F23" s="112" t="n">
        <x:f>Produtos!P7</x:f>
        <x:v>1536</x:v>
      </x:c>
      <x:c r="G23" s="112" t="str">
        <x:f>Produtos!S7</x:f>
        <x:v>PROGRAMAR PEDIDO</x:v>
      </x:c>
      <x:c r="H23" s="117" t="str">
        <x:v>Fev/2027</x:v>
      </x:c>
      <x:c r="I23" s="143" t="str">
        <x:v>Como decidir: não compre apenas porque a previsão cresceu. Primeiro verifique qualidade, viés, cobertura, lead time e pedidos em trânsito. Forecast com MAPE alto exige revisão do método ou análise comercial. Viés positivo recorrente indica superestimativa; negativo, risco de subestimar a demanda. Transforme apenas a previsão aprovada em pedido, produção ou capacidade.</x:v>
      </x:c>
      <x:c r="J23" s="144" t="str">
        <x:v>Como decidir: não compre apenas porque a previsão cresceu. Primeiro verifique qualidade, viés, cobertura, lead time e pedidos em trânsito. Forecast com MAPE alto exige revisão do método ou análise comercial. Viés positivo recorrente indica superestimativa; negativo, risco de subestimar a demanda. Transforme apenas a previsão aprovada em pedido, produção ou capacidade.</x:v>
      </x:c>
      <x:c r="K23" s="150" t="str">
        <x:v>Como decidir: não compre apenas porque a previsão cresceu. Primeiro verifique qualidade, viés, cobertura, lead time e pedidos em trânsito. Forecast com MAPE alto exige revisão do método ou análise comercial. Viés positivo recorrente indica superestimativa; negativo, risco de subestimar a demanda. Transforme apenas a previsão aprovada em pedido, produção ou capacidade.</x:v>
      </x:c>
      <x:c r="L23" s="150" t="str">
        <x:v>Como decidir: não compre apenas porque a previsão cresceu. Primeiro verifique qualidade, viés, cobertura, lead time e pedidos em trânsito. Forecast com MAPE alto exige revisão do método ou análise comercial. Viés positivo recorrente indica superestimativa; negativo, risco de subestimar a demanda. Transforme apenas a previsão aprovada em pedido, produção ou capacidade.</x:v>
      </x:c>
      <x:c r="M23" s="150" t="str">
        <x:v>Como decidir: não compre apenas porque a previsão cresceu. Primeiro verifique qualidade, viés, cobertura, lead time e pedidos em trânsito. Forecast com MAPE alto exige revisão do método ou análise comercial. Viés positivo recorrente indica superestimativa; negativo, risco de subestimar a demanda. Transforme apenas a previsão aprovada em pedido, produção ou capacidade.</x:v>
      </x:c>
      <x:c r="N23" s="151" t="str">
        <x:v>Como decidir: não compre apenas porque a previsão cresceu. Primeiro verifique qualidade, viés, cobertura, lead time e pedidos em trânsito. Forecast com MAPE alto exige revisão do método ou análise comercial. Viés positivo recorrente indica superestimativa; negativo, risco de subestimar a demanda. Transforme apenas a previsão aprovada em pedido, produção ou capacidade.</x:v>
      </x:c>
      <x:c r="O23" s="1"/>
      <x:c r="P23" s="1"/>
      <x:c r="Q23" s="1"/>
      <x:c r="R23" s="1"/>
      <x:c r="S23" s="1"/>
      <x:c r="T23" s="1"/>
      <x:c r="U23" s="1"/>
      <x:c r="V23" s="1"/>
      <x:c r="W23" s="1"/>
    </x:row>
    <x:row r="24">
      <x:c r="A24" s="112" t="str">
        <x:f>Produtos!A8</x:f>
        <x:v>SKU-004</x:v>
      </x:c>
      <x:c r="B24" s="112" t="str">
        <x:f>Produtos!B8</x:f>
        <x:v>Arroz premium 5 kg</x:v>
      </x:c>
      <x:c r="C24" s="113" t="n">
        <x:f>Forecast!S8</x:f>
        <x:v>0.04412912209825175</x:v>
      </x:c>
      <x:c r="D24" s="113" t="n">
        <x:f>Forecast!T8</x:f>
        <x:v>-0.04412912209825175</x:v>
      </x:c>
      <x:c r="E24" s="121" t="n">
        <x:f>Produtos!O8</x:f>
        <x:v>1.4142194744976817</x:v>
      </x:c>
      <x:c r="F24" s="112" t="n">
        <x:f>Produtos!P8</x:f>
        <x:v>1400</x:v>
      </x:c>
      <x:c r="G24" s="112" t="str">
        <x:f>Produtos!S8</x:f>
        <x:v>PROGRAMAR PEDIDO</x:v>
      </x:c>
      <x:c r="H24" s="1"/>
      <x:c r="I24" s="152" t="str">
        <x:v>Como decidir: não compre apenas porque a previsão cresceu. Primeiro verifique qualidade, viés, cobertura, lead time e pedidos em trânsito. Forecast com MAPE alto exige revisão do método ou análise comercial. Viés positivo recorrente indica superestimativa; negativo, risco de subestimar a demanda. Transforme apenas a previsão aprovada em pedido, produção ou capacidade.</x:v>
      </x:c>
      <x:c r="J24" s="150" t="str">
        <x:v>Como decidir: não compre apenas porque a previsão cresceu. Primeiro verifique qualidade, viés, cobertura, lead time e pedidos em trânsito. Forecast com MAPE alto exige revisão do método ou análise comercial. Viés positivo recorrente indica superestimativa; negativo, risco de subestimar a demanda. Transforme apenas a previsão aprovada em pedido, produção ou capacidade.</x:v>
      </x:c>
      <x:c r="K24" s="150" t="str">
        <x:v>Como decidir: não compre apenas porque a previsão cresceu. Primeiro verifique qualidade, viés, cobertura, lead time e pedidos em trânsito. Forecast com MAPE alto exige revisão do método ou análise comercial. Viés positivo recorrente indica superestimativa; negativo, risco de subestimar a demanda. Transforme apenas a previsão aprovada em pedido, produção ou capacidade.</x:v>
      </x:c>
      <x:c r="L24" s="150" t="str">
        <x:v>Como decidir: não compre apenas porque a previsão cresceu. Primeiro verifique qualidade, viés, cobertura, lead time e pedidos em trânsito. Forecast com MAPE alto exige revisão do método ou análise comercial. Viés positivo recorrente indica superestimativa; negativo, risco de subestimar a demanda. Transforme apenas a previsão aprovada em pedido, produção ou capacidade.</x:v>
      </x:c>
      <x:c r="M24" s="150" t="str">
        <x:v>Como decidir: não compre apenas porque a previsão cresceu. Primeiro verifique qualidade, viés, cobertura, lead time e pedidos em trânsito. Forecast com MAPE alto exige revisão do método ou análise comercial. Viés positivo recorrente indica superestimativa; negativo, risco de subestimar a demanda. Transforme apenas a previsão aprovada em pedido, produção ou capacidade.</x:v>
      </x:c>
      <x:c r="N24" s="151" t="str">
        <x:v>Como decidir: não compre apenas porque a previsão cresceu. Primeiro verifique qualidade, viés, cobertura, lead time e pedidos em trânsito. Forecast com MAPE alto exige revisão do método ou análise comercial. Viés positivo recorrente indica superestimativa; negativo, risco de subestimar a demanda. Transforme apenas a previsão aprovada em pedido, produção ou capacidade.</x:v>
      </x:c>
      <x:c r="O24" s="1"/>
      <x:c r="P24" s="1"/>
      <x:c r="Q24" s="1"/>
      <x:c r="R24" s="1"/>
      <x:c r="S24" s="1"/>
      <x:c r="T24" s="1"/>
      <x:c r="U24" s="1"/>
      <x:c r="V24" s="1"/>
      <x:c r="W24" s="1"/>
    </x:row>
    <x:row r="25">
      <x:c r="A25" s="112" t="str">
        <x:f>Produtos!A9</x:f>
        <x:v>SKU-005</x:v>
      </x:c>
      <x:c r="B25" s="112" t="str">
        <x:f>Produtos!B9</x:f>
        <x:v>Suco integral 1 L</x:v>
      </x:c>
      <x:c r="C25" s="113" t="n">
        <x:f>Forecast!S9</x:f>
        <x:v>0.10126849657608472</x:v>
      </x:c>
      <x:c r="D25" s="113" t="n">
        <x:f>Forecast!T9</x:f>
        <x:v>-0.07719442250201064</x:v>
      </x:c>
      <x:c r="E25" s="121" t="n">
        <x:f>Produtos!O9</x:f>
        <x:v>1.8659295093296475</x:v>
      </x:c>
      <x:c r="F25" s="112" t="n">
        <x:f>Produtos!P9</x:f>
        <x:v>660</x:v>
      </x:c>
      <x:c r="G25" s="112" t="str">
        <x:f>Produtos!S9</x:f>
        <x:v>PROGRAMAR PEDIDO</x:v>
      </x:c>
      <x:c r="H25" s="1"/>
      <x:c r="I25" s="152" t="str">
        <x:v>Como decidir: não compre apenas porque a previsão cresceu. Primeiro verifique qualidade, viés, cobertura, lead time e pedidos em trânsito. Forecast com MAPE alto exige revisão do método ou análise comercial. Viés positivo recorrente indica superestimativa; negativo, risco de subestimar a demanda. Transforme apenas a previsão aprovada em pedido, produção ou capacidade.</x:v>
      </x:c>
      <x:c r="J25" s="150" t="str">
        <x:v>Como decidir: não compre apenas porque a previsão cresceu. Primeiro verifique qualidade, viés, cobertura, lead time e pedidos em trânsito. Forecast com MAPE alto exige revisão do método ou análise comercial. Viés positivo recorrente indica superestimativa; negativo, risco de subestimar a demanda. Transforme apenas a previsão aprovada em pedido, produção ou capacidade.</x:v>
      </x:c>
      <x:c r="K25" s="150" t="str">
        <x:v>Como decidir: não compre apenas porque a previsão cresceu. Primeiro verifique qualidade, viés, cobertura, lead time e pedidos em trânsito. Forecast com MAPE alto exige revisão do método ou análise comercial. Viés positivo recorrente indica superestimativa; negativo, risco de subestimar a demanda. Transforme apenas a previsão aprovada em pedido, produção ou capacidade.</x:v>
      </x:c>
      <x:c r="L25" s="150" t="str">
        <x:v>Como decidir: não compre apenas porque a previsão cresceu. Primeiro verifique qualidade, viés, cobertura, lead time e pedidos em trânsito. Forecast com MAPE alto exige revisão do método ou análise comercial. Viés positivo recorrente indica superestimativa; negativo, risco de subestimar a demanda. Transforme apenas a previsão aprovada em pedido, produção ou capacidade.</x:v>
      </x:c>
      <x:c r="M25" s="150" t="str">
        <x:v>Como decidir: não compre apenas porque a previsão cresceu. Primeiro verifique qualidade, viés, cobertura, lead time e pedidos em trânsito. Forecast com MAPE alto exige revisão do método ou análise comercial. Viés positivo recorrente indica superestimativa; negativo, risco de subestimar a demanda. Transforme apenas a previsão aprovada em pedido, produção ou capacidade.</x:v>
      </x:c>
      <x:c r="N25" s="151" t="str">
        <x:v>Como decidir: não compre apenas porque a previsão cresceu. Primeiro verifique qualidade, viés, cobertura, lead time e pedidos em trânsito. Forecast com MAPE alto exige revisão do método ou análise comercial. Viés positivo recorrente indica superestimativa; negativo, risco de subestimar a demanda. Transforme apenas a previsão aprovada em pedido, produção ou capacidade.</x:v>
      </x:c>
      <x:c r="O25" s="1"/>
      <x:c r="P25" s="1"/>
      <x:c r="Q25" s="1"/>
      <x:c r="R25" s="1"/>
      <x:c r="S25" s="1"/>
      <x:c r="T25" s="1"/>
      <x:c r="U25" s="1"/>
      <x:c r="V25" s="1"/>
      <x:c r="W25" s="1"/>
    </x:row>
    <x:row r="26">
      <x:c r="A26" s="112" t="str">
        <x:f>Produtos!A10</x:f>
        <x:v>SKU-006</x:v>
      </x:c>
      <x:c r="B26" s="112" t="str">
        <x:f>Produtos!B10</x:f>
        <x:v>Shampoo diário 350 ml</x:v>
      </x:c>
      <x:c r="C26" s="113" t="n">
        <x:f>Forecast!S10</x:f>
        <x:v>0.04498533160046943</x:v>
      </x:c>
      <x:c r="D26" s="113" t="n">
        <x:f>Forecast!T10</x:f>
        <x:v>-0.04498533160046943</x:v>
      </x:c>
      <x:c r="E26" s="121" t="n">
        <x:f>Produtos!O10</x:f>
        <x:v>1.2195121951219512</x:v>
      </x:c>
      <x:c r="F26" s="112" t="n">
        <x:f>Produtos!P10</x:f>
        <x:v>792</x:v>
      </x:c>
      <x:c r="G26" s="112" t="str">
        <x:f>Produtos!S10</x:f>
        <x:v>PROGRAMAR PEDIDO</x:v>
      </x:c>
      <x:c r="H26" s="1"/>
      <x:c r="I26" s="152" t="str">
        <x:v>Como decidir: não compre apenas porque a previsão cresceu. Primeiro verifique qualidade, viés, cobertura, lead time e pedidos em trânsito. Forecast com MAPE alto exige revisão do método ou análise comercial. Viés positivo recorrente indica superestimativa; negativo, risco de subestimar a demanda. Transforme apenas a previsão aprovada em pedido, produção ou capacidade.</x:v>
      </x:c>
      <x:c r="J26" s="150" t="str">
        <x:v>Como decidir: não compre apenas porque a previsão cresceu. Primeiro verifique qualidade, viés, cobertura, lead time e pedidos em trânsito. Forecast com MAPE alto exige revisão do método ou análise comercial. Viés positivo recorrente indica superestimativa; negativo, risco de subestimar a demanda. Transforme apenas a previsão aprovada em pedido, produção ou capacidade.</x:v>
      </x:c>
      <x:c r="K26" s="150" t="str">
        <x:v>Como decidir: não compre apenas porque a previsão cresceu. Primeiro verifique qualidade, viés, cobertura, lead time e pedidos em trânsito. Forecast com MAPE alto exige revisão do método ou análise comercial. Viés positivo recorrente indica superestimativa; negativo, risco de subestimar a demanda. Transforme apenas a previsão aprovada em pedido, produção ou capacidade.</x:v>
      </x:c>
      <x:c r="L26" s="150" t="str">
        <x:v>Como decidir: não compre apenas porque a previsão cresceu. Primeiro verifique qualidade, viés, cobertura, lead time e pedidos em trânsito. Forecast com MAPE alto exige revisão do método ou análise comercial. Viés positivo recorrente indica superestimativa; negativo, risco de subestimar a demanda. Transforme apenas a previsão aprovada em pedido, produção ou capacidade.</x:v>
      </x:c>
      <x:c r="M26" s="150" t="str">
        <x:v>Como decidir: não compre apenas porque a previsão cresceu. Primeiro verifique qualidade, viés, cobertura, lead time e pedidos em trânsito. Forecast com MAPE alto exige revisão do método ou análise comercial. Viés positivo recorrente indica superestimativa; negativo, risco de subestimar a demanda. Transforme apenas a previsão aprovada em pedido, produção ou capacidade.</x:v>
      </x:c>
      <x:c r="N26" s="151" t="str">
        <x:v>Como decidir: não compre apenas porque a previsão cresceu. Primeiro verifique qualidade, viés, cobertura, lead time e pedidos em trânsito. Forecast com MAPE alto exige revisão do método ou análise comercial. Viés positivo recorrente indica superestimativa; negativo, risco de subestimar a demanda. Transforme apenas a previsão aprovada em pedido, produção ou capacidade.</x:v>
      </x:c>
      <x:c r="O26" s="1"/>
      <x:c r="P26" s="1"/>
      <x:c r="Q26" s="1"/>
      <x:c r="R26" s="1"/>
      <x:c r="S26" s="1"/>
      <x:c r="T26" s="1"/>
      <x:c r="U26" s="1"/>
      <x:c r="V26" s="1"/>
      <x:c r="W26" s="1"/>
    </x:row>
    <x:row r="27">
      <x:c r="A27" s="112" t="str">
        <x:f>Produtos!A11</x:f>
        <x:v>SKU-007</x:v>
      </x:c>
      <x:c r="B27" s="112" t="str">
        <x:f>Produtos!B11</x:f>
        <x:v>Ração premium 10 kg</x:v>
      </x:c>
      <x:c r="C27" s="113" t="n">
        <x:f>Forecast!S11</x:f>
        <x:v>0.07110098616105481</x:v>
      </x:c>
      <x:c r="D27" s="113" t="n">
        <x:f>Forecast!T11</x:f>
        <x:v>-0.07110098616105481</x:v>
      </x:c>
      <x:c r="E27" s="121" t="n">
        <x:f>Produtos!O11</x:f>
        <x:v>1.0920121334681496</x:v>
      </x:c>
      <x:c r="F27" s="112" t="n">
        <x:f>Produtos!P11</x:f>
        <x:v>615</x:v>
      </x:c>
      <x:c r="G27" s="112" t="str">
        <x:f>Produtos!S11</x:f>
        <x:v>PROGRAMAR PEDIDO</x:v>
      </x:c>
      <x:c r="H27" s="1"/>
      <x:c r="I27" s="152" t="str">
        <x:v>Como decidir: não compre apenas porque a previsão cresceu. Primeiro verifique qualidade, viés, cobertura, lead time e pedidos em trânsito. Forecast com MAPE alto exige revisão do método ou análise comercial. Viés positivo recorrente indica superestimativa; negativo, risco de subestimar a demanda. Transforme apenas a previsão aprovada em pedido, produção ou capacidade.</x:v>
      </x:c>
      <x:c r="J27" s="150" t="str">
        <x:v>Como decidir: não compre apenas porque a previsão cresceu. Primeiro verifique qualidade, viés, cobertura, lead time e pedidos em trânsito. Forecast com MAPE alto exige revisão do método ou análise comercial. Viés positivo recorrente indica superestimativa; negativo, risco de subestimar a demanda. Transforme apenas a previsão aprovada em pedido, produção ou capacidade.</x:v>
      </x:c>
      <x:c r="K27" s="150" t="str">
        <x:v>Como decidir: não compre apenas porque a previsão cresceu. Primeiro verifique qualidade, viés, cobertura, lead time e pedidos em trânsito. Forecast com MAPE alto exige revisão do método ou análise comercial. Viés positivo recorrente indica superestimativa; negativo, risco de subestimar a demanda. Transforme apenas a previsão aprovada em pedido, produção ou capacidade.</x:v>
      </x:c>
      <x:c r="L27" s="150" t="str">
        <x:v>Como decidir: não compre apenas porque a previsão cresceu. Primeiro verifique qualidade, viés, cobertura, lead time e pedidos em trânsito. Forecast com MAPE alto exige revisão do método ou análise comercial. Viés positivo recorrente indica superestimativa; negativo, risco de subestimar a demanda. Transforme apenas a previsão aprovada em pedido, produção ou capacidade.</x:v>
      </x:c>
      <x:c r="M27" s="150" t="str">
        <x:v>Como decidir: não compre apenas porque a previsão cresceu. Primeiro verifique qualidade, viés, cobertura, lead time e pedidos em trânsito. Forecast com MAPE alto exige revisão do método ou análise comercial. Viés positivo recorrente indica superestimativa; negativo, risco de subestimar a demanda. Transforme apenas a previsão aprovada em pedido, produção ou capacidade.</x:v>
      </x:c>
      <x:c r="N27" s="151" t="str">
        <x:v>Como decidir: não compre apenas porque a previsão cresceu. Primeiro verifique qualidade, viés, cobertura, lead time e pedidos em trânsito. Forecast com MAPE alto exige revisão do método ou análise comercial. Viés positivo recorrente indica superestimativa; negativo, risco de subestimar a demanda. Transforme apenas a previsão aprovada em pedido, produção ou capacidade.</x:v>
      </x:c>
      <x:c r="O27" s="1"/>
      <x:c r="P27" s="1"/>
      <x:c r="Q27" s="1"/>
      <x:c r="R27" s="1"/>
      <x:c r="S27" s="1"/>
      <x:c r="T27" s="1"/>
      <x:c r="U27" s="1"/>
      <x:c r="V27" s="1"/>
      <x:c r="W27" s="1"/>
    </x:row>
    <x:row r="28">
      <x:c r="A28" s="114" t="str">
        <x:f>Produtos!A12</x:f>
        <x:v>SKU-008</x:v>
      </x:c>
      <x:c r="B28" s="114" t="str">
        <x:f>Produtos!B12</x:f>
        <x:v>Vitamina C 30 cápsulas</x:v>
      </x:c>
      <x:c r="C28" s="119" t="n">
        <x:f>Forecast!S12</x:f>
        <x:v>0.16236488510533953</x:v>
      </x:c>
      <x:c r="D28" s="119" t="n">
        <x:f>Forecast!T12</x:f>
        <x:v>-0.09759215783261227</x:v>
      </x:c>
      <x:c r="E28" s="122" t="n">
        <x:f>Produtos!O12</x:f>
        <x:v>1.143430290872618</x:v>
      </x:c>
      <x:c r="F28" s="114" t="n">
        <x:f>Produtos!P12</x:f>
        <x:v>860</x:v>
      </x:c>
      <x:c r="G28" s="114" t="str">
        <x:f>Produtos!S12</x:f>
        <x:v>RISCO DE RUPTURA</x:v>
      </x:c>
      <x:c r="H28" s="1"/>
      <x:c r="I28" s="153" t="str">
        <x:v>Como decidir: não compre apenas porque a previsão cresceu. Primeiro verifique qualidade, viés, cobertura, lead time e pedidos em trânsito. Forecast com MAPE alto exige revisão do método ou análise comercial. Viés positivo recorrente indica superestimativa; negativo, risco de subestimar a demanda. Transforme apenas a previsão aprovada em pedido, produção ou capacidade.</x:v>
      </x:c>
      <x:c r="J28" s="154" t="str">
        <x:v>Como decidir: não compre apenas porque a previsão cresceu. Primeiro verifique qualidade, viés, cobertura, lead time e pedidos em trânsito. Forecast com MAPE alto exige revisão do método ou análise comercial. Viés positivo recorrente indica superestimativa; negativo, risco de subestimar a demanda. Transforme apenas a previsão aprovada em pedido, produção ou capacidade.</x:v>
      </x:c>
      <x:c r="K28" s="154" t="str">
        <x:v>Como decidir: não compre apenas porque a previsão cresceu. Primeiro verifique qualidade, viés, cobertura, lead time e pedidos em trânsito. Forecast com MAPE alto exige revisão do método ou análise comercial. Viés positivo recorrente indica superestimativa; negativo, risco de subestimar a demanda. Transforme apenas a previsão aprovada em pedido, produção ou capacidade.</x:v>
      </x:c>
      <x:c r="L28" s="154" t="str">
        <x:v>Como decidir: não compre apenas porque a previsão cresceu. Primeiro verifique qualidade, viés, cobertura, lead time e pedidos em trânsito. Forecast com MAPE alto exige revisão do método ou análise comercial. Viés positivo recorrente indica superestimativa; negativo, risco de subestimar a demanda. Transforme apenas a previsão aprovada em pedido, produção ou capacidade.</x:v>
      </x:c>
      <x:c r="M28" s="154" t="str">
        <x:v>Como decidir: não compre apenas porque a previsão cresceu. Primeiro verifique qualidade, viés, cobertura, lead time e pedidos em trânsito. Forecast com MAPE alto exige revisão do método ou análise comercial. Viés positivo recorrente indica superestimativa; negativo, risco de subestimar a demanda. Transforme apenas a previsão aprovada em pedido, produção ou capacidade.</x:v>
      </x:c>
      <x:c r="N28" s="155" t="str">
        <x:v>Como decidir: não compre apenas porque a previsão cresceu. Primeiro verifique qualidade, viés, cobertura, lead time e pedidos em trânsito. Forecast com MAPE alto exige revisão do método ou análise comercial. Viés positivo recorrente indica superestimativa; negativo, risco de subestimar a demanda. Transforme apenas a previsão aprovada em pedido, produção ou capacidade.</x:v>
      </x:c>
      <x:c r="O28" s="1"/>
      <x:c r="P28" s="1"/>
      <x:c r="Q28" s="1"/>
      <x:c r="R28" s="1"/>
      <x:c r="S28" s="1"/>
      <x:c r="T28" s="1"/>
      <x:c r="U28" s="1"/>
      <x:c r="V28" s="1"/>
      <x:c r="W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  <x:c r="S91" s="1"/>
      <x:c r="T91" s="1"/>
      <x:c r="U91" s="1"/>
      <x:c r="V91" s="1"/>
      <x:c r="W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  <x:c r="S92" s="1"/>
      <x:c r="T92" s="1"/>
      <x:c r="U92" s="1"/>
      <x:c r="V92" s="1"/>
      <x:c r="W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  <x:c r="S93" s="1"/>
      <x:c r="T93" s="1"/>
      <x:c r="U93" s="1"/>
      <x:c r="V93" s="1"/>
      <x:c r="W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  <x:c r="S94" s="1"/>
      <x:c r="T94" s="1"/>
      <x:c r="U94" s="1"/>
      <x:c r="V94" s="1"/>
      <x:c r="W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  <x:c r="S95" s="1"/>
      <x:c r="T95" s="1"/>
      <x:c r="U95" s="1"/>
      <x:c r="V95" s="1"/>
      <x:c r="W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  <x:c r="S96" s="1"/>
      <x:c r="T96" s="1"/>
      <x:c r="U96" s="1"/>
      <x:c r="V96" s="1"/>
      <x:c r="W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  <x:c r="S97" s="1"/>
      <x:c r="T97" s="1"/>
      <x:c r="U97" s="1"/>
      <x:c r="V97" s="1"/>
      <x:c r="W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  <x:c r="S98" s="1"/>
      <x:c r="T98" s="1"/>
      <x:c r="U98" s="1"/>
      <x:c r="V98" s="1"/>
      <x:c r="W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  <x:c r="S99" s="1"/>
      <x:c r="T99" s="1"/>
      <x:c r="U99" s="1"/>
      <x:c r="V99" s="1"/>
      <x:c r="W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  <x:c r="S100" s="1"/>
      <x:c r="T100" s="1"/>
      <x:c r="U100" s="1"/>
      <x:c r="V100" s="1"/>
      <x:c r="W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  <x:c r="S101" s="1"/>
      <x:c r="T101" s="1"/>
      <x:c r="U101" s="1"/>
      <x:c r="V101" s="1"/>
      <x:c r="W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  <x:c r="S102" s="1"/>
      <x:c r="T102" s="1"/>
      <x:c r="U102" s="1"/>
      <x:c r="V102" s="1"/>
      <x:c r="W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  <x:c r="S103" s="1"/>
      <x:c r="T103" s="1"/>
      <x:c r="U103" s="1"/>
      <x:c r="V103" s="1"/>
      <x:c r="W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  <x:c r="S104" s="1"/>
      <x:c r="T104" s="1"/>
      <x:c r="U104" s="1"/>
      <x:c r="V104" s="1"/>
      <x:c r="W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  <x:c r="S105" s="1"/>
      <x:c r="T105" s="1"/>
      <x:c r="U105" s="1"/>
      <x:c r="V105" s="1"/>
      <x:c r="W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  <x:c r="S106" s="1"/>
      <x:c r="T106" s="1"/>
      <x:c r="U106" s="1"/>
      <x:c r="V106" s="1"/>
      <x:c r="W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  <x:c r="S107" s="1"/>
      <x:c r="T107" s="1"/>
      <x:c r="U107" s="1"/>
      <x:c r="V107" s="1"/>
      <x:c r="W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  <x:c r="S108" s="1"/>
      <x:c r="T108" s="1"/>
      <x:c r="U108" s="1"/>
      <x:c r="V108" s="1"/>
      <x:c r="W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  <x:c r="S109" s="1"/>
      <x:c r="T109" s="1"/>
      <x:c r="U109" s="1"/>
      <x:c r="V109" s="1"/>
      <x:c r="W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  <x:c r="S110" s="1"/>
      <x:c r="T110" s="1"/>
      <x:c r="U110" s="1"/>
      <x:c r="V110" s="1"/>
      <x:c r="W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  <x:c r="S111" s="1"/>
      <x:c r="T111" s="1"/>
      <x:c r="U111" s="1"/>
      <x:c r="V111" s="1"/>
      <x:c r="W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  <x:c r="S112" s="1"/>
      <x:c r="T112" s="1"/>
      <x:c r="U112" s="1"/>
      <x:c r="V112" s="1"/>
      <x:c r="W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  <x:c r="S113" s="1"/>
      <x:c r="T113" s="1"/>
      <x:c r="U113" s="1"/>
      <x:c r="V113" s="1"/>
      <x:c r="W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  <x:c r="R114" s="1"/>
      <x:c r="S114" s="1"/>
      <x:c r="T114" s="1"/>
      <x:c r="U114" s="1"/>
      <x:c r="V114" s="1"/>
      <x:c r="W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  <x:c r="R115" s="1"/>
      <x:c r="S115" s="1"/>
      <x:c r="T115" s="1"/>
      <x:c r="U115" s="1"/>
      <x:c r="V115" s="1"/>
      <x:c r="W115" s="1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  <x:c r="R116" s="1"/>
      <x:c r="S116" s="1"/>
      <x:c r="T116" s="1"/>
      <x:c r="U116" s="1"/>
      <x:c r="V116" s="1"/>
      <x:c r="W116" s="1"/>
    </x:row>
    <x:row r="117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  <x:c r="R117" s="1"/>
      <x:c r="S117" s="1"/>
      <x:c r="T117" s="1"/>
      <x:c r="U117" s="1"/>
      <x:c r="V117" s="1"/>
      <x:c r="W117" s="1"/>
    </x:row>
    <x:row r="118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  <x:c r="R118" s="1"/>
      <x:c r="S118" s="1"/>
      <x:c r="T118" s="1"/>
      <x:c r="U118" s="1"/>
      <x:c r="V118" s="1"/>
      <x:c r="W118" s="1"/>
    </x:row>
    <x:row r="119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  <x:c r="R119" s="1"/>
      <x:c r="S119" s="1"/>
      <x:c r="T119" s="1"/>
      <x:c r="U119" s="1"/>
      <x:c r="V119" s="1"/>
      <x:c r="W119" s="1"/>
    </x:row>
    <x:row r="120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  <x:c r="R120" s="1"/>
      <x:c r="S120" s="1"/>
      <x:c r="T120" s="1"/>
      <x:c r="U120" s="1"/>
      <x:c r="V120" s="1"/>
      <x:c r="W120" s="1"/>
    </x:row>
    <x:row r="12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  <x:c r="Q121" s="1"/>
      <x:c r="R121" s="1"/>
      <x:c r="S121" s="1"/>
      <x:c r="T121" s="1"/>
      <x:c r="U121" s="1"/>
      <x:c r="V121" s="1"/>
      <x:c r="W121" s="1"/>
    </x:row>
    <x:row r="122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  <x:c r="Q122" s="1"/>
      <x:c r="R122" s="1"/>
      <x:c r="S122" s="1"/>
      <x:c r="T122" s="1"/>
      <x:c r="U122" s="1"/>
      <x:c r="V122" s="1"/>
      <x:c r="W122" s="1"/>
    </x:row>
    <x:row r="123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  <x:c r="Q123" s="1"/>
      <x:c r="R123" s="1"/>
      <x:c r="S123" s="1"/>
      <x:c r="T123" s="1"/>
      <x:c r="U123" s="1"/>
      <x:c r="V123" s="1"/>
      <x:c r="W123" s="1"/>
    </x:row>
    <x:row r="124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  <x:c r="Q124" s="1"/>
      <x:c r="R124" s="1"/>
      <x:c r="S124" s="1"/>
      <x:c r="T124" s="1"/>
      <x:c r="U124" s="1"/>
      <x:c r="V124" s="1"/>
      <x:c r="W124" s="1"/>
    </x:row>
    <x:row r="125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  <x:c r="Q125" s="1"/>
      <x:c r="R125" s="1"/>
      <x:c r="S125" s="1"/>
      <x:c r="T125" s="1"/>
      <x:c r="U125" s="1"/>
      <x:c r="V125" s="1"/>
      <x:c r="W125" s="1"/>
    </x:row>
    <x:row r="126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  <x:c r="Q126" s="1"/>
      <x:c r="R126" s="1"/>
      <x:c r="S126" s="1"/>
      <x:c r="T126" s="1"/>
      <x:c r="U126" s="1"/>
      <x:c r="V126" s="1"/>
      <x:c r="W126" s="1"/>
    </x:row>
    <x:row r="127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  <x:c r="Q127" s="1"/>
      <x:c r="R127" s="1"/>
      <x:c r="S127" s="1"/>
      <x:c r="T127" s="1"/>
      <x:c r="U127" s="1"/>
      <x:c r="V127" s="1"/>
      <x:c r="W127" s="1"/>
    </x:row>
    <x:row r="128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  <x:c r="Q128" s="1"/>
      <x:c r="R128" s="1"/>
      <x:c r="S128" s="1"/>
      <x:c r="T128" s="1"/>
      <x:c r="U128" s="1"/>
      <x:c r="V128" s="1"/>
      <x:c r="W128" s="1"/>
    </x:row>
    <x:row r="129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  <x:c r="Q129" s="1"/>
      <x:c r="R129" s="1"/>
      <x:c r="S129" s="1"/>
      <x:c r="T129" s="1"/>
      <x:c r="U129" s="1"/>
      <x:c r="V129" s="1"/>
      <x:c r="W129" s="1"/>
    </x:row>
    <x:row r="130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  <x:c r="Q130" s="1"/>
      <x:c r="R130" s="1"/>
      <x:c r="S130" s="1"/>
      <x:c r="T130" s="1"/>
      <x:c r="U130" s="1"/>
      <x:c r="V130" s="1"/>
      <x:c r="W130" s="1"/>
    </x:row>
    <x:row r="13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  <x:c r="Q131" s="1"/>
      <x:c r="R131" s="1"/>
      <x:c r="S131" s="1"/>
      <x:c r="T131" s="1"/>
      <x:c r="U131" s="1"/>
      <x:c r="V131" s="1"/>
      <x:c r="W131" s="1"/>
    </x:row>
    <x:row r="132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  <x:c r="Q132" s="1"/>
      <x:c r="R132" s="1"/>
      <x:c r="S132" s="1"/>
      <x:c r="T132" s="1"/>
      <x:c r="U132" s="1"/>
      <x:c r="V132" s="1"/>
      <x:c r="W132" s="1"/>
    </x:row>
    <x:row r="133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  <x:c r="Q133" s="1"/>
      <x:c r="R133" s="1"/>
      <x:c r="S133" s="1"/>
      <x:c r="T133" s="1"/>
      <x:c r="U133" s="1"/>
      <x:c r="V133" s="1"/>
      <x:c r="W133" s="1"/>
    </x:row>
    <x:row r="134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  <x:c r="Q134" s="1"/>
      <x:c r="R134" s="1"/>
      <x:c r="S134" s="1"/>
      <x:c r="T134" s="1"/>
      <x:c r="U134" s="1"/>
      <x:c r="V134" s="1"/>
      <x:c r="W134" s="1"/>
    </x:row>
    <x:row r="135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  <x:c r="Q135" s="1"/>
      <x:c r="R135" s="1"/>
      <x:c r="S135" s="1"/>
      <x:c r="T135" s="1"/>
      <x:c r="U135" s="1"/>
      <x:c r="V135" s="1"/>
      <x:c r="W135" s="1"/>
    </x:row>
    <x:row r="136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  <x:c r="Q136" s="1"/>
      <x:c r="R136" s="1"/>
      <x:c r="S136" s="1"/>
      <x:c r="T136" s="1"/>
      <x:c r="U136" s="1"/>
      <x:c r="V136" s="1"/>
      <x:c r="W136" s="1"/>
    </x:row>
    <x:row r="137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  <x:c r="Q137" s="1"/>
      <x:c r="R137" s="1"/>
      <x:c r="S137" s="1"/>
      <x:c r="T137" s="1"/>
      <x:c r="U137" s="1"/>
      <x:c r="V137" s="1"/>
      <x:c r="W137" s="1"/>
    </x:row>
    <x:row r="138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  <x:c r="Q138" s="1"/>
      <x:c r="R138" s="1"/>
      <x:c r="S138" s="1"/>
      <x:c r="T138" s="1"/>
      <x:c r="U138" s="1"/>
      <x:c r="V138" s="1"/>
      <x:c r="W138" s="1"/>
    </x:row>
    <x:row r="139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  <x:c r="Q139" s="1"/>
      <x:c r="R139" s="1"/>
      <x:c r="S139" s="1"/>
      <x:c r="T139" s="1"/>
      <x:c r="U139" s="1"/>
      <x:c r="V139" s="1"/>
      <x:c r="W139" s="1"/>
    </x:row>
    <x:row r="140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  <x:c r="Q140" s="1"/>
      <x:c r="R140" s="1"/>
      <x:c r="S140" s="1"/>
      <x:c r="T140" s="1"/>
      <x:c r="U140" s="1"/>
      <x:c r="V140" s="1"/>
      <x:c r="W140" s="1"/>
    </x:row>
    <x:row r="14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  <x:c r="Q141" s="1"/>
      <x:c r="R141" s="1"/>
      <x:c r="S141" s="1"/>
      <x:c r="T141" s="1"/>
      <x:c r="U141" s="1"/>
      <x:c r="V141" s="1"/>
      <x:c r="W141" s="1"/>
    </x:row>
    <x:row r="142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  <x:c r="Q142" s="1"/>
      <x:c r="R142" s="1"/>
      <x:c r="S142" s="1"/>
      <x:c r="T142" s="1"/>
      <x:c r="U142" s="1"/>
      <x:c r="V142" s="1"/>
      <x:c r="W142" s="1"/>
    </x:row>
    <x:row r="143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  <x:c r="Q143" s="1"/>
      <x:c r="R143" s="1"/>
      <x:c r="S143" s="1"/>
      <x:c r="T143" s="1"/>
      <x:c r="U143" s="1"/>
      <x:c r="V143" s="1"/>
      <x:c r="W143" s="1"/>
    </x:row>
    <x:row r="144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  <x:c r="Q144" s="1"/>
      <x:c r="R144" s="1"/>
      <x:c r="S144" s="1"/>
      <x:c r="T144" s="1"/>
      <x:c r="U144" s="1"/>
      <x:c r="V144" s="1"/>
      <x:c r="W144" s="1"/>
    </x:row>
    <x:row r="145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  <x:c r="Q145" s="1"/>
      <x:c r="R145" s="1"/>
      <x:c r="S145" s="1"/>
      <x:c r="T145" s="1"/>
      <x:c r="U145" s="1"/>
      <x:c r="V145" s="1"/>
      <x:c r="W145" s="1"/>
    </x:row>
    <x:row r="146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  <x:c r="Q146" s="1"/>
      <x:c r="R146" s="1"/>
      <x:c r="S146" s="1"/>
      <x:c r="T146" s="1"/>
      <x:c r="U146" s="1"/>
      <x:c r="V146" s="1"/>
      <x:c r="W146" s="1"/>
    </x:row>
    <x:row r="147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  <x:c r="Q147" s="1"/>
      <x:c r="R147" s="1"/>
      <x:c r="S147" s="1"/>
      <x:c r="T147" s="1"/>
      <x:c r="U147" s="1"/>
      <x:c r="V147" s="1"/>
      <x:c r="W147" s="1"/>
    </x:row>
    <x:row r="148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  <x:c r="Q148" s="1"/>
      <x:c r="R148" s="1"/>
      <x:c r="S148" s="1"/>
      <x:c r="T148" s="1"/>
      <x:c r="U148" s="1"/>
      <x:c r="V148" s="1"/>
      <x:c r="W148" s="1"/>
    </x:row>
    <x:row r="149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  <x:c r="Q149" s="1"/>
      <x:c r="R149" s="1"/>
      <x:c r="S149" s="1"/>
      <x:c r="T149" s="1"/>
      <x:c r="U149" s="1"/>
      <x:c r="V149" s="1"/>
      <x:c r="W149" s="1"/>
    </x:row>
    <x:row r="150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  <x:c r="Q150" s="1"/>
      <x:c r="R150" s="1"/>
      <x:c r="S150" s="1"/>
      <x:c r="T150" s="1"/>
      <x:c r="U150" s="1"/>
      <x:c r="V150" s="1"/>
      <x:c r="W150" s="1"/>
    </x:row>
    <x:row r="15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  <x:c r="M151" s="1"/>
      <x:c r="N151" s="1"/>
      <x:c r="O151" s="1"/>
      <x:c r="P151" s="1"/>
      <x:c r="Q151" s="1"/>
      <x:c r="R151" s="1"/>
      <x:c r="S151" s="1"/>
      <x:c r="T151" s="1"/>
      <x:c r="U151" s="1"/>
      <x:c r="V151" s="1"/>
      <x:c r="W151" s="1"/>
    </x:row>
    <x:row r="152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  <x:c r="M152" s="1"/>
      <x:c r="N152" s="1"/>
      <x:c r="O152" s="1"/>
      <x:c r="P152" s="1"/>
      <x:c r="Q152" s="1"/>
      <x:c r="R152" s="1"/>
      <x:c r="S152" s="1"/>
      <x:c r="T152" s="1"/>
      <x:c r="U152" s="1"/>
      <x:c r="V152" s="1"/>
      <x:c r="W152" s="1"/>
    </x:row>
    <x:row r="153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  <x:c r="M153" s="1"/>
      <x:c r="N153" s="1"/>
      <x:c r="O153" s="1"/>
      <x:c r="P153" s="1"/>
      <x:c r="Q153" s="1"/>
      <x:c r="R153" s="1"/>
      <x:c r="S153" s="1"/>
      <x:c r="T153" s="1"/>
      <x:c r="U153" s="1"/>
      <x:c r="V153" s="1"/>
      <x:c r="W153" s="1"/>
    </x:row>
    <x:row r="154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  <x:c r="M154" s="1"/>
      <x:c r="N154" s="1"/>
      <x:c r="O154" s="1"/>
      <x:c r="P154" s="1"/>
      <x:c r="Q154" s="1"/>
      <x:c r="R154" s="1"/>
      <x:c r="S154" s="1"/>
      <x:c r="T154" s="1"/>
      <x:c r="U154" s="1"/>
      <x:c r="V154" s="1"/>
      <x:c r="W154" s="1"/>
    </x:row>
    <x:row r="155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  <x:c r="Q155" s="1"/>
      <x:c r="R155" s="1"/>
      <x:c r="S155" s="1"/>
      <x:c r="T155" s="1"/>
      <x:c r="U155" s="1"/>
      <x:c r="V155" s="1"/>
      <x:c r="W155" s="1"/>
    </x:row>
    <x:row r="156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  <x:c r="Q156" s="1"/>
      <x:c r="R156" s="1"/>
      <x:c r="S156" s="1"/>
      <x:c r="T156" s="1"/>
      <x:c r="U156" s="1"/>
      <x:c r="V156" s="1"/>
      <x:c r="W156" s="1"/>
    </x:row>
    <x:row r="157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  <x:c r="Q157" s="1"/>
      <x:c r="R157" s="1"/>
      <x:c r="S157" s="1"/>
      <x:c r="T157" s="1"/>
      <x:c r="U157" s="1"/>
      <x:c r="V157" s="1"/>
      <x:c r="W157" s="1"/>
    </x:row>
    <x:row r="158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  <x:c r="Q158" s="1"/>
      <x:c r="R158" s="1"/>
      <x:c r="S158" s="1"/>
      <x:c r="T158" s="1"/>
      <x:c r="U158" s="1"/>
      <x:c r="V158" s="1"/>
      <x:c r="W158" s="1"/>
    </x:row>
    <x:row r="159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  <x:c r="Q159" s="1"/>
      <x:c r="R159" s="1"/>
      <x:c r="S159" s="1"/>
      <x:c r="T159" s="1"/>
      <x:c r="U159" s="1"/>
      <x:c r="V159" s="1"/>
      <x:c r="W159" s="1"/>
    </x:row>
    <x:row r="160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  <x:c r="Q160" s="1"/>
      <x:c r="R160" s="1"/>
      <x:c r="S160" s="1"/>
      <x:c r="T160" s="1"/>
      <x:c r="U160" s="1"/>
      <x:c r="V160" s="1"/>
      <x:c r="W160" s="1"/>
    </x:row>
    <x:row r="16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  <x:c r="Q161" s="1"/>
      <x:c r="R161" s="1"/>
      <x:c r="S161" s="1"/>
      <x:c r="T161" s="1"/>
      <x:c r="U161" s="1"/>
      <x:c r="V161" s="1"/>
      <x:c r="W161" s="1"/>
    </x:row>
    <x:row r="162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  <x:c r="Q162" s="1"/>
      <x:c r="R162" s="1"/>
      <x:c r="S162" s="1"/>
      <x:c r="T162" s="1"/>
      <x:c r="U162" s="1"/>
      <x:c r="V162" s="1"/>
      <x:c r="W162" s="1"/>
    </x:row>
    <x:row r="163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  <x:c r="Q163" s="1"/>
      <x:c r="R163" s="1"/>
      <x:c r="S163" s="1"/>
      <x:c r="T163" s="1"/>
      <x:c r="U163" s="1"/>
      <x:c r="V163" s="1"/>
      <x:c r="W163" s="1"/>
    </x:row>
    <x:row r="164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  <x:c r="Q164" s="1"/>
      <x:c r="R164" s="1"/>
      <x:c r="S164" s="1"/>
      <x:c r="T164" s="1"/>
      <x:c r="U164" s="1"/>
      <x:c r="V164" s="1"/>
      <x:c r="W164" s="1"/>
    </x:row>
    <x:row r="165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  <x:c r="Q165" s="1"/>
      <x:c r="R165" s="1"/>
      <x:c r="S165" s="1"/>
      <x:c r="T165" s="1"/>
      <x:c r="U165" s="1"/>
      <x:c r="V165" s="1"/>
      <x:c r="W165" s="1"/>
    </x:row>
    <x:row r="166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  <x:c r="Q166" s="1"/>
      <x:c r="R166" s="1"/>
      <x:c r="S166" s="1"/>
      <x:c r="T166" s="1"/>
      <x:c r="U166" s="1"/>
      <x:c r="V166" s="1"/>
      <x:c r="W166" s="1"/>
    </x:row>
    <x:row r="167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  <x:c r="Q167" s="1"/>
      <x:c r="R167" s="1"/>
      <x:c r="S167" s="1"/>
      <x:c r="T167" s="1"/>
      <x:c r="U167" s="1"/>
      <x:c r="V167" s="1"/>
      <x:c r="W167" s="1"/>
    </x:row>
    <x:row r="168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  <x:c r="Q168" s="1"/>
      <x:c r="R168" s="1"/>
      <x:c r="S168" s="1"/>
      <x:c r="T168" s="1"/>
      <x:c r="U168" s="1"/>
      <x:c r="V168" s="1"/>
      <x:c r="W168" s="1"/>
    </x:row>
    <x:row r="169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  <x:c r="Q169" s="1"/>
      <x:c r="R169" s="1"/>
      <x:c r="S169" s="1"/>
      <x:c r="T169" s="1"/>
      <x:c r="U169" s="1"/>
      <x:c r="V169" s="1"/>
      <x:c r="W169" s="1"/>
    </x:row>
    <x:row r="170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  <x:c r="Q170" s="1"/>
      <x:c r="R170" s="1"/>
      <x:c r="S170" s="1"/>
      <x:c r="T170" s="1"/>
      <x:c r="U170" s="1"/>
      <x:c r="V170" s="1"/>
      <x:c r="W170" s="1"/>
    </x:row>
    <x:row r="17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  <x:c r="Q171" s="1"/>
      <x:c r="R171" s="1"/>
      <x:c r="S171" s="1"/>
      <x:c r="T171" s="1"/>
      <x:c r="U171" s="1"/>
      <x:c r="V171" s="1"/>
      <x:c r="W171" s="1"/>
    </x:row>
    <x:row r="172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  <x:c r="Q172" s="1"/>
      <x:c r="R172" s="1"/>
      <x:c r="S172" s="1"/>
      <x:c r="T172" s="1"/>
      <x:c r="U172" s="1"/>
      <x:c r="V172" s="1"/>
      <x:c r="W172" s="1"/>
    </x:row>
    <x:row r="173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  <x:c r="Q173" s="1"/>
      <x:c r="R173" s="1"/>
      <x:c r="S173" s="1"/>
      <x:c r="T173" s="1"/>
      <x:c r="U173" s="1"/>
      <x:c r="V173" s="1"/>
      <x:c r="W173" s="1"/>
    </x:row>
    <x:row r="174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  <x:c r="Q174" s="1"/>
      <x:c r="R174" s="1"/>
      <x:c r="S174" s="1"/>
      <x:c r="T174" s="1"/>
      <x:c r="U174" s="1"/>
      <x:c r="V174" s="1"/>
      <x:c r="W174" s="1"/>
    </x:row>
    <x:row r="175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  <x:c r="Q175" s="1"/>
      <x:c r="R175" s="1"/>
      <x:c r="S175" s="1"/>
      <x:c r="T175" s="1"/>
      <x:c r="U175" s="1"/>
      <x:c r="V175" s="1"/>
      <x:c r="W175" s="1"/>
    </x:row>
    <x:row r="176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  <x:c r="Q176" s="1"/>
      <x:c r="R176" s="1"/>
      <x:c r="S176" s="1"/>
      <x:c r="T176" s="1"/>
      <x:c r="U176" s="1"/>
      <x:c r="V176" s="1"/>
      <x:c r="W176" s="1"/>
    </x:row>
    <x:row r="177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  <x:c r="Q177" s="1"/>
      <x:c r="R177" s="1"/>
      <x:c r="S177" s="1"/>
      <x:c r="T177" s="1"/>
      <x:c r="U177" s="1"/>
      <x:c r="V177" s="1"/>
      <x:c r="W177" s="1"/>
    </x:row>
    <x:row r="178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  <x:c r="Q178" s="1"/>
      <x:c r="R178" s="1"/>
      <x:c r="S178" s="1"/>
      <x:c r="T178" s="1"/>
      <x:c r="U178" s="1"/>
      <x:c r="V178" s="1"/>
      <x:c r="W178" s="1"/>
    </x:row>
    <x:row r="179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  <x:c r="Q179" s="1"/>
      <x:c r="R179" s="1"/>
      <x:c r="S179" s="1"/>
      <x:c r="T179" s="1"/>
      <x:c r="U179" s="1"/>
      <x:c r="V179" s="1"/>
      <x:c r="W179" s="1"/>
    </x:row>
    <x:row r="180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  <x:c r="Q180" s="1"/>
      <x:c r="R180" s="1"/>
      <x:c r="S180" s="1"/>
      <x:c r="T180" s="1"/>
      <x:c r="U180" s="1"/>
      <x:c r="V180" s="1"/>
      <x:c r="W180" s="1"/>
    </x:row>
    <x:row r="18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  <x:c r="Q181" s="1"/>
      <x:c r="R181" s="1"/>
      <x:c r="S181" s="1"/>
      <x:c r="T181" s="1"/>
      <x:c r="U181" s="1"/>
      <x:c r="V181" s="1"/>
      <x:c r="W181" s="1"/>
    </x:row>
    <x:row r="182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  <x:c r="Q182" s="1"/>
      <x:c r="R182" s="1"/>
      <x:c r="S182" s="1"/>
      <x:c r="T182" s="1"/>
      <x:c r="U182" s="1"/>
      <x:c r="V182" s="1"/>
      <x:c r="W182" s="1"/>
    </x:row>
    <x:row r="183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  <x:c r="Q183" s="1"/>
      <x:c r="R183" s="1"/>
      <x:c r="S183" s="1"/>
      <x:c r="T183" s="1"/>
      <x:c r="U183" s="1"/>
      <x:c r="V183" s="1"/>
      <x:c r="W183" s="1"/>
    </x:row>
    <x:row r="184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  <x:c r="Q184" s="1"/>
      <x:c r="R184" s="1"/>
      <x:c r="S184" s="1"/>
      <x:c r="T184" s="1"/>
      <x:c r="U184" s="1"/>
      <x:c r="V184" s="1"/>
      <x:c r="W184" s="1"/>
    </x:row>
    <x:row r="185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  <x:c r="Q185" s="1"/>
      <x:c r="R185" s="1"/>
      <x:c r="S185" s="1"/>
      <x:c r="T185" s="1"/>
      <x:c r="U185" s="1"/>
      <x:c r="V185" s="1"/>
      <x:c r="W185" s="1"/>
    </x:row>
    <x:row r="186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  <x:c r="Q186" s="1"/>
      <x:c r="R186" s="1"/>
      <x:c r="S186" s="1"/>
      <x:c r="T186" s="1"/>
      <x:c r="U186" s="1"/>
      <x:c r="V186" s="1"/>
      <x:c r="W186" s="1"/>
    </x:row>
    <x:row r="187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  <x:c r="Q187" s="1"/>
      <x:c r="R187" s="1"/>
      <x:c r="S187" s="1"/>
      <x:c r="T187" s="1"/>
      <x:c r="U187" s="1"/>
      <x:c r="V187" s="1"/>
      <x:c r="W187" s="1"/>
    </x:row>
    <x:row r="188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  <x:c r="Q188" s="1"/>
      <x:c r="R188" s="1"/>
      <x:c r="S188" s="1"/>
      <x:c r="T188" s="1"/>
      <x:c r="U188" s="1"/>
      <x:c r="V188" s="1"/>
      <x:c r="W188" s="1"/>
    </x:row>
    <x:row r="189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  <x:c r="Q189" s="1"/>
      <x:c r="R189" s="1"/>
      <x:c r="S189" s="1"/>
      <x:c r="T189" s="1"/>
      <x:c r="U189" s="1"/>
      <x:c r="V189" s="1"/>
      <x:c r="W189" s="1"/>
    </x:row>
    <x:row r="190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  <x:c r="Q190" s="1"/>
      <x:c r="R190" s="1"/>
      <x:c r="S190" s="1"/>
      <x:c r="T190" s="1"/>
      <x:c r="U190" s="1"/>
      <x:c r="V190" s="1"/>
      <x:c r="W190" s="1"/>
    </x:row>
    <x:row r="19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  <x:c r="M191" s="1"/>
      <x:c r="N191" s="1"/>
      <x:c r="O191" s="1"/>
      <x:c r="P191" s="1"/>
      <x:c r="Q191" s="1"/>
      <x:c r="R191" s="1"/>
      <x:c r="S191" s="1"/>
      <x:c r="T191" s="1"/>
      <x:c r="U191" s="1"/>
      <x:c r="V191" s="1"/>
      <x:c r="W191" s="1"/>
    </x:row>
    <x:row r="192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  <x:c r="M192" s="1"/>
      <x:c r="N192" s="1"/>
      <x:c r="O192" s="1"/>
      <x:c r="P192" s="1"/>
      <x:c r="Q192" s="1"/>
      <x:c r="R192" s="1"/>
      <x:c r="S192" s="1"/>
      <x:c r="T192" s="1"/>
      <x:c r="U192" s="1"/>
      <x:c r="V192" s="1"/>
      <x:c r="W192" s="1"/>
    </x:row>
    <x:row r="193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  <x:c r="M193" s="1"/>
      <x:c r="N193" s="1"/>
      <x:c r="O193" s="1"/>
      <x:c r="P193" s="1"/>
      <x:c r="Q193" s="1"/>
      <x:c r="R193" s="1"/>
      <x:c r="S193" s="1"/>
      <x:c r="T193" s="1"/>
      <x:c r="U193" s="1"/>
      <x:c r="V193" s="1"/>
      <x:c r="W193" s="1"/>
    </x:row>
    <x:row r="194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  <x:c r="M194" s="1"/>
      <x:c r="N194" s="1"/>
      <x:c r="O194" s="1"/>
      <x:c r="P194" s="1"/>
      <x:c r="Q194" s="1"/>
      <x:c r="R194" s="1"/>
      <x:c r="S194" s="1"/>
      <x:c r="T194" s="1"/>
      <x:c r="U194" s="1"/>
      <x:c r="V194" s="1"/>
      <x:c r="W194" s="1"/>
    </x:row>
    <x:row r="195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  <x:c r="M195" s="1"/>
      <x:c r="N195" s="1"/>
      <x:c r="O195" s="1"/>
      <x:c r="P195" s="1"/>
      <x:c r="Q195" s="1"/>
      <x:c r="R195" s="1"/>
      <x:c r="S195" s="1"/>
      <x:c r="T195" s="1"/>
      <x:c r="U195" s="1"/>
      <x:c r="V195" s="1"/>
      <x:c r="W195" s="1"/>
    </x:row>
    <x:row r="196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  <x:c r="M196" s="1"/>
      <x:c r="N196" s="1"/>
      <x:c r="O196" s="1"/>
      <x:c r="P196" s="1"/>
      <x:c r="Q196" s="1"/>
      <x:c r="R196" s="1"/>
      <x:c r="S196" s="1"/>
      <x:c r="T196" s="1"/>
      <x:c r="U196" s="1"/>
      <x:c r="V196" s="1"/>
      <x:c r="W196" s="1"/>
    </x:row>
    <x:row r="197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  <x:c r="M197" s="1"/>
      <x:c r="N197" s="1"/>
      <x:c r="O197" s="1"/>
      <x:c r="P197" s="1"/>
      <x:c r="Q197" s="1"/>
      <x:c r="R197" s="1"/>
      <x:c r="S197" s="1"/>
      <x:c r="T197" s="1"/>
      <x:c r="U197" s="1"/>
      <x:c r="V197" s="1"/>
      <x:c r="W197" s="1"/>
    </x:row>
    <x:row r="198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  <x:c r="M198" s="1"/>
      <x:c r="N198" s="1"/>
      <x:c r="O198" s="1"/>
      <x:c r="P198" s="1"/>
      <x:c r="Q198" s="1"/>
      <x:c r="R198" s="1"/>
      <x:c r="S198" s="1"/>
      <x:c r="T198" s="1"/>
      <x:c r="U198" s="1"/>
      <x:c r="V198" s="1"/>
      <x:c r="W198" s="1"/>
    </x:row>
    <x:row r="199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  <x:c r="M199" s="1"/>
      <x:c r="N199" s="1"/>
      <x:c r="O199" s="1"/>
      <x:c r="P199" s="1"/>
      <x:c r="Q199" s="1"/>
      <x:c r="R199" s="1"/>
      <x:c r="S199" s="1"/>
      <x:c r="T199" s="1"/>
      <x:c r="U199" s="1"/>
      <x:c r="V199" s="1"/>
      <x:c r="W199" s="1"/>
    </x:row>
    <x:row r="200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  <x:c r="M200" s="1"/>
      <x:c r="N200" s="1"/>
      <x:c r="O200" s="1"/>
      <x:c r="P200" s="1"/>
      <x:c r="Q200" s="1"/>
      <x:c r="R200" s="1"/>
      <x:c r="S200" s="1"/>
      <x:c r="T200" s="1"/>
      <x:c r="U200" s="1"/>
      <x:c r="V200" s="1"/>
      <x:c r="W200" s="1"/>
    </x:row>
    <x:row r="201">
      <x:c r="A201" s="1"/>
      <x:c r="B201" s="1"/>
      <x:c r="C201" s="1"/>
      <x:c r="D201" s="1"/>
      <x:c r="E201" s="1"/>
      <x:c r="F201" s="1"/>
      <x:c r="G201" s="1"/>
      <x:c r="H201" s="1"/>
      <x:c r="I201" s="1"/>
      <x:c r="J201" s="1"/>
      <x:c r="K201" s="1"/>
      <x:c r="L201" s="1"/>
      <x:c r="M201" s="1"/>
      <x:c r="N201" s="1"/>
      <x:c r="O201" s="1"/>
      <x:c r="P201" s="1"/>
      <x:c r="Q201" s="1"/>
      <x:c r="R201" s="1"/>
      <x:c r="S201" s="1"/>
      <x:c r="T201" s="1"/>
      <x:c r="U201" s="1"/>
      <x:c r="V201" s="1"/>
      <x:c r="W201" s="1"/>
    </x:row>
    <x:row r="202">
      <x:c r="A202" s="1"/>
      <x:c r="B202" s="1"/>
      <x:c r="C202" s="1"/>
      <x:c r="D202" s="1"/>
      <x:c r="E202" s="1"/>
      <x:c r="F202" s="1"/>
      <x:c r="G202" s="1"/>
      <x:c r="H202" s="1"/>
      <x:c r="I202" s="1"/>
      <x:c r="J202" s="1"/>
      <x:c r="K202" s="1"/>
      <x:c r="L202" s="1"/>
      <x:c r="M202" s="1"/>
      <x:c r="N202" s="1"/>
      <x:c r="O202" s="1"/>
      <x:c r="P202" s="1"/>
      <x:c r="Q202" s="1"/>
      <x:c r="R202" s="1"/>
      <x:c r="S202" s="1"/>
      <x:c r="T202" s="1"/>
      <x:c r="U202" s="1"/>
      <x:c r="V202" s="1"/>
      <x:c r="W202" s="1"/>
    </x:row>
    <x:row r="203">
      <x:c r="A203" s="1"/>
      <x:c r="B203" s="1"/>
      <x:c r="C203" s="1"/>
      <x:c r="D203" s="1"/>
      <x:c r="E203" s="1"/>
      <x:c r="F203" s="1"/>
      <x:c r="G203" s="1"/>
      <x:c r="H203" s="1"/>
      <x:c r="I203" s="1"/>
      <x:c r="J203" s="1"/>
      <x:c r="K203" s="1"/>
      <x:c r="L203" s="1"/>
      <x:c r="M203" s="1"/>
      <x:c r="N203" s="1"/>
      <x:c r="O203" s="1"/>
      <x:c r="P203" s="1"/>
      <x:c r="Q203" s="1"/>
      <x:c r="R203" s="1"/>
      <x:c r="S203" s="1"/>
      <x:c r="T203" s="1"/>
      <x:c r="U203" s="1"/>
      <x:c r="V203" s="1"/>
      <x:c r="W203" s="1"/>
    </x:row>
    <x:row r="204">
      <x:c r="A204" s="1"/>
      <x:c r="B204" s="1"/>
      <x:c r="C204" s="1"/>
      <x:c r="D204" s="1"/>
      <x:c r="E204" s="1"/>
      <x:c r="F204" s="1"/>
      <x:c r="G204" s="1"/>
      <x:c r="H204" s="1"/>
      <x:c r="I204" s="1"/>
      <x:c r="J204" s="1"/>
      <x:c r="K204" s="1"/>
      <x:c r="L204" s="1"/>
      <x:c r="M204" s="1"/>
      <x:c r="N204" s="1"/>
      <x:c r="O204" s="1"/>
      <x:c r="P204" s="1"/>
      <x:c r="Q204" s="1"/>
      <x:c r="R204" s="1"/>
      <x:c r="S204" s="1"/>
      <x:c r="T204" s="1"/>
      <x:c r="U204" s="1"/>
      <x:c r="V204" s="1"/>
      <x:c r="W204" s="1"/>
    </x:row>
    <x:row r="205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  <x:c r="M205" s="1"/>
      <x:c r="N205" s="1"/>
      <x:c r="O205" s="1"/>
      <x:c r="P205" s="1"/>
      <x:c r="Q205" s="1"/>
      <x:c r="R205" s="1"/>
      <x:c r="S205" s="1"/>
      <x:c r="T205" s="1"/>
      <x:c r="U205" s="1"/>
      <x:c r="V205" s="1"/>
      <x:c r="W205" s="1"/>
    </x:row>
    <x:row r="206">
      <x:c r="A206" s="1"/>
      <x:c r="B206" s="1"/>
      <x:c r="C206" s="1"/>
      <x:c r="D206" s="1"/>
      <x:c r="E206" s="1"/>
      <x:c r="F206" s="1"/>
      <x:c r="G206" s="1"/>
      <x:c r="H206" s="1"/>
      <x:c r="I206" s="1"/>
      <x:c r="J206" s="1"/>
      <x:c r="K206" s="1"/>
      <x:c r="L206" s="1"/>
      <x:c r="M206" s="1"/>
      <x:c r="N206" s="1"/>
      <x:c r="O206" s="1"/>
      <x:c r="P206" s="1"/>
      <x:c r="Q206" s="1"/>
      <x:c r="R206" s="1"/>
      <x:c r="S206" s="1"/>
      <x:c r="T206" s="1"/>
      <x:c r="U206" s="1"/>
      <x:c r="V206" s="1"/>
      <x:c r="W206" s="1"/>
    </x:row>
    <x:row r="207">
      <x:c r="A207" s="1"/>
      <x:c r="B207" s="1"/>
      <x:c r="C207" s="1"/>
      <x:c r="D207" s="1"/>
      <x:c r="E207" s="1"/>
      <x:c r="F207" s="1"/>
      <x:c r="G207" s="1"/>
      <x:c r="H207" s="1"/>
      <x:c r="I207" s="1"/>
      <x:c r="J207" s="1"/>
      <x:c r="K207" s="1"/>
      <x:c r="L207" s="1"/>
      <x:c r="M207" s="1"/>
      <x:c r="N207" s="1"/>
      <x:c r="O207" s="1"/>
      <x:c r="P207" s="1"/>
      <x:c r="Q207" s="1"/>
      <x:c r="R207" s="1"/>
      <x:c r="S207" s="1"/>
      <x:c r="T207" s="1"/>
      <x:c r="U207" s="1"/>
      <x:c r="V207" s="1"/>
      <x:c r="W207" s="1"/>
    </x:row>
    <x:row r="208">
      <x:c r="A208" s="1"/>
      <x:c r="B208" s="1"/>
      <x:c r="C208" s="1"/>
      <x:c r="D208" s="1"/>
      <x:c r="E208" s="1"/>
      <x:c r="F208" s="1"/>
      <x:c r="G208" s="1"/>
      <x:c r="H208" s="1"/>
      <x:c r="I208" s="1"/>
      <x:c r="J208" s="1"/>
      <x:c r="K208" s="1"/>
      <x:c r="L208" s="1"/>
      <x:c r="M208" s="1"/>
      <x:c r="N208" s="1"/>
      <x:c r="O208" s="1"/>
      <x:c r="P208" s="1"/>
      <x:c r="Q208" s="1"/>
      <x:c r="R208" s="1"/>
      <x:c r="S208" s="1"/>
      <x:c r="T208" s="1"/>
      <x:c r="U208" s="1"/>
      <x:c r="V208" s="1"/>
      <x:c r="W208" s="1"/>
    </x:row>
    <x:row r="209">
      <x:c r="A209" s="1"/>
      <x:c r="B209" s="1"/>
      <x:c r="C209" s="1"/>
      <x:c r="D209" s="1"/>
      <x:c r="E209" s="1"/>
      <x:c r="F209" s="1"/>
      <x:c r="G209" s="1"/>
      <x:c r="H209" s="1"/>
      <x:c r="I209" s="1"/>
      <x:c r="J209" s="1"/>
      <x:c r="K209" s="1"/>
      <x:c r="L209" s="1"/>
      <x:c r="M209" s="1"/>
      <x:c r="N209" s="1"/>
      <x:c r="O209" s="1"/>
      <x:c r="P209" s="1"/>
      <x:c r="Q209" s="1"/>
      <x:c r="R209" s="1"/>
      <x:c r="S209" s="1"/>
      <x:c r="T209" s="1"/>
      <x:c r="U209" s="1"/>
      <x:c r="V209" s="1"/>
      <x:c r="W209" s="1"/>
    </x:row>
    <x:row r="210">
      <x:c r="A210" s="1"/>
      <x:c r="B210" s="1"/>
      <x:c r="C210" s="1"/>
      <x:c r="D210" s="1"/>
      <x:c r="E210" s="1"/>
      <x:c r="F210" s="1"/>
      <x:c r="G210" s="1"/>
      <x:c r="H210" s="1"/>
      <x:c r="I210" s="1"/>
      <x:c r="J210" s="1"/>
      <x:c r="K210" s="1"/>
      <x:c r="L210" s="1"/>
      <x:c r="M210" s="1"/>
      <x:c r="N210" s="1"/>
      <x:c r="O210" s="1"/>
      <x:c r="P210" s="1"/>
      <x:c r="Q210" s="1"/>
      <x:c r="R210" s="1"/>
      <x:c r="S210" s="1"/>
      <x:c r="T210" s="1"/>
      <x:c r="U210" s="1"/>
      <x:c r="V210" s="1"/>
      <x:c r="W210" s="1"/>
    </x:row>
    <x:row r="211">
      <x:c r="A211" s="1"/>
      <x:c r="B211" s="1"/>
      <x:c r="C211" s="1"/>
      <x:c r="D211" s="1"/>
      <x:c r="E211" s="1"/>
      <x:c r="F211" s="1"/>
      <x:c r="G211" s="1"/>
      <x:c r="H211" s="1"/>
      <x:c r="I211" s="1"/>
      <x:c r="J211" s="1"/>
      <x:c r="K211" s="1"/>
      <x:c r="L211" s="1"/>
      <x:c r="M211" s="1"/>
      <x:c r="N211" s="1"/>
      <x:c r="O211" s="1"/>
      <x:c r="P211" s="1"/>
      <x:c r="Q211" s="1"/>
      <x:c r="R211" s="1"/>
      <x:c r="S211" s="1"/>
      <x:c r="T211" s="1"/>
      <x:c r="U211" s="1"/>
      <x:c r="V211" s="1"/>
      <x:c r="W211" s="1"/>
    </x:row>
    <x:row r="212">
      <x:c r="A212" s="1"/>
      <x:c r="B212" s="1"/>
      <x:c r="C212" s="1"/>
      <x:c r="D212" s="1"/>
      <x:c r="E212" s="1"/>
      <x:c r="F212" s="1"/>
      <x:c r="G212" s="1"/>
      <x:c r="H212" s="1"/>
      <x:c r="I212" s="1"/>
      <x:c r="J212" s="1"/>
      <x:c r="K212" s="1"/>
      <x:c r="L212" s="1"/>
      <x:c r="M212" s="1"/>
      <x:c r="N212" s="1"/>
      <x:c r="O212" s="1"/>
      <x:c r="P212" s="1"/>
      <x:c r="Q212" s="1"/>
      <x:c r="R212" s="1"/>
      <x:c r="S212" s="1"/>
      <x:c r="T212" s="1"/>
      <x:c r="U212" s="1"/>
      <x:c r="V212" s="1"/>
      <x:c r="W212" s="1"/>
    </x:row>
    <x:row r="213">
      <x:c r="A213" s="1"/>
      <x:c r="B213" s="1"/>
      <x:c r="C213" s="1"/>
      <x:c r="D213" s="1"/>
      <x:c r="E213" s="1"/>
      <x:c r="F213" s="1"/>
      <x:c r="G213" s="1"/>
      <x:c r="H213" s="1"/>
      <x:c r="I213" s="1"/>
      <x:c r="J213" s="1"/>
      <x:c r="K213" s="1"/>
      <x:c r="L213" s="1"/>
      <x:c r="M213" s="1"/>
      <x:c r="N213" s="1"/>
      <x:c r="O213" s="1"/>
      <x:c r="P213" s="1"/>
      <x:c r="Q213" s="1"/>
      <x:c r="R213" s="1"/>
      <x:c r="S213" s="1"/>
      <x:c r="T213" s="1"/>
      <x:c r="U213" s="1"/>
      <x:c r="V213" s="1"/>
      <x:c r="W213" s="1"/>
    </x:row>
    <x:row r="214">
      <x:c r="A214" s="1"/>
      <x:c r="B214" s="1"/>
      <x:c r="C214" s="1"/>
      <x:c r="D214" s="1"/>
      <x:c r="E214" s="1"/>
      <x:c r="F214" s="1"/>
      <x:c r="G214" s="1"/>
      <x:c r="H214" s="1"/>
      <x:c r="I214" s="1"/>
      <x:c r="J214" s="1"/>
      <x:c r="K214" s="1"/>
      <x:c r="L214" s="1"/>
      <x:c r="M214" s="1"/>
      <x:c r="N214" s="1"/>
      <x:c r="O214" s="1"/>
      <x:c r="P214" s="1"/>
      <x:c r="Q214" s="1"/>
      <x:c r="R214" s="1"/>
      <x:c r="S214" s="1"/>
      <x:c r="T214" s="1"/>
      <x:c r="U214" s="1"/>
      <x:c r="V214" s="1"/>
      <x:c r="W214" s="1"/>
    </x:row>
    <x:row r="215">
      <x:c r="A215" s="1"/>
      <x:c r="B215" s="1"/>
      <x:c r="C215" s="1"/>
      <x:c r="D215" s="1"/>
      <x:c r="E215" s="1"/>
      <x:c r="F215" s="1"/>
      <x:c r="G215" s="1"/>
      <x:c r="H215" s="1"/>
      <x:c r="I215" s="1"/>
      <x:c r="J215" s="1"/>
      <x:c r="K215" s="1"/>
      <x:c r="L215" s="1"/>
      <x:c r="M215" s="1"/>
      <x:c r="N215" s="1"/>
      <x:c r="O215" s="1"/>
      <x:c r="P215" s="1"/>
      <x:c r="Q215" s="1"/>
      <x:c r="R215" s="1"/>
      <x:c r="S215" s="1"/>
      <x:c r="T215" s="1"/>
      <x:c r="U215" s="1"/>
      <x:c r="V215" s="1"/>
      <x:c r="W215" s="1"/>
    </x:row>
    <x:row r="216">
      <x:c r="A216" s="1"/>
      <x:c r="B216" s="1"/>
      <x:c r="C216" s="1"/>
      <x:c r="D216" s="1"/>
      <x:c r="E216" s="1"/>
      <x:c r="F216" s="1"/>
      <x:c r="G216" s="1"/>
      <x:c r="H216" s="1"/>
      <x:c r="I216" s="1"/>
      <x:c r="J216" s="1"/>
      <x:c r="K216" s="1"/>
      <x:c r="L216" s="1"/>
      <x:c r="M216" s="1"/>
      <x:c r="N216" s="1"/>
      <x:c r="O216" s="1"/>
      <x:c r="P216" s="1"/>
      <x:c r="Q216" s="1"/>
      <x:c r="R216" s="1"/>
      <x:c r="S216" s="1"/>
      <x:c r="T216" s="1"/>
      <x:c r="U216" s="1"/>
      <x:c r="V216" s="1"/>
      <x:c r="W216" s="1"/>
    </x:row>
    <x:row r="217">
      <x:c r="A217" s="1"/>
      <x:c r="B217" s="1"/>
      <x:c r="C217" s="1"/>
      <x:c r="D217" s="1"/>
      <x:c r="E217" s="1"/>
      <x:c r="F217" s="1"/>
      <x:c r="G217" s="1"/>
      <x:c r="H217" s="1"/>
      <x:c r="I217" s="1"/>
      <x:c r="J217" s="1"/>
      <x:c r="K217" s="1"/>
      <x:c r="L217" s="1"/>
      <x:c r="M217" s="1"/>
      <x:c r="N217" s="1"/>
      <x:c r="O217" s="1"/>
      <x:c r="P217" s="1"/>
      <x:c r="Q217" s="1"/>
      <x:c r="R217" s="1"/>
      <x:c r="S217" s="1"/>
      <x:c r="T217" s="1"/>
      <x:c r="U217" s="1"/>
      <x:c r="V217" s="1"/>
      <x:c r="W217" s="1"/>
    </x:row>
    <x:row r="218">
      <x:c r="A218" s="1"/>
      <x:c r="B218" s="1"/>
      <x:c r="C218" s="1"/>
      <x:c r="D218" s="1"/>
      <x:c r="E218" s="1"/>
      <x:c r="F218" s="1"/>
      <x:c r="G218" s="1"/>
      <x:c r="H218" s="1"/>
      <x:c r="I218" s="1"/>
      <x:c r="J218" s="1"/>
      <x:c r="K218" s="1"/>
      <x:c r="L218" s="1"/>
      <x:c r="M218" s="1"/>
      <x:c r="N218" s="1"/>
      <x:c r="O218" s="1"/>
      <x:c r="P218" s="1"/>
      <x:c r="Q218" s="1"/>
      <x:c r="R218" s="1"/>
      <x:c r="S218" s="1"/>
      <x:c r="T218" s="1"/>
      <x:c r="U218" s="1"/>
      <x:c r="V218" s="1"/>
      <x:c r="W218" s="1"/>
    </x:row>
    <x:row r="219">
      <x:c r="A219" s="1"/>
      <x:c r="B219" s="1"/>
      <x:c r="C219" s="1"/>
      <x:c r="D219" s="1"/>
      <x:c r="E219" s="1"/>
      <x:c r="F219" s="1"/>
      <x:c r="G219" s="1"/>
      <x:c r="H219" s="1"/>
      <x:c r="I219" s="1"/>
      <x:c r="J219" s="1"/>
      <x:c r="K219" s="1"/>
      <x:c r="L219" s="1"/>
      <x:c r="M219" s="1"/>
      <x:c r="N219" s="1"/>
      <x:c r="O219" s="1"/>
      <x:c r="P219" s="1"/>
      <x:c r="Q219" s="1"/>
      <x:c r="R219" s="1"/>
      <x:c r="S219" s="1"/>
      <x:c r="T219" s="1"/>
      <x:c r="U219" s="1"/>
      <x:c r="V219" s="1"/>
      <x:c r="W219" s="1"/>
    </x:row>
    <x:row r="220">
      <x:c r="A220" s="1"/>
      <x:c r="B220" s="1"/>
      <x:c r="C220" s="1"/>
      <x:c r="D220" s="1"/>
      <x:c r="E220" s="1"/>
      <x:c r="F220" s="1"/>
      <x:c r="G220" s="1"/>
      <x:c r="H220" s="1"/>
      <x:c r="I220" s="1"/>
      <x:c r="J220" s="1"/>
      <x:c r="K220" s="1"/>
      <x:c r="L220" s="1"/>
      <x:c r="M220" s="1"/>
      <x:c r="N220" s="1"/>
      <x:c r="O220" s="1"/>
      <x:c r="P220" s="1"/>
      <x:c r="Q220" s="1"/>
      <x:c r="R220" s="1"/>
      <x:c r="S220" s="1"/>
      <x:c r="T220" s="1"/>
      <x:c r="U220" s="1"/>
      <x:c r="V220" s="1"/>
      <x:c r="W220" s="1"/>
    </x:row>
    <x:row r="221">
      <x:c r="A221" s="1"/>
      <x:c r="B221" s="1"/>
      <x:c r="C221" s="1"/>
      <x:c r="D221" s="1"/>
      <x:c r="E221" s="1"/>
      <x:c r="F221" s="1"/>
      <x:c r="G221" s="1"/>
      <x:c r="H221" s="1"/>
      <x:c r="I221" s="1"/>
      <x:c r="J221" s="1"/>
      <x:c r="K221" s="1"/>
      <x:c r="L221" s="1"/>
      <x:c r="M221" s="1"/>
      <x:c r="N221" s="1"/>
      <x:c r="O221" s="1"/>
      <x:c r="P221" s="1"/>
      <x:c r="Q221" s="1"/>
      <x:c r="R221" s="1"/>
      <x:c r="S221" s="1"/>
      <x:c r="T221" s="1"/>
      <x:c r="U221" s="1"/>
      <x:c r="V221" s="1"/>
      <x:c r="W221" s="1"/>
    </x:row>
    <x:row r="222">
      <x:c r="A222" s="1"/>
      <x:c r="B222" s="1"/>
      <x:c r="C222" s="1"/>
      <x:c r="D222" s="1"/>
      <x:c r="E222" s="1"/>
      <x:c r="F222" s="1"/>
      <x:c r="G222" s="1"/>
      <x:c r="H222" s="1"/>
      <x:c r="I222" s="1"/>
      <x:c r="J222" s="1"/>
      <x:c r="K222" s="1"/>
      <x:c r="L222" s="1"/>
      <x:c r="M222" s="1"/>
      <x:c r="N222" s="1"/>
      <x:c r="O222" s="1"/>
      <x:c r="P222" s="1"/>
      <x:c r="Q222" s="1"/>
      <x:c r="R222" s="1"/>
      <x:c r="S222" s="1"/>
      <x:c r="T222" s="1"/>
      <x:c r="U222" s="1"/>
      <x:c r="V222" s="1"/>
      <x:c r="W222" s="1"/>
    </x:row>
    <x:row r="223">
      <x:c r="A223" s="1"/>
      <x:c r="B223" s="1"/>
      <x:c r="C223" s="1"/>
      <x:c r="D223" s="1"/>
      <x:c r="E223" s="1"/>
      <x:c r="F223" s="1"/>
      <x:c r="G223" s="1"/>
      <x:c r="H223" s="1"/>
      <x:c r="I223" s="1"/>
      <x:c r="J223" s="1"/>
      <x:c r="K223" s="1"/>
      <x:c r="L223" s="1"/>
      <x:c r="M223" s="1"/>
      <x:c r="N223" s="1"/>
      <x:c r="O223" s="1"/>
      <x:c r="P223" s="1"/>
      <x:c r="Q223" s="1"/>
      <x:c r="R223" s="1"/>
      <x:c r="S223" s="1"/>
      <x:c r="T223" s="1"/>
      <x:c r="U223" s="1"/>
      <x:c r="V223" s="1"/>
      <x:c r="W223" s="1"/>
    </x:row>
    <x:row r="224">
      <x:c r="A224" s="1"/>
      <x:c r="B224" s="1"/>
      <x:c r="C224" s="1"/>
      <x:c r="D224" s="1"/>
      <x:c r="E224" s="1"/>
      <x:c r="F224" s="1"/>
      <x:c r="G224" s="1"/>
      <x:c r="H224" s="1"/>
      <x:c r="I224" s="1"/>
      <x:c r="J224" s="1"/>
      <x:c r="K224" s="1"/>
      <x:c r="L224" s="1"/>
      <x:c r="M224" s="1"/>
      <x:c r="N224" s="1"/>
      <x:c r="O224" s="1"/>
      <x:c r="P224" s="1"/>
      <x:c r="Q224" s="1"/>
      <x:c r="R224" s="1"/>
      <x:c r="S224" s="1"/>
      <x:c r="T224" s="1"/>
      <x:c r="U224" s="1"/>
      <x:c r="V224" s="1"/>
      <x:c r="W224" s="1"/>
    </x:row>
    <x:row r="225">
      <x:c r="A225" s="1"/>
      <x:c r="B225" s="1"/>
      <x:c r="C225" s="1"/>
      <x:c r="D225" s="1"/>
      <x:c r="E225" s="1"/>
      <x:c r="F225" s="1"/>
      <x:c r="G225" s="1"/>
      <x:c r="H225" s="1"/>
      <x:c r="I225" s="1"/>
      <x:c r="J225" s="1"/>
      <x:c r="K225" s="1"/>
      <x:c r="L225" s="1"/>
      <x:c r="M225" s="1"/>
      <x:c r="N225" s="1"/>
      <x:c r="O225" s="1"/>
      <x:c r="P225" s="1"/>
      <x:c r="Q225" s="1"/>
      <x:c r="R225" s="1"/>
      <x:c r="S225" s="1"/>
      <x:c r="T225" s="1"/>
      <x:c r="U225" s="1"/>
      <x:c r="V225" s="1"/>
      <x:c r="W225" s="1"/>
    </x:row>
    <x:row r="226">
      <x:c r="A226" s="1"/>
      <x:c r="B226" s="1"/>
      <x:c r="C226" s="1"/>
      <x:c r="D226" s="1"/>
      <x:c r="E226" s="1"/>
      <x:c r="F226" s="1"/>
      <x:c r="G226" s="1"/>
      <x:c r="H226" s="1"/>
      <x:c r="I226" s="1"/>
      <x:c r="J226" s="1"/>
      <x:c r="K226" s="1"/>
      <x:c r="L226" s="1"/>
      <x:c r="M226" s="1"/>
      <x:c r="N226" s="1"/>
      <x:c r="O226" s="1"/>
      <x:c r="P226" s="1"/>
      <x:c r="Q226" s="1"/>
      <x:c r="R226" s="1"/>
      <x:c r="S226" s="1"/>
      <x:c r="T226" s="1"/>
      <x:c r="U226" s="1"/>
      <x:c r="V226" s="1"/>
      <x:c r="W226" s="1"/>
    </x:row>
    <x:row r="227">
      <x:c r="A227" s="1"/>
      <x:c r="B227" s="1"/>
      <x:c r="C227" s="1"/>
      <x:c r="D227" s="1"/>
      <x:c r="E227" s="1"/>
      <x:c r="F227" s="1"/>
      <x:c r="G227" s="1"/>
      <x:c r="H227" s="1"/>
      <x:c r="I227" s="1"/>
      <x:c r="J227" s="1"/>
      <x:c r="K227" s="1"/>
      <x:c r="L227" s="1"/>
      <x:c r="M227" s="1"/>
      <x:c r="N227" s="1"/>
      <x:c r="O227" s="1"/>
      <x:c r="P227" s="1"/>
      <x:c r="Q227" s="1"/>
      <x:c r="R227" s="1"/>
      <x:c r="S227" s="1"/>
      <x:c r="T227" s="1"/>
      <x:c r="U227" s="1"/>
      <x:c r="V227" s="1"/>
      <x:c r="W227" s="1"/>
    </x:row>
    <x:row r="228">
      <x:c r="A228" s="1"/>
      <x:c r="B228" s="1"/>
      <x:c r="C228" s="1"/>
      <x:c r="D228" s="1"/>
      <x:c r="E228" s="1"/>
      <x:c r="F228" s="1"/>
      <x:c r="G228" s="1"/>
      <x:c r="H228" s="1"/>
      <x:c r="I228" s="1"/>
      <x:c r="J228" s="1"/>
      <x:c r="K228" s="1"/>
      <x:c r="L228" s="1"/>
      <x:c r="M228" s="1"/>
      <x:c r="N228" s="1"/>
      <x:c r="O228" s="1"/>
      <x:c r="P228" s="1"/>
      <x:c r="Q228" s="1"/>
      <x:c r="R228" s="1"/>
      <x:c r="S228" s="1"/>
      <x:c r="T228" s="1"/>
      <x:c r="U228" s="1"/>
      <x:c r="V228" s="1"/>
      <x:c r="W228" s="1"/>
    </x:row>
    <x:row r="229">
      <x:c r="A229" s="1"/>
      <x:c r="B229" s="1"/>
      <x:c r="C229" s="1"/>
      <x:c r="D229" s="1"/>
      <x:c r="E229" s="1"/>
      <x:c r="F229" s="1"/>
      <x:c r="G229" s="1"/>
      <x:c r="H229" s="1"/>
      <x:c r="I229" s="1"/>
      <x:c r="J229" s="1"/>
      <x:c r="K229" s="1"/>
      <x:c r="L229" s="1"/>
      <x:c r="M229" s="1"/>
      <x:c r="N229" s="1"/>
      <x:c r="O229" s="1"/>
      <x:c r="P229" s="1"/>
      <x:c r="Q229" s="1"/>
      <x:c r="R229" s="1"/>
      <x:c r="S229" s="1"/>
      <x:c r="T229" s="1"/>
      <x:c r="U229" s="1"/>
      <x:c r="V229" s="1"/>
      <x:c r="W229" s="1"/>
    </x:row>
    <x:row r="230">
      <x:c r="A230" s="1"/>
      <x:c r="B230" s="1"/>
      <x:c r="C230" s="1"/>
      <x:c r="D230" s="1"/>
      <x:c r="E230" s="1"/>
      <x:c r="F230" s="1"/>
      <x:c r="G230" s="1"/>
      <x:c r="H230" s="1"/>
      <x:c r="I230" s="1"/>
      <x:c r="J230" s="1"/>
      <x:c r="K230" s="1"/>
      <x:c r="L230" s="1"/>
      <x:c r="M230" s="1"/>
      <x:c r="N230" s="1"/>
      <x:c r="O230" s="1"/>
      <x:c r="P230" s="1"/>
      <x:c r="Q230" s="1"/>
      <x:c r="R230" s="1"/>
      <x:c r="S230" s="1"/>
      <x:c r="T230" s="1"/>
      <x:c r="U230" s="1"/>
      <x:c r="V230" s="1"/>
      <x:c r="W230" s="1"/>
    </x:row>
    <x:row r="231">
      <x:c r="A231" s="1"/>
      <x:c r="B231" s="1"/>
      <x:c r="C231" s="1"/>
      <x:c r="D231" s="1"/>
      <x:c r="E231" s="1"/>
      <x:c r="F231" s="1"/>
      <x:c r="G231" s="1"/>
      <x:c r="H231" s="1"/>
      <x:c r="I231" s="1"/>
      <x:c r="J231" s="1"/>
      <x:c r="K231" s="1"/>
      <x:c r="L231" s="1"/>
      <x:c r="M231" s="1"/>
      <x:c r="N231" s="1"/>
      <x:c r="O231" s="1"/>
      <x:c r="P231" s="1"/>
      <x:c r="Q231" s="1"/>
      <x:c r="R231" s="1"/>
      <x:c r="S231" s="1"/>
      <x:c r="T231" s="1"/>
      <x:c r="U231" s="1"/>
      <x:c r="V231" s="1"/>
      <x:c r="W231" s="1"/>
    </x:row>
    <x:row r="232">
      <x:c r="A232" s="1"/>
      <x:c r="B232" s="1"/>
      <x:c r="C232" s="1"/>
      <x:c r="D232" s="1"/>
      <x:c r="E232" s="1"/>
      <x:c r="F232" s="1"/>
      <x:c r="G232" s="1"/>
      <x:c r="H232" s="1"/>
      <x:c r="I232" s="1"/>
      <x:c r="J232" s="1"/>
      <x:c r="K232" s="1"/>
      <x:c r="L232" s="1"/>
      <x:c r="M232" s="1"/>
      <x:c r="N232" s="1"/>
      <x:c r="O232" s="1"/>
      <x:c r="P232" s="1"/>
      <x:c r="Q232" s="1"/>
      <x:c r="R232" s="1"/>
      <x:c r="S232" s="1"/>
      <x:c r="T232" s="1"/>
      <x:c r="U232" s="1"/>
      <x:c r="V232" s="1"/>
      <x:c r="W232" s="1"/>
    </x:row>
    <x:row r="233">
      <x:c r="A233" s="1"/>
      <x:c r="B233" s="1"/>
      <x:c r="C233" s="1"/>
      <x:c r="D233" s="1"/>
      <x:c r="E233" s="1"/>
      <x:c r="F233" s="1"/>
      <x:c r="G233" s="1"/>
      <x:c r="H233" s="1"/>
      <x:c r="I233" s="1"/>
      <x:c r="J233" s="1"/>
      <x:c r="K233" s="1"/>
      <x:c r="L233" s="1"/>
      <x:c r="M233" s="1"/>
      <x:c r="N233" s="1"/>
      <x:c r="O233" s="1"/>
      <x:c r="P233" s="1"/>
      <x:c r="Q233" s="1"/>
      <x:c r="R233" s="1"/>
      <x:c r="S233" s="1"/>
      <x:c r="T233" s="1"/>
      <x:c r="U233" s="1"/>
      <x:c r="V233" s="1"/>
      <x:c r="W233" s="1"/>
    </x:row>
    <x:row r="234">
      <x:c r="A234" s="1"/>
      <x:c r="B234" s="1"/>
      <x:c r="C234" s="1"/>
      <x:c r="D234" s="1"/>
      <x:c r="E234" s="1"/>
      <x:c r="F234" s="1"/>
      <x:c r="G234" s="1"/>
      <x:c r="H234" s="1"/>
      <x:c r="I234" s="1"/>
      <x:c r="J234" s="1"/>
      <x:c r="K234" s="1"/>
      <x:c r="L234" s="1"/>
      <x:c r="M234" s="1"/>
      <x:c r="N234" s="1"/>
      <x:c r="O234" s="1"/>
      <x:c r="P234" s="1"/>
      <x:c r="Q234" s="1"/>
      <x:c r="R234" s="1"/>
      <x:c r="S234" s="1"/>
      <x:c r="T234" s="1"/>
      <x:c r="U234" s="1"/>
      <x:c r="V234" s="1"/>
      <x:c r="W234" s="1"/>
    </x:row>
    <x:row r="235">
      <x:c r="A235" s="1"/>
      <x:c r="B235" s="1"/>
      <x:c r="C235" s="1"/>
      <x:c r="D235" s="1"/>
      <x:c r="E235" s="1"/>
      <x:c r="F235" s="1"/>
      <x:c r="G235" s="1"/>
      <x:c r="H235" s="1"/>
      <x:c r="I235" s="1"/>
      <x:c r="J235" s="1"/>
      <x:c r="K235" s="1"/>
      <x:c r="L235" s="1"/>
      <x:c r="M235" s="1"/>
      <x:c r="N235" s="1"/>
      <x:c r="O235" s="1"/>
      <x:c r="P235" s="1"/>
      <x:c r="Q235" s="1"/>
      <x:c r="R235" s="1"/>
      <x:c r="S235" s="1"/>
      <x:c r="T235" s="1"/>
      <x:c r="U235" s="1"/>
      <x:c r="V235" s="1"/>
      <x:c r="W235" s="1"/>
    </x:row>
    <x:row r="236">
      <x:c r="A236" s="1"/>
      <x:c r="B236" s="1"/>
      <x:c r="C236" s="1"/>
      <x:c r="D236" s="1"/>
      <x:c r="E236" s="1"/>
      <x:c r="F236" s="1"/>
      <x:c r="G236" s="1"/>
      <x:c r="H236" s="1"/>
      <x:c r="I236" s="1"/>
      <x:c r="J236" s="1"/>
      <x:c r="K236" s="1"/>
      <x:c r="L236" s="1"/>
      <x:c r="M236" s="1"/>
      <x:c r="N236" s="1"/>
      <x:c r="O236" s="1"/>
      <x:c r="P236" s="1"/>
      <x:c r="Q236" s="1"/>
      <x:c r="R236" s="1"/>
      <x:c r="S236" s="1"/>
      <x:c r="T236" s="1"/>
      <x:c r="U236" s="1"/>
      <x:c r="V236" s="1"/>
      <x:c r="W236" s="1"/>
    </x:row>
    <x:row r="237">
      <x:c r="A237" s="1"/>
      <x:c r="B237" s="1"/>
      <x:c r="C237" s="1"/>
      <x:c r="D237" s="1"/>
      <x:c r="E237" s="1"/>
      <x:c r="F237" s="1"/>
      <x:c r="G237" s="1"/>
      <x:c r="H237" s="1"/>
      <x:c r="I237" s="1"/>
      <x:c r="J237" s="1"/>
      <x:c r="K237" s="1"/>
      <x:c r="L237" s="1"/>
      <x:c r="M237" s="1"/>
      <x:c r="N237" s="1"/>
      <x:c r="O237" s="1"/>
      <x:c r="P237" s="1"/>
      <x:c r="Q237" s="1"/>
      <x:c r="R237" s="1"/>
      <x:c r="S237" s="1"/>
      <x:c r="T237" s="1"/>
      <x:c r="U237" s="1"/>
      <x:c r="V237" s="1"/>
      <x:c r="W237" s="1"/>
    </x:row>
    <x:row r="238">
      <x:c r="A238" s="1"/>
      <x:c r="B238" s="1"/>
      <x:c r="C238" s="1"/>
      <x:c r="D238" s="1"/>
      <x:c r="E238" s="1"/>
      <x:c r="F238" s="1"/>
      <x:c r="G238" s="1"/>
      <x:c r="H238" s="1"/>
      <x:c r="I238" s="1"/>
      <x:c r="J238" s="1"/>
      <x:c r="K238" s="1"/>
      <x:c r="L238" s="1"/>
      <x:c r="M238" s="1"/>
      <x:c r="N238" s="1"/>
      <x:c r="O238" s="1"/>
      <x:c r="P238" s="1"/>
      <x:c r="Q238" s="1"/>
      <x:c r="R238" s="1"/>
      <x:c r="S238" s="1"/>
      <x:c r="T238" s="1"/>
      <x:c r="U238" s="1"/>
      <x:c r="V238" s="1"/>
      <x:c r="W238" s="1"/>
    </x:row>
    <x:row r="239">
      <x:c r="A239" s="1"/>
      <x:c r="B239" s="1"/>
      <x:c r="C239" s="1"/>
      <x:c r="D239" s="1"/>
      <x:c r="E239" s="1"/>
      <x:c r="F239" s="1"/>
      <x:c r="G239" s="1"/>
      <x:c r="H239" s="1"/>
      <x:c r="I239" s="1"/>
      <x:c r="J239" s="1"/>
      <x:c r="K239" s="1"/>
      <x:c r="L239" s="1"/>
      <x:c r="M239" s="1"/>
      <x:c r="N239" s="1"/>
      <x:c r="O239" s="1"/>
      <x:c r="P239" s="1"/>
      <x:c r="Q239" s="1"/>
      <x:c r="R239" s="1"/>
      <x:c r="S239" s="1"/>
      <x:c r="T239" s="1"/>
      <x:c r="U239" s="1"/>
      <x:c r="V239" s="1"/>
      <x:c r="W239" s="1"/>
    </x:row>
    <x:row r="240">
      <x:c r="A240" s="1"/>
      <x:c r="B240" s="1"/>
      <x:c r="C240" s="1"/>
      <x:c r="D240" s="1"/>
      <x:c r="E240" s="1"/>
      <x:c r="F240" s="1"/>
      <x:c r="G240" s="1"/>
      <x:c r="H240" s="1"/>
      <x:c r="I240" s="1"/>
      <x:c r="J240" s="1"/>
      <x:c r="K240" s="1"/>
      <x:c r="L240" s="1"/>
      <x:c r="M240" s="1"/>
      <x:c r="N240" s="1"/>
      <x:c r="O240" s="1"/>
      <x:c r="P240" s="1"/>
      <x:c r="Q240" s="1"/>
      <x:c r="R240" s="1"/>
      <x:c r="S240" s="1"/>
      <x:c r="T240" s="1"/>
      <x:c r="U240" s="1"/>
      <x:c r="V240" s="1"/>
      <x:c r="W240" s="1"/>
    </x:row>
    <x:row r="241">
      <x:c r="A241" s="1"/>
      <x:c r="B241" s="1"/>
      <x:c r="C241" s="1"/>
      <x:c r="D241" s="1"/>
      <x:c r="E241" s="1"/>
      <x:c r="F241" s="1"/>
      <x:c r="G241" s="1"/>
      <x:c r="H241" s="1"/>
      <x:c r="I241" s="1"/>
      <x:c r="J241" s="1"/>
      <x:c r="K241" s="1"/>
      <x:c r="L241" s="1"/>
      <x:c r="M241" s="1"/>
      <x:c r="N241" s="1"/>
      <x:c r="O241" s="1"/>
      <x:c r="P241" s="1"/>
      <x:c r="Q241" s="1"/>
      <x:c r="R241" s="1"/>
      <x:c r="S241" s="1"/>
      <x:c r="T241" s="1"/>
      <x:c r="U241" s="1"/>
      <x:c r="V241" s="1"/>
      <x:c r="W241" s="1"/>
    </x:row>
    <x:row r="242">
      <x:c r="A242" s="1"/>
      <x:c r="B242" s="1"/>
      <x:c r="C242" s="1"/>
      <x:c r="D242" s="1"/>
      <x:c r="E242" s="1"/>
      <x:c r="F242" s="1"/>
      <x:c r="G242" s="1"/>
      <x:c r="H242" s="1"/>
      <x:c r="I242" s="1"/>
      <x:c r="J242" s="1"/>
      <x:c r="K242" s="1"/>
      <x:c r="L242" s="1"/>
      <x:c r="M242" s="1"/>
      <x:c r="N242" s="1"/>
      <x:c r="O242" s="1"/>
      <x:c r="P242" s="1"/>
      <x:c r="Q242" s="1"/>
      <x:c r="R242" s="1"/>
      <x:c r="S242" s="1"/>
      <x:c r="T242" s="1"/>
      <x:c r="U242" s="1"/>
      <x:c r="V242" s="1"/>
      <x:c r="W242" s="1"/>
    </x:row>
    <x:row r="243">
      <x:c r="A243" s="1"/>
      <x:c r="B243" s="1"/>
      <x:c r="C243" s="1"/>
      <x:c r="D243" s="1"/>
      <x:c r="E243" s="1"/>
      <x:c r="F243" s="1"/>
      <x:c r="G243" s="1"/>
      <x:c r="H243" s="1"/>
      <x:c r="I243" s="1"/>
      <x:c r="J243" s="1"/>
      <x:c r="K243" s="1"/>
      <x:c r="L243" s="1"/>
      <x:c r="M243" s="1"/>
      <x:c r="N243" s="1"/>
      <x:c r="O243" s="1"/>
      <x:c r="P243" s="1"/>
      <x:c r="Q243" s="1"/>
      <x:c r="R243" s="1"/>
      <x:c r="S243" s="1"/>
      <x:c r="T243" s="1"/>
      <x:c r="U243" s="1"/>
      <x:c r="V243" s="1"/>
      <x:c r="W243" s="1"/>
    </x:row>
    <x:row r="244">
      <x:c r="A244" s="1"/>
      <x:c r="B244" s="1"/>
      <x:c r="C244" s="1"/>
      <x:c r="D244" s="1"/>
      <x:c r="E244" s="1"/>
      <x:c r="F244" s="1"/>
      <x:c r="G244" s="1"/>
      <x:c r="H244" s="1"/>
      <x:c r="I244" s="1"/>
      <x:c r="J244" s="1"/>
      <x:c r="K244" s="1"/>
      <x:c r="L244" s="1"/>
      <x:c r="M244" s="1"/>
      <x:c r="N244" s="1"/>
      <x:c r="O244" s="1"/>
      <x:c r="P244" s="1"/>
      <x:c r="Q244" s="1"/>
      <x:c r="R244" s="1"/>
      <x:c r="S244" s="1"/>
      <x:c r="T244" s="1"/>
      <x:c r="U244" s="1"/>
      <x:c r="V244" s="1"/>
      <x:c r="W244" s="1"/>
    </x:row>
    <x:row r="245">
      <x:c r="A245" s="1"/>
      <x:c r="B245" s="1"/>
      <x:c r="C245" s="1"/>
      <x:c r="D245" s="1"/>
      <x:c r="E245" s="1"/>
      <x:c r="F245" s="1"/>
      <x:c r="G245" s="1"/>
      <x:c r="H245" s="1"/>
      <x:c r="I245" s="1"/>
      <x:c r="J245" s="1"/>
      <x:c r="K245" s="1"/>
      <x:c r="L245" s="1"/>
      <x:c r="M245" s="1"/>
      <x:c r="N245" s="1"/>
      <x:c r="O245" s="1"/>
      <x:c r="P245" s="1"/>
      <x:c r="Q245" s="1"/>
      <x:c r="R245" s="1"/>
      <x:c r="S245" s="1"/>
      <x:c r="T245" s="1"/>
      <x:c r="U245" s="1"/>
      <x:c r="V245" s="1"/>
      <x:c r="W245" s="1"/>
    </x:row>
    <x:row r="246">
      <x:c r="A246" s="1"/>
      <x:c r="B246" s="1"/>
      <x:c r="C246" s="1"/>
      <x:c r="D246" s="1"/>
      <x:c r="E246" s="1"/>
      <x:c r="F246" s="1"/>
      <x:c r="G246" s="1"/>
      <x:c r="H246" s="1"/>
      <x:c r="I246" s="1"/>
      <x:c r="J246" s="1"/>
      <x:c r="K246" s="1"/>
      <x:c r="L246" s="1"/>
      <x:c r="M246" s="1"/>
      <x:c r="N246" s="1"/>
      <x:c r="O246" s="1"/>
      <x:c r="P246" s="1"/>
      <x:c r="Q246" s="1"/>
      <x:c r="R246" s="1"/>
      <x:c r="S246" s="1"/>
      <x:c r="T246" s="1"/>
      <x:c r="U246" s="1"/>
      <x:c r="V246" s="1"/>
      <x:c r="W246" s="1"/>
    </x:row>
    <x:row r="247">
      <x:c r="A247" s="1"/>
      <x:c r="B247" s="1"/>
      <x:c r="C247" s="1"/>
      <x:c r="D247" s="1"/>
      <x:c r="E247" s="1"/>
      <x:c r="F247" s="1"/>
      <x:c r="G247" s="1"/>
      <x:c r="H247" s="1"/>
      <x:c r="I247" s="1"/>
      <x:c r="J247" s="1"/>
      <x:c r="K247" s="1"/>
      <x:c r="L247" s="1"/>
      <x:c r="M247" s="1"/>
      <x:c r="N247" s="1"/>
      <x:c r="O247" s="1"/>
      <x:c r="P247" s="1"/>
      <x:c r="Q247" s="1"/>
      <x:c r="R247" s="1"/>
      <x:c r="S247" s="1"/>
      <x:c r="T247" s="1"/>
      <x:c r="U247" s="1"/>
      <x:c r="V247" s="1"/>
      <x:c r="W247" s="1"/>
    </x:row>
    <x:row r="248">
      <x:c r="A248" s="1"/>
      <x:c r="B248" s="1"/>
      <x:c r="C248" s="1"/>
      <x:c r="D248" s="1"/>
      <x:c r="E248" s="1"/>
      <x:c r="F248" s="1"/>
      <x:c r="G248" s="1"/>
      <x:c r="H248" s="1"/>
      <x:c r="I248" s="1"/>
      <x:c r="J248" s="1"/>
      <x:c r="K248" s="1"/>
      <x:c r="L248" s="1"/>
      <x:c r="M248" s="1"/>
      <x:c r="N248" s="1"/>
      <x:c r="O248" s="1"/>
      <x:c r="P248" s="1"/>
      <x:c r="Q248" s="1"/>
      <x:c r="R248" s="1"/>
      <x:c r="S248" s="1"/>
      <x:c r="T248" s="1"/>
      <x:c r="U248" s="1"/>
      <x:c r="V248" s="1"/>
      <x:c r="W248" s="1"/>
    </x:row>
    <x:row r="249">
      <x:c r="A249" s="1"/>
      <x:c r="B249" s="1"/>
      <x:c r="C249" s="1"/>
      <x:c r="D249" s="1"/>
      <x:c r="E249" s="1"/>
      <x:c r="F249" s="1"/>
      <x:c r="G249" s="1"/>
      <x:c r="H249" s="1"/>
      <x:c r="I249" s="1"/>
      <x:c r="J249" s="1"/>
      <x:c r="K249" s="1"/>
      <x:c r="L249" s="1"/>
      <x:c r="M249" s="1"/>
      <x:c r="N249" s="1"/>
      <x:c r="O249" s="1"/>
      <x:c r="P249" s="1"/>
      <x:c r="Q249" s="1"/>
      <x:c r="R249" s="1"/>
      <x:c r="S249" s="1"/>
      <x:c r="T249" s="1"/>
      <x:c r="U249" s="1"/>
      <x:c r="V249" s="1"/>
      <x:c r="W249" s="1"/>
    </x:row>
    <x:row r="250">
      <x:c r="A250" s="1"/>
      <x:c r="B250" s="1"/>
      <x:c r="C250" s="1"/>
      <x:c r="D250" s="1"/>
      <x:c r="E250" s="1"/>
      <x:c r="F250" s="1"/>
      <x:c r="G250" s="1"/>
      <x:c r="H250" s="1"/>
      <x:c r="I250" s="1"/>
      <x:c r="J250" s="1"/>
      <x:c r="K250" s="1"/>
      <x:c r="L250" s="1"/>
      <x:c r="M250" s="1"/>
      <x:c r="N250" s="1"/>
      <x:c r="O250" s="1"/>
      <x:c r="P250" s="1"/>
      <x:c r="Q250" s="1"/>
      <x:c r="R250" s="1"/>
      <x:c r="S250" s="1"/>
      <x:c r="T250" s="1"/>
      <x:c r="U250" s="1"/>
      <x:c r="V250" s="1"/>
      <x:c r="W250" s="1"/>
    </x:row>
    <x:row r="251">
      <x:c r="A251" s="1"/>
      <x:c r="B251" s="1"/>
      <x:c r="C251" s="1"/>
      <x:c r="D251" s="1"/>
      <x:c r="E251" s="1"/>
      <x:c r="F251" s="1"/>
      <x:c r="G251" s="1"/>
      <x:c r="H251" s="1"/>
      <x:c r="I251" s="1"/>
      <x:c r="J251" s="1"/>
      <x:c r="K251" s="1"/>
      <x:c r="L251" s="1"/>
      <x:c r="M251" s="1"/>
      <x:c r="N251" s="1"/>
      <x:c r="O251" s="1"/>
      <x:c r="P251" s="1"/>
      <x:c r="Q251" s="1"/>
      <x:c r="R251" s="1"/>
      <x:c r="S251" s="1"/>
      <x:c r="T251" s="1"/>
      <x:c r="U251" s="1"/>
      <x:c r="V251" s="1"/>
      <x:c r="W251" s="1"/>
    </x:row>
    <x:row r="252">
      <x:c r="A252" s="1"/>
      <x:c r="B252" s="1"/>
      <x:c r="C252" s="1"/>
      <x:c r="D252" s="1"/>
      <x:c r="E252" s="1"/>
      <x:c r="F252" s="1"/>
      <x:c r="G252" s="1"/>
      <x:c r="H252" s="1"/>
      <x:c r="I252" s="1"/>
      <x:c r="J252" s="1"/>
      <x:c r="K252" s="1"/>
      <x:c r="L252" s="1"/>
      <x:c r="M252" s="1"/>
      <x:c r="N252" s="1"/>
      <x:c r="O252" s="1"/>
      <x:c r="P252" s="1"/>
      <x:c r="Q252" s="1"/>
      <x:c r="R252" s="1"/>
      <x:c r="S252" s="1"/>
      <x:c r="T252" s="1"/>
      <x:c r="U252" s="1"/>
      <x:c r="V252" s="1"/>
      <x:c r="W252" s="1"/>
    </x:row>
    <x:row r="253">
      <x:c r="A253" s="1"/>
      <x:c r="B253" s="1"/>
      <x:c r="C253" s="1"/>
      <x:c r="D253" s="1"/>
      <x:c r="E253" s="1"/>
      <x:c r="F253" s="1"/>
      <x:c r="G253" s="1"/>
      <x:c r="H253" s="1"/>
      <x:c r="I253" s="1"/>
      <x:c r="J253" s="1"/>
      <x:c r="K253" s="1"/>
      <x:c r="L253" s="1"/>
      <x:c r="M253" s="1"/>
      <x:c r="N253" s="1"/>
      <x:c r="O253" s="1"/>
      <x:c r="P253" s="1"/>
      <x:c r="Q253" s="1"/>
      <x:c r="R253" s="1"/>
      <x:c r="S253" s="1"/>
      <x:c r="T253" s="1"/>
      <x:c r="U253" s="1"/>
      <x:c r="V253" s="1"/>
      <x:c r="W253" s="1"/>
    </x:row>
    <x:row r="254">
      <x:c r="A254" s="1"/>
      <x:c r="B254" s="1"/>
      <x:c r="C254" s="1"/>
      <x:c r="D254" s="1"/>
      <x:c r="E254" s="1"/>
      <x:c r="F254" s="1"/>
      <x:c r="G254" s="1"/>
      <x:c r="H254" s="1"/>
      <x:c r="I254" s="1"/>
      <x:c r="J254" s="1"/>
      <x:c r="K254" s="1"/>
      <x:c r="L254" s="1"/>
      <x:c r="M254" s="1"/>
      <x:c r="N254" s="1"/>
      <x:c r="O254" s="1"/>
      <x:c r="P254" s="1"/>
      <x:c r="Q254" s="1"/>
      <x:c r="R254" s="1"/>
      <x:c r="S254" s="1"/>
      <x:c r="T254" s="1"/>
      <x:c r="U254" s="1"/>
      <x:c r="V254" s="1"/>
      <x:c r="W254" s="1"/>
    </x:row>
    <x:row r="255">
      <x:c r="A255" s="1"/>
      <x:c r="B255" s="1"/>
      <x:c r="C255" s="1"/>
      <x:c r="D255" s="1"/>
      <x:c r="E255" s="1"/>
      <x:c r="F255" s="1"/>
      <x:c r="G255" s="1"/>
      <x:c r="H255" s="1"/>
      <x:c r="I255" s="1"/>
      <x:c r="J255" s="1"/>
      <x:c r="K255" s="1"/>
      <x:c r="L255" s="1"/>
      <x:c r="M255" s="1"/>
      <x:c r="N255" s="1"/>
      <x:c r="O255" s="1"/>
      <x:c r="P255" s="1"/>
      <x:c r="Q255" s="1"/>
      <x:c r="R255" s="1"/>
      <x:c r="S255" s="1"/>
      <x:c r="T255" s="1"/>
      <x:c r="U255" s="1"/>
      <x:c r="V255" s="1"/>
      <x:c r="W255" s="1"/>
    </x:row>
    <x:row r="256">
      <x:c r="A256" s="1"/>
      <x:c r="B256" s="1"/>
      <x:c r="C256" s="1"/>
      <x:c r="D256" s="1"/>
      <x:c r="E256" s="1"/>
      <x:c r="F256" s="1"/>
      <x:c r="G256" s="1"/>
      <x:c r="H256" s="1"/>
      <x:c r="I256" s="1"/>
      <x:c r="J256" s="1"/>
      <x:c r="K256" s="1"/>
      <x:c r="L256" s="1"/>
      <x:c r="M256" s="1"/>
      <x:c r="N256" s="1"/>
      <x:c r="O256" s="1"/>
      <x:c r="P256" s="1"/>
      <x:c r="Q256" s="1"/>
      <x:c r="R256" s="1"/>
      <x:c r="S256" s="1"/>
      <x:c r="T256" s="1"/>
      <x:c r="U256" s="1"/>
      <x:c r="V256" s="1"/>
      <x:c r="W256" s="1"/>
    </x:row>
    <x:row r="257">
      <x:c r="A257" s="1"/>
      <x:c r="B257" s="1"/>
      <x:c r="C257" s="1"/>
      <x:c r="D257" s="1"/>
      <x:c r="E257" s="1"/>
      <x:c r="F257" s="1"/>
      <x:c r="G257" s="1"/>
      <x:c r="H257" s="1"/>
      <x:c r="I257" s="1"/>
      <x:c r="J257" s="1"/>
      <x:c r="K257" s="1"/>
      <x:c r="L257" s="1"/>
      <x:c r="M257" s="1"/>
      <x:c r="N257" s="1"/>
      <x:c r="O257" s="1"/>
      <x:c r="P257" s="1"/>
      <x:c r="Q257" s="1"/>
      <x:c r="R257" s="1"/>
      <x:c r="S257" s="1"/>
      <x:c r="T257" s="1"/>
      <x:c r="U257" s="1"/>
      <x:c r="V257" s="1"/>
      <x:c r="W257" s="1"/>
    </x:row>
    <x:row r="258">
      <x:c r="A258" s="1"/>
      <x:c r="B258" s="1"/>
      <x:c r="C258" s="1"/>
      <x:c r="D258" s="1"/>
      <x:c r="E258" s="1"/>
      <x:c r="F258" s="1"/>
      <x:c r="G258" s="1"/>
      <x:c r="H258" s="1"/>
      <x:c r="I258" s="1"/>
      <x:c r="J258" s="1"/>
      <x:c r="K258" s="1"/>
      <x:c r="L258" s="1"/>
      <x:c r="M258" s="1"/>
      <x:c r="N258" s="1"/>
      <x:c r="O258" s="1"/>
      <x:c r="P258" s="1"/>
      <x:c r="Q258" s="1"/>
      <x:c r="R258" s="1"/>
      <x:c r="S258" s="1"/>
      <x:c r="T258" s="1"/>
      <x:c r="U258" s="1"/>
      <x:c r="V258" s="1"/>
      <x:c r="W258" s="1"/>
    </x:row>
    <x:row r="259">
      <x:c r="A259" s="1"/>
      <x:c r="B259" s="1"/>
      <x:c r="C259" s="1"/>
      <x:c r="D259" s="1"/>
      <x:c r="E259" s="1"/>
      <x:c r="F259" s="1"/>
      <x:c r="G259" s="1"/>
      <x:c r="H259" s="1"/>
      <x:c r="I259" s="1"/>
      <x:c r="J259" s="1"/>
      <x:c r="K259" s="1"/>
      <x:c r="L259" s="1"/>
      <x:c r="M259" s="1"/>
      <x:c r="N259" s="1"/>
      <x:c r="O259" s="1"/>
      <x:c r="P259" s="1"/>
      <x:c r="Q259" s="1"/>
      <x:c r="R259" s="1"/>
      <x:c r="S259" s="1"/>
      <x:c r="T259" s="1"/>
      <x:c r="U259" s="1"/>
      <x:c r="V259" s="1"/>
      <x:c r="W259" s="1"/>
    </x:row>
    <x:row r="260">
      <x:c r="A260" s="1"/>
      <x:c r="B260" s="1"/>
      <x:c r="C260" s="1"/>
      <x:c r="D260" s="1"/>
      <x:c r="E260" s="1"/>
      <x:c r="F260" s="1"/>
      <x:c r="G260" s="1"/>
      <x:c r="H260" s="1"/>
      <x:c r="I260" s="1"/>
      <x:c r="J260" s="1"/>
      <x:c r="K260" s="1"/>
      <x:c r="L260" s="1"/>
      <x:c r="M260" s="1"/>
      <x:c r="N260" s="1"/>
      <x:c r="O260" s="1"/>
      <x:c r="P260" s="1"/>
      <x:c r="Q260" s="1"/>
      <x:c r="R260" s="1"/>
      <x:c r="S260" s="1"/>
      <x:c r="T260" s="1"/>
      <x:c r="U260" s="1"/>
      <x:c r="V260" s="1"/>
      <x:c r="W260" s="1"/>
    </x:row>
    <x:row r="261">
      <x:c r="A261" s="1"/>
      <x:c r="B261" s="1"/>
      <x:c r="C261" s="1"/>
      <x:c r="D261" s="1"/>
      <x:c r="E261" s="1"/>
      <x:c r="F261" s="1"/>
      <x:c r="G261" s="1"/>
      <x:c r="H261" s="1"/>
      <x:c r="I261" s="1"/>
      <x:c r="J261" s="1"/>
      <x:c r="K261" s="1"/>
      <x:c r="L261" s="1"/>
      <x:c r="M261" s="1"/>
      <x:c r="N261" s="1"/>
      <x:c r="O261" s="1"/>
      <x:c r="P261" s="1"/>
      <x:c r="Q261" s="1"/>
      <x:c r="R261" s="1"/>
      <x:c r="S261" s="1"/>
      <x:c r="T261" s="1"/>
      <x:c r="U261" s="1"/>
      <x:c r="V261" s="1"/>
      <x:c r="W261" s="1"/>
    </x:row>
    <x:row r="262">
      <x:c r="A262" s="1"/>
      <x:c r="B262" s="1"/>
      <x:c r="C262" s="1"/>
      <x:c r="D262" s="1"/>
      <x:c r="E262" s="1"/>
      <x:c r="F262" s="1"/>
      <x:c r="G262" s="1"/>
      <x:c r="H262" s="1"/>
      <x:c r="I262" s="1"/>
      <x:c r="J262" s="1"/>
      <x:c r="K262" s="1"/>
      <x:c r="L262" s="1"/>
      <x:c r="M262" s="1"/>
      <x:c r="N262" s="1"/>
      <x:c r="O262" s="1"/>
      <x:c r="P262" s="1"/>
      <x:c r="Q262" s="1"/>
      <x:c r="R262" s="1"/>
      <x:c r="S262" s="1"/>
      <x:c r="T262" s="1"/>
      <x:c r="U262" s="1"/>
      <x:c r="V262" s="1"/>
      <x:c r="W262" s="1"/>
    </x:row>
    <x:row r="263">
      <x:c r="A263" s="1"/>
      <x:c r="B263" s="1"/>
      <x:c r="C263" s="1"/>
      <x:c r="D263" s="1"/>
      <x:c r="E263" s="1"/>
      <x:c r="F263" s="1"/>
      <x:c r="G263" s="1"/>
      <x:c r="H263" s="1"/>
      <x:c r="I263" s="1"/>
      <x:c r="J263" s="1"/>
      <x:c r="K263" s="1"/>
      <x:c r="L263" s="1"/>
      <x:c r="M263" s="1"/>
      <x:c r="N263" s="1"/>
      <x:c r="O263" s="1"/>
      <x:c r="P263" s="1"/>
      <x:c r="Q263" s="1"/>
      <x:c r="R263" s="1"/>
      <x:c r="S263" s="1"/>
      <x:c r="T263" s="1"/>
      <x:c r="U263" s="1"/>
      <x:c r="V263" s="1"/>
      <x:c r="W263" s="1"/>
    </x:row>
    <x:row r="264">
      <x:c r="A264" s="1"/>
      <x:c r="B264" s="1"/>
      <x:c r="C264" s="1"/>
      <x:c r="D264" s="1"/>
      <x:c r="E264" s="1"/>
      <x:c r="F264" s="1"/>
      <x:c r="G264" s="1"/>
      <x:c r="H264" s="1"/>
      <x:c r="I264" s="1"/>
      <x:c r="J264" s="1"/>
      <x:c r="K264" s="1"/>
      <x:c r="L264" s="1"/>
      <x:c r="M264" s="1"/>
      <x:c r="N264" s="1"/>
      <x:c r="O264" s="1"/>
      <x:c r="P264" s="1"/>
      <x:c r="Q264" s="1"/>
      <x:c r="R264" s="1"/>
      <x:c r="S264" s="1"/>
      <x:c r="T264" s="1"/>
      <x:c r="U264" s="1"/>
      <x:c r="V264" s="1"/>
      <x:c r="W264" s="1"/>
    </x:row>
    <x:row r="265">
      <x:c r="A265" s="1"/>
      <x:c r="B265" s="1"/>
      <x:c r="C265" s="1"/>
      <x:c r="D265" s="1"/>
      <x:c r="E265" s="1"/>
      <x:c r="F265" s="1"/>
      <x:c r="G265" s="1"/>
      <x:c r="H265" s="1"/>
      <x:c r="I265" s="1"/>
      <x:c r="J265" s="1"/>
      <x:c r="K265" s="1"/>
      <x:c r="L265" s="1"/>
      <x:c r="M265" s="1"/>
      <x:c r="N265" s="1"/>
      <x:c r="O265" s="1"/>
      <x:c r="P265" s="1"/>
      <x:c r="Q265" s="1"/>
      <x:c r="R265" s="1"/>
      <x:c r="S265" s="1"/>
      <x:c r="T265" s="1"/>
      <x:c r="U265" s="1"/>
      <x:c r="V265" s="1"/>
      <x:c r="W265" s="1"/>
    </x:row>
    <x:row r="266">
      <x:c r="A266" s="1"/>
      <x:c r="B266" s="1"/>
      <x:c r="C266" s="1"/>
      <x:c r="D266" s="1"/>
      <x:c r="E266" s="1"/>
      <x:c r="F266" s="1"/>
      <x:c r="G266" s="1"/>
      <x:c r="H266" s="1"/>
      <x:c r="I266" s="1"/>
      <x:c r="J266" s="1"/>
      <x:c r="K266" s="1"/>
      <x:c r="L266" s="1"/>
      <x:c r="M266" s="1"/>
      <x:c r="N266" s="1"/>
      <x:c r="O266" s="1"/>
      <x:c r="P266" s="1"/>
      <x:c r="Q266" s="1"/>
      <x:c r="R266" s="1"/>
      <x:c r="S266" s="1"/>
      <x:c r="T266" s="1"/>
      <x:c r="U266" s="1"/>
      <x:c r="V266" s="1"/>
      <x:c r="W266" s="1"/>
    </x:row>
    <x:row r="267">
      <x:c r="A267" s="1"/>
      <x:c r="B267" s="1"/>
      <x:c r="C267" s="1"/>
      <x:c r="D267" s="1"/>
      <x:c r="E267" s="1"/>
      <x:c r="F267" s="1"/>
      <x:c r="G267" s="1"/>
      <x:c r="H267" s="1"/>
      <x:c r="I267" s="1"/>
      <x:c r="J267" s="1"/>
      <x:c r="K267" s="1"/>
      <x:c r="L267" s="1"/>
      <x:c r="M267" s="1"/>
      <x:c r="N267" s="1"/>
      <x:c r="O267" s="1"/>
      <x:c r="P267" s="1"/>
      <x:c r="Q267" s="1"/>
      <x:c r="R267" s="1"/>
      <x:c r="S267" s="1"/>
      <x:c r="T267" s="1"/>
      <x:c r="U267" s="1"/>
      <x:c r="V267" s="1"/>
      <x:c r="W267" s="1"/>
    </x:row>
    <x:row r="268">
      <x:c r="A268" s="1"/>
      <x:c r="B268" s="1"/>
      <x:c r="C268" s="1"/>
      <x:c r="D268" s="1"/>
      <x:c r="E268" s="1"/>
      <x:c r="F268" s="1"/>
      <x:c r="G268" s="1"/>
      <x:c r="H268" s="1"/>
      <x:c r="I268" s="1"/>
      <x:c r="J268" s="1"/>
      <x:c r="K268" s="1"/>
      <x:c r="L268" s="1"/>
      <x:c r="M268" s="1"/>
      <x:c r="N268" s="1"/>
      <x:c r="O268" s="1"/>
      <x:c r="P268" s="1"/>
      <x:c r="Q268" s="1"/>
      <x:c r="R268" s="1"/>
      <x:c r="S268" s="1"/>
      <x:c r="T268" s="1"/>
      <x:c r="U268" s="1"/>
      <x:c r="V268" s="1"/>
      <x:c r="W268" s="1"/>
    </x:row>
    <x:row r="269">
      <x:c r="A269" s="1"/>
      <x:c r="B269" s="1"/>
      <x:c r="C269" s="1"/>
      <x:c r="D269" s="1"/>
      <x:c r="E269" s="1"/>
      <x:c r="F269" s="1"/>
      <x:c r="G269" s="1"/>
      <x:c r="H269" s="1"/>
      <x:c r="I269" s="1"/>
      <x:c r="J269" s="1"/>
      <x:c r="K269" s="1"/>
      <x:c r="L269" s="1"/>
      <x:c r="M269" s="1"/>
      <x:c r="N269" s="1"/>
      <x:c r="O269" s="1"/>
      <x:c r="P269" s="1"/>
      <x:c r="Q269" s="1"/>
      <x:c r="R269" s="1"/>
      <x:c r="S269" s="1"/>
      <x:c r="T269" s="1"/>
      <x:c r="U269" s="1"/>
      <x:c r="V269" s="1"/>
      <x:c r="W269" s="1"/>
    </x:row>
    <x:row r="270">
      <x:c r="A270" s="1"/>
      <x:c r="B270" s="1"/>
      <x:c r="C270" s="1"/>
      <x:c r="D270" s="1"/>
      <x:c r="E270" s="1"/>
      <x:c r="F270" s="1"/>
      <x:c r="G270" s="1"/>
      <x:c r="H270" s="1"/>
      <x:c r="I270" s="1"/>
      <x:c r="J270" s="1"/>
      <x:c r="K270" s="1"/>
      <x:c r="L270" s="1"/>
      <x:c r="M270" s="1"/>
      <x:c r="N270" s="1"/>
      <x:c r="O270" s="1"/>
      <x:c r="P270" s="1"/>
      <x:c r="Q270" s="1"/>
      <x:c r="R270" s="1"/>
      <x:c r="S270" s="1"/>
      <x:c r="T270" s="1"/>
      <x:c r="U270" s="1"/>
      <x:c r="V270" s="1"/>
      <x:c r="W270" s="1"/>
    </x:row>
    <x:row r="271">
      <x:c r="A271" s="1"/>
      <x:c r="B271" s="1"/>
      <x:c r="C271" s="1"/>
      <x:c r="D271" s="1"/>
      <x:c r="E271" s="1"/>
      <x:c r="F271" s="1"/>
      <x:c r="G271" s="1"/>
      <x:c r="H271" s="1"/>
      <x:c r="I271" s="1"/>
      <x:c r="J271" s="1"/>
      <x:c r="K271" s="1"/>
      <x:c r="L271" s="1"/>
      <x:c r="M271" s="1"/>
      <x:c r="N271" s="1"/>
      <x:c r="O271" s="1"/>
      <x:c r="P271" s="1"/>
      <x:c r="Q271" s="1"/>
      <x:c r="R271" s="1"/>
      <x:c r="S271" s="1"/>
      <x:c r="T271" s="1"/>
      <x:c r="U271" s="1"/>
      <x:c r="V271" s="1"/>
      <x:c r="W271" s="1"/>
    </x:row>
    <x:row r="272">
      <x:c r="A272" s="1"/>
      <x:c r="B272" s="1"/>
      <x:c r="C272" s="1"/>
      <x:c r="D272" s="1"/>
      <x:c r="E272" s="1"/>
      <x:c r="F272" s="1"/>
      <x:c r="G272" s="1"/>
      <x:c r="H272" s="1"/>
      <x:c r="I272" s="1"/>
      <x:c r="J272" s="1"/>
      <x:c r="K272" s="1"/>
      <x:c r="L272" s="1"/>
      <x:c r="M272" s="1"/>
      <x:c r="N272" s="1"/>
      <x:c r="O272" s="1"/>
      <x:c r="P272" s="1"/>
      <x:c r="Q272" s="1"/>
      <x:c r="R272" s="1"/>
      <x:c r="S272" s="1"/>
      <x:c r="T272" s="1"/>
      <x:c r="U272" s="1"/>
      <x:c r="V272" s="1"/>
      <x:c r="W272" s="1"/>
    </x:row>
    <x:row r="273">
      <x:c r="A273" s="1"/>
      <x:c r="B273" s="1"/>
      <x:c r="C273" s="1"/>
      <x:c r="D273" s="1"/>
      <x:c r="E273" s="1"/>
      <x:c r="F273" s="1"/>
      <x:c r="G273" s="1"/>
      <x:c r="H273" s="1"/>
      <x:c r="I273" s="1"/>
      <x:c r="J273" s="1"/>
      <x:c r="K273" s="1"/>
      <x:c r="L273" s="1"/>
      <x:c r="M273" s="1"/>
      <x:c r="N273" s="1"/>
      <x:c r="O273" s="1"/>
      <x:c r="P273" s="1"/>
      <x:c r="Q273" s="1"/>
      <x:c r="R273" s="1"/>
      <x:c r="S273" s="1"/>
      <x:c r="T273" s="1"/>
      <x:c r="U273" s="1"/>
      <x:c r="V273" s="1"/>
      <x:c r="W273" s="1"/>
    </x:row>
    <x:row r="274">
      <x:c r="A274" s="1"/>
      <x:c r="B274" s="1"/>
      <x:c r="C274" s="1"/>
      <x:c r="D274" s="1"/>
      <x:c r="E274" s="1"/>
      <x:c r="F274" s="1"/>
      <x:c r="G274" s="1"/>
      <x:c r="H274" s="1"/>
      <x:c r="I274" s="1"/>
      <x:c r="J274" s="1"/>
      <x:c r="K274" s="1"/>
      <x:c r="L274" s="1"/>
      <x:c r="M274" s="1"/>
      <x:c r="N274" s="1"/>
      <x:c r="O274" s="1"/>
      <x:c r="P274" s="1"/>
      <x:c r="Q274" s="1"/>
      <x:c r="R274" s="1"/>
      <x:c r="S274" s="1"/>
      <x:c r="T274" s="1"/>
      <x:c r="U274" s="1"/>
      <x:c r="V274" s="1"/>
      <x:c r="W274" s="1"/>
    </x:row>
    <x:row r="275">
      <x:c r="A275" s="1"/>
      <x:c r="B275" s="1"/>
      <x:c r="C275" s="1"/>
      <x:c r="D275" s="1"/>
      <x:c r="E275" s="1"/>
      <x:c r="F275" s="1"/>
      <x:c r="G275" s="1"/>
      <x:c r="H275" s="1"/>
      <x:c r="I275" s="1"/>
      <x:c r="J275" s="1"/>
      <x:c r="K275" s="1"/>
      <x:c r="L275" s="1"/>
      <x:c r="M275" s="1"/>
      <x:c r="N275" s="1"/>
      <x:c r="O275" s="1"/>
      <x:c r="P275" s="1"/>
      <x:c r="Q275" s="1"/>
      <x:c r="R275" s="1"/>
      <x:c r="S275" s="1"/>
      <x:c r="T275" s="1"/>
      <x:c r="U275" s="1"/>
      <x:c r="V275" s="1"/>
      <x:c r="W275" s="1"/>
    </x:row>
    <x:row r="276">
      <x:c r="A276" s="1"/>
      <x:c r="B276" s="1"/>
      <x:c r="C276" s="1"/>
      <x:c r="D276" s="1"/>
      <x:c r="E276" s="1"/>
      <x:c r="F276" s="1"/>
      <x:c r="G276" s="1"/>
      <x:c r="H276" s="1"/>
      <x:c r="I276" s="1"/>
      <x:c r="J276" s="1"/>
      <x:c r="K276" s="1"/>
      <x:c r="L276" s="1"/>
      <x:c r="M276" s="1"/>
      <x:c r="N276" s="1"/>
      <x:c r="O276" s="1"/>
      <x:c r="P276" s="1"/>
      <x:c r="Q276" s="1"/>
      <x:c r="R276" s="1"/>
      <x:c r="S276" s="1"/>
      <x:c r="T276" s="1"/>
      <x:c r="U276" s="1"/>
      <x:c r="V276" s="1"/>
      <x:c r="W276" s="1"/>
    </x:row>
    <x:row r="277">
      <x:c r="A277" s="1"/>
      <x:c r="B277" s="1"/>
      <x:c r="C277" s="1"/>
      <x:c r="D277" s="1"/>
      <x:c r="E277" s="1"/>
      <x:c r="F277" s="1"/>
      <x:c r="G277" s="1"/>
      <x:c r="H277" s="1"/>
      <x:c r="I277" s="1"/>
      <x:c r="J277" s="1"/>
      <x:c r="K277" s="1"/>
      <x:c r="L277" s="1"/>
      <x:c r="M277" s="1"/>
      <x:c r="N277" s="1"/>
      <x:c r="O277" s="1"/>
      <x:c r="P277" s="1"/>
      <x:c r="Q277" s="1"/>
      <x:c r="R277" s="1"/>
      <x:c r="S277" s="1"/>
      <x:c r="T277" s="1"/>
      <x:c r="U277" s="1"/>
      <x:c r="V277" s="1"/>
      <x:c r="W277" s="1"/>
    </x:row>
    <x:row r="278">
      <x:c r="A278" s="1"/>
      <x:c r="B278" s="1"/>
      <x:c r="C278" s="1"/>
      <x:c r="D278" s="1"/>
      <x:c r="E278" s="1"/>
      <x:c r="F278" s="1"/>
      <x:c r="G278" s="1"/>
      <x:c r="H278" s="1"/>
      <x:c r="I278" s="1"/>
      <x:c r="J278" s="1"/>
      <x:c r="K278" s="1"/>
      <x:c r="L278" s="1"/>
      <x:c r="M278" s="1"/>
      <x:c r="N278" s="1"/>
      <x:c r="O278" s="1"/>
      <x:c r="P278" s="1"/>
      <x:c r="Q278" s="1"/>
      <x:c r="R278" s="1"/>
      <x:c r="S278" s="1"/>
      <x:c r="T278" s="1"/>
      <x:c r="U278" s="1"/>
      <x:c r="V278" s="1"/>
      <x:c r="W278" s="1"/>
    </x:row>
    <x:row r="279">
      <x:c r="A279" s="1"/>
      <x:c r="B279" s="1"/>
      <x:c r="C279" s="1"/>
      <x:c r="D279" s="1"/>
      <x:c r="E279" s="1"/>
      <x:c r="F279" s="1"/>
      <x:c r="G279" s="1"/>
      <x:c r="H279" s="1"/>
      <x:c r="I279" s="1"/>
      <x:c r="J279" s="1"/>
      <x:c r="K279" s="1"/>
      <x:c r="L279" s="1"/>
      <x:c r="M279" s="1"/>
      <x:c r="N279" s="1"/>
      <x:c r="O279" s="1"/>
      <x:c r="P279" s="1"/>
      <x:c r="Q279" s="1"/>
      <x:c r="R279" s="1"/>
      <x:c r="S279" s="1"/>
      <x:c r="T279" s="1"/>
      <x:c r="U279" s="1"/>
      <x:c r="V279" s="1"/>
      <x:c r="W279" s="1"/>
    </x:row>
    <x:row r="280">
      <x:c r="A280" s="1"/>
      <x:c r="B280" s="1"/>
      <x:c r="C280" s="1"/>
      <x:c r="D280" s="1"/>
      <x:c r="E280" s="1"/>
      <x:c r="F280" s="1"/>
      <x:c r="G280" s="1"/>
      <x:c r="H280" s="1"/>
      <x:c r="I280" s="1"/>
      <x:c r="J280" s="1"/>
      <x:c r="K280" s="1"/>
      <x:c r="L280" s="1"/>
      <x:c r="M280" s="1"/>
      <x:c r="N280" s="1"/>
      <x:c r="O280" s="1"/>
      <x:c r="P280" s="1"/>
      <x:c r="Q280" s="1"/>
      <x:c r="R280" s="1"/>
      <x:c r="S280" s="1"/>
      <x:c r="T280" s="1"/>
      <x:c r="U280" s="1"/>
      <x:c r="V280" s="1"/>
      <x:c r="W280" s="1"/>
    </x:row>
    <x:row r="281">
      <x:c r="A281" s="1"/>
      <x:c r="B281" s="1"/>
      <x:c r="C281" s="1"/>
      <x:c r="D281" s="1"/>
      <x:c r="E281" s="1"/>
      <x:c r="F281" s="1"/>
      <x:c r="G281" s="1"/>
      <x:c r="H281" s="1"/>
      <x:c r="I281" s="1"/>
      <x:c r="J281" s="1"/>
      <x:c r="K281" s="1"/>
      <x:c r="L281" s="1"/>
      <x:c r="M281" s="1"/>
      <x:c r="N281" s="1"/>
      <x:c r="O281" s="1"/>
      <x:c r="P281" s="1"/>
      <x:c r="Q281" s="1"/>
      <x:c r="R281" s="1"/>
      <x:c r="S281" s="1"/>
      <x:c r="T281" s="1"/>
      <x:c r="U281" s="1"/>
      <x:c r="V281" s="1"/>
      <x:c r="W281" s="1"/>
    </x:row>
    <x:row r="282">
      <x:c r="A282" s="1"/>
      <x:c r="B282" s="1"/>
      <x:c r="C282" s="1"/>
      <x:c r="D282" s="1"/>
      <x:c r="E282" s="1"/>
      <x:c r="F282" s="1"/>
      <x:c r="G282" s="1"/>
      <x:c r="H282" s="1"/>
      <x:c r="I282" s="1"/>
      <x:c r="J282" s="1"/>
      <x:c r="K282" s="1"/>
      <x:c r="L282" s="1"/>
      <x:c r="M282" s="1"/>
      <x:c r="N282" s="1"/>
      <x:c r="O282" s="1"/>
      <x:c r="P282" s="1"/>
      <x:c r="Q282" s="1"/>
      <x:c r="R282" s="1"/>
      <x:c r="S282" s="1"/>
      <x:c r="T282" s="1"/>
      <x:c r="U282" s="1"/>
      <x:c r="V282" s="1"/>
      <x:c r="W282" s="1"/>
    </x:row>
    <x:row r="283">
      <x:c r="A283" s="1"/>
      <x:c r="B283" s="1"/>
      <x:c r="C283" s="1"/>
      <x:c r="D283" s="1"/>
      <x:c r="E283" s="1"/>
      <x:c r="F283" s="1"/>
      <x:c r="G283" s="1"/>
      <x:c r="H283" s="1"/>
      <x:c r="I283" s="1"/>
      <x:c r="J283" s="1"/>
      <x:c r="K283" s="1"/>
      <x:c r="L283" s="1"/>
      <x:c r="M283" s="1"/>
      <x:c r="N283" s="1"/>
      <x:c r="O283" s="1"/>
      <x:c r="P283" s="1"/>
      <x:c r="Q283" s="1"/>
      <x:c r="R283" s="1"/>
      <x:c r="S283" s="1"/>
      <x:c r="T283" s="1"/>
      <x:c r="U283" s="1"/>
      <x:c r="V283" s="1"/>
      <x:c r="W283" s="1"/>
    </x:row>
    <x:row r="284">
      <x:c r="A284" s="1"/>
      <x:c r="B284" s="1"/>
      <x:c r="C284" s="1"/>
      <x:c r="D284" s="1"/>
      <x:c r="E284" s="1"/>
      <x:c r="F284" s="1"/>
      <x:c r="G284" s="1"/>
      <x:c r="H284" s="1"/>
      <x:c r="I284" s="1"/>
      <x:c r="J284" s="1"/>
      <x:c r="K284" s="1"/>
      <x:c r="L284" s="1"/>
      <x:c r="M284" s="1"/>
      <x:c r="N284" s="1"/>
      <x:c r="O284" s="1"/>
      <x:c r="P284" s="1"/>
      <x:c r="Q284" s="1"/>
      <x:c r="R284" s="1"/>
      <x:c r="S284" s="1"/>
      <x:c r="T284" s="1"/>
      <x:c r="U284" s="1"/>
      <x:c r="V284" s="1"/>
      <x:c r="W284" s="1"/>
    </x:row>
    <x:row r="285">
      <x:c r="A285" s="1"/>
      <x:c r="B285" s="1"/>
      <x:c r="C285" s="1"/>
      <x:c r="D285" s="1"/>
      <x:c r="E285" s="1"/>
      <x:c r="F285" s="1"/>
      <x:c r="G285" s="1"/>
      <x:c r="H285" s="1"/>
      <x:c r="I285" s="1"/>
      <x:c r="J285" s="1"/>
      <x:c r="K285" s="1"/>
      <x:c r="L285" s="1"/>
      <x:c r="M285" s="1"/>
      <x:c r="N285" s="1"/>
      <x:c r="O285" s="1"/>
      <x:c r="P285" s="1"/>
      <x:c r="Q285" s="1"/>
      <x:c r="R285" s="1"/>
      <x:c r="S285" s="1"/>
      <x:c r="T285" s="1"/>
      <x:c r="U285" s="1"/>
      <x:c r="V285" s="1"/>
      <x:c r="W285" s="1"/>
    </x:row>
    <x:row r="286">
      <x:c r="A286" s="1"/>
      <x:c r="B286" s="1"/>
      <x:c r="C286" s="1"/>
      <x:c r="D286" s="1"/>
      <x:c r="E286" s="1"/>
      <x:c r="F286" s="1"/>
      <x:c r="G286" s="1"/>
      <x:c r="H286" s="1"/>
      <x:c r="I286" s="1"/>
      <x:c r="J286" s="1"/>
      <x:c r="K286" s="1"/>
      <x:c r="L286" s="1"/>
      <x:c r="M286" s="1"/>
      <x:c r="N286" s="1"/>
      <x:c r="O286" s="1"/>
      <x:c r="P286" s="1"/>
      <x:c r="Q286" s="1"/>
      <x:c r="R286" s="1"/>
      <x:c r="S286" s="1"/>
      <x:c r="T286" s="1"/>
      <x:c r="U286" s="1"/>
      <x:c r="V286" s="1"/>
      <x:c r="W286" s="1"/>
    </x:row>
    <x:row r="287">
      <x:c r="A287" s="1"/>
      <x:c r="B287" s="1"/>
      <x:c r="C287" s="1"/>
      <x:c r="D287" s="1"/>
      <x:c r="E287" s="1"/>
      <x:c r="F287" s="1"/>
      <x:c r="G287" s="1"/>
      <x:c r="H287" s="1"/>
      <x:c r="I287" s="1"/>
      <x:c r="J287" s="1"/>
      <x:c r="K287" s="1"/>
      <x:c r="L287" s="1"/>
      <x:c r="M287" s="1"/>
      <x:c r="N287" s="1"/>
      <x:c r="O287" s="1"/>
      <x:c r="P287" s="1"/>
      <x:c r="Q287" s="1"/>
      <x:c r="R287" s="1"/>
      <x:c r="S287" s="1"/>
      <x:c r="T287" s="1"/>
      <x:c r="U287" s="1"/>
      <x:c r="V287" s="1"/>
      <x:c r="W287" s="1"/>
    </x:row>
    <x:row r="288">
      <x:c r="A288" s="1"/>
      <x:c r="B288" s="1"/>
      <x:c r="C288" s="1"/>
      <x:c r="D288" s="1"/>
      <x:c r="E288" s="1"/>
      <x:c r="F288" s="1"/>
      <x:c r="G288" s="1"/>
      <x:c r="H288" s="1"/>
      <x:c r="I288" s="1"/>
      <x:c r="J288" s="1"/>
      <x:c r="K288" s="1"/>
      <x:c r="L288" s="1"/>
      <x:c r="M288" s="1"/>
      <x:c r="N288" s="1"/>
      <x:c r="O288" s="1"/>
      <x:c r="P288" s="1"/>
      <x:c r="Q288" s="1"/>
      <x:c r="R288" s="1"/>
      <x:c r="S288" s="1"/>
      <x:c r="T288" s="1"/>
      <x:c r="U288" s="1"/>
      <x:c r="V288" s="1"/>
      <x:c r="W288" s="1"/>
    </x:row>
    <x:row r="289">
      <x:c r="A289" s="1"/>
      <x:c r="B289" s="1"/>
      <x:c r="C289" s="1"/>
      <x:c r="D289" s="1"/>
      <x:c r="E289" s="1"/>
      <x:c r="F289" s="1"/>
      <x:c r="G289" s="1"/>
      <x:c r="H289" s="1"/>
      <x:c r="I289" s="1"/>
      <x:c r="J289" s="1"/>
      <x:c r="K289" s="1"/>
      <x:c r="L289" s="1"/>
      <x:c r="M289" s="1"/>
      <x:c r="N289" s="1"/>
      <x:c r="O289" s="1"/>
      <x:c r="P289" s="1"/>
      <x:c r="Q289" s="1"/>
      <x:c r="R289" s="1"/>
      <x:c r="S289" s="1"/>
      <x:c r="T289" s="1"/>
      <x:c r="U289" s="1"/>
      <x:c r="V289" s="1"/>
      <x:c r="W289" s="1"/>
    </x:row>
    <x:row r="290">
      <x:c r="A290" s="1"/>
      <x:c r="B290" s="1"/>
      <x:c r="C290" s="1"/>
      <x:c r="D290" s="1"/>
      <x:c r="E290" s="1"/>
      <x:c r="F290" s="1"/>
      <x:c r="G290" s="1"/>
      <x:c r="H290" s="1"/>
      <x:c r="I290" s="1"/>
      <x:c r="J290" s="1"/>
      <x:c r="K290" s="1"/>
      <x:c r="L290" s="1"/>
      <x:c r="M290" s="1"/>
      <x:c r="N290" s="1"/>
      <x:c r="O290" s="1"/>
      <x:c r="P290" s="1"/>
      <x:c r="Q290" s="1"/>
      <x:c r="R290" s="1"/>
      <x:c r="S290" s="1"/>
      <x:c r="T290" s="1"/>
      <x:c r="U290" s="1"/>
      <x:c r="V290" s="1"/>
      <x:c r="W290" s="1"/>
    </x:row>
    <x:row r="291">
      <x:c r="A291" s="1"/>
      <x:c r="B291" s="1"/>
      <x:c r="C291" s="1"/>
      <x:c r="D291" s="1"/>
      <x:c r="E291" s="1"/>
      <x:c r="F291" s="1"/>
      <x:c r="G291" s="1"/>
      <x:c r="H291" s="1"/>
      <x:c r="I291" s="1"/>
      <x:c r="J291" s="1"/>
      <x:c r="K291" s="1"/>
      <x:c r="L291" s="1"/>
      <x:c r="M291" s="1"/>
      <x:c r="N291" s="1"/>
      <x:c r="O291" s="1"/>
      <x:c r="P291" s="1"/>
      <x:c r="Q291" s="1"/>
      <x:c r="R291" s="1"/>
      <x:c r="S291" s="1"/>
      <x:c r="T291" s="1"/>
      <x:c r="U291" s="1"/>
      <x:c r="V291" s="1"/>
      <x:c r="W291" s="1"/>
    </x:row>
    <x:row r="292">
      <x:c r="A292" s="1"/>
      <x:c r="B292" s="1"/>
      <x:c r="C292" s="1"/>
      <x:c r="D292" s="1"/>
      <x:c r="E292" s="1"/>
      <x:c r="F292" s="1"/>
      <x:c r="G292" s="1"/>
      <x:c r="H292" s="1"/>
      <x:c r="I292" s="1"/>
      <x:c r="J292" s="1"/>
      <x:c r="K292" s="1"/>
      <x:c r="L292" s="1"/>
      <x:c r="M292" s="1"/>
      <x:c r="N292" s="1"/>
      <x:c r="O292" s="1"/>
      <x:c r="P292" s="1"/>
      <x:c r="Q292" s="1"/>
      <x:c r="R292" s="1"/>
      <x:c r="S292" s="1"/>
      <x:c r="T292" s="1"/>
      <x:c r="U292" s="1"/>
      <x:c r="V292" s="1"/>
      <x:c r="W292" s="1"/>
    </x:row>
    <x:row r="293">
      <x:c r="A293" s="1"/>
      <x:c r="B293" s="1"/>
      <x:c r="C293" s="1"/>
      <x:c r="D293" s="1"/>
      <x:c r="E293" s="1"/>
      <x:c r="F293" s="1"/>
      <x:c r="G293" s="1"/>
      <x:c r="H293" s="1"/>
      <x:c r="I293" s="1"/>
      <x:c r="J293" s="1"/>
      <x:c r="K293" s="1"/>
      <x:c r="L293" s="1"/>
      <x:c r="M293" s="1"/>
      <x:c r="N293" s="1"/>
      <x:c r="O293" s="1"/>
      <x:c r="P293" s="1"/>
      <x:c r="Q293" s="1"/>
      <x:c r="R293" s="1"/>
      <x:c r="S293" s="1"/>
      <x:c r="T293" s="1"/>
      <x:c r="U293" s="1"/>
      <x:c r="V293" s="1"/>
      <x:c r="W293" s="1"/>
    </x:row>
    <x:row r="294">
      <x:c r="A294" s="1"/>
      <x:c r="B294" s="1"/>
      <x:c r="C294" s="1"/>
      <x:c r="D294" s="1"/>
      <x:c r="E294" s="1"/>
      <x:c r="F294" s="1"/>
      <x:c r="G294" s="1"/>
      <x:c r="H294" s="1"/>
      <x:c r="I294" s="1"/>
      <x:c r="J294" s="1"/>
      <x:c r="K294" s="1"/>
      <x:c r="L294" s="1"/>
      <x:c r="M294" s="1"/>
      <x:c r="N294" s="1"/>
      <x:c r="O294" s="1"/>
      <x:c r="P294" s="1"/>
      <x:c r="Q294" s="1"/>
      <x:c r="R294" s="1"/>
      <x:c r="S294" s="1"/>
      <x:c r="T294" s="1"/>
      <x:c r="U294" s="1"/>
      <x:c r="V294" s="1"/>
      <x:c r="W294" s="1"/>
    </x:row>
    <x:row r="295">
      <x:c r="A295" s="1"/>
      <x:c r="B295" s="1"/>
      <x:c r="C295" s="1"/>
      <x:c r="D295" s="1"/>
      <x:c r="E295" s="1"/>
      <x:c r="F295" s="1"/>
      <x:c r="G295" s="1"/>
      <x:c r="H295" s="1"/>
      <x:c r="I295" s="1"/>
      <x:c r="J295" s="1"/>
      <x:c r="K295" s="1"/>
      <x:c r="L295" s="1"/>
      <x:c r="M295" s="1"/>
      <x:c r="N295" s="1"/>
      <x:c r="O295" s="1"/>
      <x:c r="P295" s="1"/>
      <x:c r="Q295" s="1"/>
      <x:c r="R295" s="1"/>
      <x:c r="S295" s="1"/>
      <x:c r="T295" s="1"/>
      <x:c r="U295" s="1"/>
      <x:c r="V295" s="1"/>
      <x:c r="W295" s="1"/>
    </x:row>
    <x:row r="296">
      <x:c r="A296" s="1"/>
      <x:c r="B296" s="1"/>
      <x:c r="C296" s="1"/>
      <x:c r="D296" s="1"/>
      <x:c r="E296" s="1"/>
      <x:c r="F296" s="1"/>
      <x:c r="G296" s="1"/>
      <x:c r="H296" s="1"/>
      <x:c r="I296" s="1"/>
      <x:c r="J296" s="1"/>
      <x:c r="K296" s="1"/>
      <x:c r="L296" s="1"/>
      <x:c r="M296" s="1"/>
      <x:c r="N296" s="1"/>
      <x:c r="O296" s="1"/>
      <x:c r="P296" s="1"/>
      <x:c r="Q296" s="1"/>
      <x:c r="R296" s="1"/>
      <x:c r="S296" s="1"/>
      <x:c r="T296" s="1"/>
      <x:c r="U296" s="1"/>
      <x:c r="V296" s="1"/>
      <x:c r="W296" s="1"/>
    </x:row>
    <x:row r="297">
      <x:c r="A297" s="1"/>
      <x:c r="B297" s="1"/>
      <x:c r="C297" s="1"/>
      <x:c r="D297" s="1"/>
      <x:c r="E297" s="1"/>
      <x:c r="F297" s="1"/>
      <x:c r="G297" s="1"/>
      <x:c r="H297" s="1"/>
      <x:c r="I297" s="1"/>
      <x:c r="J297" s="1"/>
      <x:c r="K297" s="1"/>
      <x:c r="L297" s="1"/>
      <x:c r="M297" s="1"/>
      <x:c r="N297" s="1"/>
      <x:c r="O297" s="1"/>
      <x:c r="P297" s="1"/>
      <x:c r="Q297" s="1"/>
      <x:c r="R297" s="1"/>
      <x:c r="S297" s="1"/>
      <x:c r="T297" s="1"/>
      <x:c r="U297" s="1"/>
      <x:c r="V297" s="1"/>
      <x:c r="W297" s="1"/>
    </x:row>
    <x:row r="298">
      <x:c r="A298" s="1"/>
      <x:c r="B298" s="1"/>
      <x:c r="C298" s="1"/>
      <x:c r="D298" s="1"/>
      <x:c r="E298" s="1"/>
      <x:c r="F298" s="1"/>
      <x:c r="G298" s="1"/>
      <x:c r="H298" s="1"/>
      <x:c r="I298" s="1"/>
      <x:c r="J298" s="1"/>
      <x:c r="K298" s="1"/>
      <x:c r="L298" s="1"/>
      <x:c r="M298" s="1"/>
      <x:c r="N298" s="1"/>
      <x:c r="O298" s="1"/>
      <x:c r="P298" s="1"/>
      <x:c r="Q298" s="1"/>
      <x:c r="R298" s="1"/>
      <x:c r="S298" s="1"/>
      <x:c r="T298" s="1"/>
      <x:c r="U298" s="1"/>
      <x:c r="V298" s="1"/>
      <x:c r="W298" s="1"/>
    </x:row>
    <x:row r="299">
      <x:c r="A299" s="1"/>
      <x:c r="B299" s="1"/>
      <x:c r="C299" s="1"/>
      <x:c r="D299" s="1"/>
      <x:c r="E299" s="1"/>
      <x:c r="F299" s="1"/>
      <x:c r="G299" s="1"/>
      <x:c r="H299" s="1"/>
      <x:c r="I299" s="1"/>
      <x:c r="J299" s="1"/>
      <x:c r="K299" s="1"/>
      <x:c r="L299" s="1"/>
      <x:c r="M299" s="1"/>
      <x:c r="N299" s="1"/>
      <x:c r="O299" s="1"/>
      <x:c r="P299" s="1"/>
      <x:c r="Q299" s="1"/>
      <x:c r="R299" s="1"/>
      <x:c r="S299" s="1"/>
      <x:c r="T299" s="1"/>
      <x:c r="U299" s="1"/>
      <x:c r="V299" s="1"/>
      <x:c r="W299" s="1"/>
    </x:row>
    <x:row r="300">
      <x:c r="A300" s="1"/>
      <x:c r="B300" s="1"/>
      <x:c r="C300" s="1"/>
      <x:c r="D300" s="1"/>
      <x:c r="E300" s="1"/>
      <x:c r="F300" s="1"/>
      <x:c r="G300" s="1"/>
      <x:c r="H300" s="1"/>
      <x:c r="I300" s="1"/>
      <x:c r="J300" s="1"/>
      <x:c r="K300" s="1"/>
      <x:c r="L300" s="1"/>
      <x:c r="M300" s="1"/>
      <x:c r="N300" s="1"/>
      <x:c r="O300" s="1"/>
      <x:c r="P300" s="1"/>
      <x:c r="Q300" s="1"/>
      <x:c r="R300" s="1"/>
      <x:c r="S300" s="1"/>
      <x:c r="T300" s="1"/>
      <x:c r="U300" s="1"/>
      <x:c r="V300" s="1"/>
      <x:c r="W300" s="1"/>
    </x:row>
    <x:row r="301">
      <x:c r="A301" s="1"/>
      <x:c r="B301" s="1"/>
      <x:c r="C301" s="1"/>
      <x:c r="D301" s="1"/>
      <x:c r="E301" s="1"/>
      <x:c r="F301" s="1"/>
      <x:c r="G301" s="1"/>
      <x:c r="H301" s="1"/>
      <x:c r="I301" s="1"/>
      <x:c r="J301" s="1"/>
      <x:c r="K301" s="1"/>
      <x:c r="L301" s="1"/>
      <x:c r="M301" s="1"/>
      <x:c r="N301" s="1"/>
      <x:c r="O301" s="1"/>
      <x:c r="P301" s="1"/>
      <x:c r="Q301" s="1"/>
      <x:c r="R301" s="1"/>
      <x:c r="S301" s="1"/>
      <x:c r="T301" s="1"/>
      <x:c r="U301" s="1"/>
      <x:c r="V301" s="1"/>
      <x:c r="W301" s="1"/>
    </x:row>
    <x:row r="302">
      <x:c r="A302" s="1"/>
      <x:c r="B302" s="1"/>
      <x:c r="C302" s="1"/>
      <x:c r="D302" s="1"/>
      <x:c r="E302" s="1"/>
      <x:c r="F302" s="1"/>
      <x:c r="G302" s="1"/>
      <x:c r="H302" s="1"/>
      <x:c r="I302" s="1"/>
      <x:c r="J302" s="1"/>
      <x:c r="K302" s="1"/>
      <x:c r="L302" s="1"/>
      <x:c r="M302" s="1"/>
      <x:c r="N302" s="1"/>
      <x:c r="O302" s="1"/>
      <x:c r="P302" s="1"/>
      <x:c r="Q302" s="1"/>
      <x:c r="R302" s="1"/>
      <x:c r="S302" s="1"/>
      <x:c r="T302" s="1"/>
      <x:c r="U302" s="1"/>
      <x:c r="V302" s="1"/>
      <x:c r="W302" s="1"/>
    </x:row>
    <x:row r="303">
      <x:c r="A303" s="1"/>
      <x:c r="B303" s="1"/>
      <x:c r="C303" s="1"/>
      <x:c r="D303" s="1"/>
      <x:c r="E303" s="1"/>
      <x:c r="F303" s="1"/>
      <x:c r="G303" s="1"/>
      <x:c r="H303" s="1"/>
      <x:c r="I303" s="1"/>
      <x:c r="J303" s="1"/>
      <x:c r="K303" s="1"/>
      <x:c r="L303" s="1"/>
      <x:c r="M303" s="1"/>
      <x:c r="N303" s="1"/>
      <x:c r="O303" s="1"/>
      <x:c r="P303" s="1"/>
      <x:c r="Q303" s="1"/>
      <x:c r="R303" s="1"/>
      <x:c r="S303" s="1"/>
      <x:c r="T303" s="1"/>
      <x:c r="U303" s="1"/>
      <x:c r="V303" s="1"/>
      <x:c r="W303" s="1"/>
    </x:row>
    <x:row r="304">
      <x:c r="A304" s="1"/>
      <x:c r="B304" s="1"/>
      <x:c r="C304" s="1"/>
      <x:c r="D304" s="1"/>
      <x:c r="E304" s="1"/>
      <x:c r="F304" s="1"/>
      <x:c r="G304" s="1"/>
      <x:c r="H304" s="1"/>
      <x:c r="I304" s="1"/>
      <x:c r="J304" s="1"/>
      <x:c r="K304" s="1"/>
      <x:c r="L304" s="1"/>
      <x:c r="M304" s="1"/>
      <x:c r="N304" s="1"/>
      <x:c r="O304" s="1"/>
      <x:c r="P304" s="1"/>
      <x:c r="Q304" s="1"/>
      <x:c r="R304" s="1"/>
      <x:c r="S304" s="1"/>
      <x:c r="T304" s="1"/>
      <x:c r="U304" s="1"/>
      <x:c r="V304" s="1"/>
      <x:c r="W304" s="1"/>
    </x:row>
    <x:row r="305">
      <x:c r="A305" s="1"/>
      <x:c r="B305" s="1"/>
      <x:c r="C305" s="1"/>
      <x:c r="D305" s="1"/>
      <x:c r="E305" s="1"/>
      <x:c r="F305" s="1"/>
      <x:c r="G305" s="1"/>
      <x:c r="H305" s="1"/>
      <x:c r="I305" s="1"/>
      <x:c r="J305" s="1"/>
      <x:c r="K305" s="1"/>
      <x:c r="L305" s="1"/>
      <x:c r="M305" s="1"/>
      <x:c r="N305" s="1"/>
      <x:c r="O305" s="1"/>
      <x:c r="P305" s="1"/>
      <x:c r="Q305" s="1"/>
      <x:c r="R305" s="1"/>
      <x:c r="S305" s="1"/>
      <x:c r="T305" s="1"/>
      <x:c r="U305" s="1"/>
      <x:c r="V305" s="1"/>
      <x:c r="W305" s="1"/>
    </x:row>
    <x:row r="306">
      <x:c r="A306" s="1"/>
      <x:c r="B306" s="1"/>
      <x:c r="C306" s="1"/>
      <x:c r="D306" s="1"/>
      <x:c r="E306" s="1"/>
      <x:c r="F306" s="1"/>
      <x:c r="G306" s="1"/>
      <x:c r="H306" s="1"/>
      <x:c r="I306" s="1"/>
      <x:c r="J306" s="1"/>
      <x:c r="K306" s="1"/>
      <x:c r="L306" s="1"/>
      <x:c r="M306" s="1"/>
      <x:c r="N306" s="1"/>
      <x:c r="O306" s="1"/>
      <x:c r="P306" s="1"/>
      <x:c r="Q306" s="1"/>
      <x:c r="R306" s="1"/>
      <x:c r="S306" s="1"/>
      <x:c r="T306" s="1"/>
      <x:c r="U306" s="1"/>
      <x:c r="V306" s="1"/>
      <x:c r="W306" s="1"/>
    </x:row>
    <x:row r="307">
      <x:c r="A307" s="1"/>
      <x:c r="B307" s="1"/>
      <x:c r="C307" s="1"/>
      <x:c r="D307" s="1"/>
      <x:c r="E307" s="1"/>
      <x:c r="F307" s="1"/>
      <x:c r="G307" s="1"/>
      <x:c r="H307" s="1"/>
      <x:c r="I307" s="1"/>
      <x:c r="J307" s="1"/>
      <x:c r="K307" s="1"/>
      <x:c r="L307" s="1"/>
      <x:c r="M307" s="1"/>
      <x:c r="N307" s="1"/>
      <x:c r="O307" s="1"/>
      <x:c r="P307" s="1"/>
      <x:c r="Q307" s="1"/>
      <x:c r="R307" s="1"/>
      <x:c r="S307" s="1"/>
      <x:c r="T307" s="1"/>
      <x:c r="U307" s="1"/>
      <x:c r="V307" s="1"/>
      <x:c r="W307" s="1"/>
    </x:row>
    <x:row r="308">
      <x:c r="A308" s="1"/>
      <x:c r="B308" s="1"/>
      <x:c r="C308" s="1"/>
      <x:c r="D308" s="1"/>
      <x:c r="E308" s="1"/>
      <x:c r="F308" s="1"/>
      <x:c r="G308" s="1"/>
      <x:c r="H308" s="1"/>
      <x:c r="I308" s="1"/>
      <x:c r="J308" s="1"/>
      <x:c r="K308" s="1"/>
      <x:c r="L308" s="1"/>
      <x:c r="M308" s="1"/>
      <x:c r="N308" s="1"/>
      <x:c r="O308" s="1"/>
      <x:c r="P308" s="1"/>
      <x:c r="Q308" s="1"/>
      <x:c r="R308" s="1"/>
      <x:c r="S308" s="1"/>
      <x:c r="T308" s="1"/>
      <x:c r="U308" s="1"/>
      <x:c r="V308" s="1"/>
      <x:c r="W308" s="1"/>
    </x:row>
    <x:row r="309">
      <x:c r="A309" s="1"/>
      <x:c r="B309" s="1"/>
      <x:c r="C309" s="1"/>
      <x:c r="D309" s="1"/>
      <x:c r="E309" s="1"/>
      <x:c r="F309" s="1"/>
      <x:c r="G309" s="1"/>
      <x:c r="H309" s="1"/>
      <x:c r="I309" s="1"/>
      <x:c r="J309" s="1"/>
      <x:c r="K309" s="1"/>
      <x:c r="L309" s="1"/>
      <x:c r="M309" s="1"/>
      <x:c r="N309" s="1"/>
      <x:c r="O309" s="1"/>
      <x:c r="P309" s="1"/>
      <x:c r="Q309" s="1"/>
      <x:c r="R309" s="1"/>
      <x:c r="S309" s="1"/>
      <x:c r="T309" s="1"/>
      <x:c r="U309" s="1"/>
      <x:c r="V309" s="1"/>
      <x:c r="W309" s="1"/>
    </x:row>
    <x:row r="310">
      <x:c r="A310" s="1"/>
      <x:c r="B310" s="1"/>
      <x:c r="C310" s="1"/>
      <x:c r="D310" s="1"/>
      <x:c r="E310" s="1"/>
      <x:c r="F310" s="1"/>
      <x:c r="G310" s="1"/>
      <x:c r="H310" s="1"/>
      <x:c r="I310" s="1"/>
      <x:c r="J310" s="1"/>
      <x:c r="K310" s="1"/>
      <x:c r="L310" s="1"/>
      <x:c r="M310" s="1"/>
      <x:c r="N310" s="1"/>
      <x:c r="O310" s="1"/>
      <x:c r="P310" s="1"/>
      <x:c r="Q310" s="1"/>
      <x:c r="R310" s="1"/>
      <x:c r="S310" s="1"/>
      <x:c r="T310" s="1"/>
      <x:c r="U310" s="1"/>
      <x:c r="V310" s="1"/>
      <x:c r="W310" s="1"/>
    </x:row>
    <x:row r="311">
      <x:c r="A311" s="1"/>
      <x:c r="B311" s="1"/>
      <x:c r="C311" s="1"/>
      <x:c r="D311" s="1"/>
      <x:c r="E311" s="1"/>
      <x:c r="F311" s="1"/>
      <x:c r="G311" s="1"/>
      <x:c r="H311" s="1"/>
      <x:c r="I311" s="1"/>
      <x:c r="J311" s="1"/>
      <x:c r="K311" s="1"/>
      <x:c r="L311" s="1"/>
      <x:c r="M311" s="1"/>
      <x:c r="N311" s="1"/>
      <x:c r="O311" s="1"/>
      <x:c r="P311" s="1"/>
      <x:c r="Q311" s="1"/>
      <x:c r="R311" s="1"/>
      <x:c r="S311" s="1"/>
      <x:c r="T311" s="1"/>
      <x:c r="U311" s="1"/>
      <x:c r="V311" s="1"/>
      <x:c r="W311" s="1"/>
    </x:row>
    <x:row r="312">
      <x:c r="A312" s="1"/>
      <x:c r="B312" s="1"/>
      <x:c r="C312" s="1"/>
      <x:c r="D312" s="1"/>
      <x:c r="E312" s="1"/>
      <x:c r="F312" s="1"/>
      <x:c r="G312" s="1"/>
      <x:c r="H312" s="1"/>
      <x:c r="I312" s="1"/>
      <x:c r="J312" s="1"/>
      <x:c r="K312" s="1"/>
      <x:c r="L312" s="1"/>
      <x:c r="M312" s="1"/>
      <x:c r="N312" s="1"/>
      <x:c r="O312" s="1"/>
      <x:c r="P312" s="1"/>
      <x:c r="Q312" s="1"/>
      <x:c r="R312" s="1"/>
      <x:c r="S312" s="1"/>
      <x:c r="T312" s="1"/>
      <x:c r="U312" s="1"/>
      <x:c r="V312" s="1"/>
      <x:c r="W312" s="1"/>
    </x:row>
    <x:row r="313">
      <x:c r="A313" s="1"/>
      <x:c r="B313" s="1"/>
      <x:c r="C313" s="1"/>
      <x:c r="D313" s="1"/>
      <x:c r="E313" s="1"/>
      <x:c r="F313" s="1"/>
      <x:c r="G313" s="1"/>
      <x:c r="H313" s="1"/>
      <x:c r="I313" s="1"/>
      <x:c r="J313" s="1"/>
      <x:c r="K313" s="1"/>
      <x:c r="L313" s="1"/>
      <x:c r="M313" s="1"/>
      <x:c r="N313" s="1"/>
      <x:c r="O313" s="1"/>
      <x:c r="P313" s="1"/>
      <x:c r="Q313" s="1"/>
      <x:c r="R313" s="1"/>
      <x:c r="S313" s="1"/>
      <x:c r="T313" s="1"/>
      <x:c r="U313" s="1"/>
      <x:c r="V313" s="1"/>
      <x:c r="W313" s="1"/>
    </x:row>
    <x:row r="314">
      <x:c r="A314" s="1"/>
      <x:c r="B314" s="1"/>
      <x:c r="C314" s="1"/>
      <x:c r="D314" s="1"/>
      <x:c r="E314" s="1"/>
      <x:c r="F314" s="1"/>
      <x:c r="G314" s="1"/>
      <x:c r="H314" s="1"/>
      <x:c r="I314" s="1"/>
      <x:c r="J314" s="1"/>
      <x:c r="K314" s="1"/>
      <x:c r="L314" s="1"/>
      <x:c r="M314" s="1"/>
      <x:c r="N314" s="1"/>
      <x:c r="O314" s="1"/>
      <x:c r="P314" s="1"/>
      <x:c r="Q314" s="1"/>
      <x:c r="R314" s="1"/>
      <x:c r="S314" s="1"/>
      <x:c r="T314" s="1"/>
      <x:c r="U314" s="1"/>
      <x:c r="V314" s="1"/>
      <x:c r="W314" s="1"/>
    </x:row>
    <x:row r="315">
      <x:c r="A315" s="1"/>
      <x:c r="B315" s="1"/>
      <x:c r="C315" s="1"/>
      <x:c r="D315" s="1"/>
      <x:c r="E315" s="1"/>
      <x:c r="F315" s="1"/>
      <x:c r="G315" s="1"/>
      <x:c r="H315" s="1"/>
      <x:c r="I315" s="1"/>
      <x:c r="J315" s="1"/>
      <x:c r="K315" s="1"/>
      <x:c r="L315" s="1"/>
      <x:c r="M315" s="1"/>
      <x:c r="N315" s="1"/>
      <x:c r="O315" s="1"/>
      <x:c r="P315" s="1"/>
      <x:c r="Q315" s="1"/>
      <x:c r="R315" s="1"/>
      <x:c r="S315" s="1"/>
      <x:c r="T315" s="1"/>
      <x:c r="U315" s="1"/>
      <x:c r="V315" s="1"/>
      <x:c r="W315" s="1"/>
    </x:row>
    <x:row r="316">
      <x:c r="A316" s="1"/>
      <x:c r="B316" s="1"/>
      <x:c r="C316" s="1"/>
      <x:c r="D316" s="1"/>
      <x:c r="E316" s="1"/>
      <x:c r="F316" s="1"/>
      <x:c r="G316" s="1"/>
      <x:c r="H316" s="1"/>
      <x:c r="I316" s="1"/>
      <x:c r="J316" s="1"/>
      <x:c r="K316" s="1"/>
      <x:c r="L316" s="1"/>
      <x:c r="M316" s="1"/>
      <x:c r="N316" s="1"/>
      <x:c r="O316" s="1"/>
      <x:c r="P316" s="1"/>
      <x:c r="Q316" s="1"/>
      <x:c r="R316" s="1"/>
      <x:c r="S316" s="1"/>
      <x:c r="T316" s="1"/>
      <x:c r="U316" s="1"/>
      <x:c r="V316" s="1"/>
      <x:c r="W316" s="1"/>
    </x:row>
    <x:row r="317">
      <x:c r="A317" s="1"/>
      <x:c r="B317" s="1"/>
      <x:c r="C317" s="1"/>
      <x:c r="D317" s="1"/>
      <x:c r="E317" s="1"/>
      <x:c r="F317" s="1"/>
      <x:c r="G317" s="1"/>
      <x:c r="H317" s="1"/>
      <x:c r="I317" s="1"/>
      <x:c r="J317" s="1"/>
      <x:c r="K317" s="1"/>
      <x:c r="L317" s="1"/>
      <x:c r="M317" s="1"/>
      <x:c r="N317" s="1"/>
      <x:c r="O317" s="1"/>
      <x:c r="P317" s="1"/>
      <x:c r="Q317" s="1"/>
      <x:c r="R317" s="1"/>
      <x:c r="S317" s="1"/>
      <x:c r="T317" s="1"/>
      <x:c r="U317" s="1"/>
      <x:c r="V317" s="1"/>
      <x:c r="W317" s="1"/>
    </x:row>
    <x:row r="318">
      <x:c r="A318" s="1"/>
      <x:c r="B318" s="1"/>
      <x:c r="C318" s="1"/>
      <x:c r="D318" s="1"/>
      <x:c r="E318" s="1"/>
      <x:c r="F318" s="1"/>
      <x:c r="G318" s="1"/>
      <x:c r="H318" s="1"/>
      <x:c r="I318" s="1"/>
      <x:c r="J318" s="1"/>
      <x:c r="K318" s="1"/>
      <x:c r="L318" s="1"/>
      <x:c r="M318" s="1"/>
      <x:c r="N318" s="1"/>
      <x:c r="O318" s="1"/>
      <x:c r="P318" s="1"/>
      <x:c r="Q318" s="1"/>
      <x:c r="R318" s="1"/>
      <x:c r="S318" s="1"/>
      <x:c r="T318" s="1"/>
      <x:c r="U318" s="1"/>
      <x:c r="V318" s="1"/>
      <x:c r="W318" s="1"/>
    </x:row>
    <x:row r="319">
      <x:c r="A319" s="1"/>
      <x:c r="B319" s="1"/>
      <x:c r="C319" s="1"/>
      <x:c r="D319" s="1"/>
      <x:c r="E319" s="1"/>
      <x:c r="F319" s="1"/>
      <x:c r="G319" s="1"/>
      <x:c r="H319" s="1"/>
      <x:c r="I319" s="1"/>
      <x:c r="J319" s="1"/>
      <x:c r="K319" s="1"/>
      <x:c r="L319" s="1"/>
      <x:c r="M319" s="1"/>
      <x:c r="N319" s="1"/>
      <x:c r="O319" s="1"/>
      <x:c r="P319" s="1"/>
      <x:c r="Q319" s="1"/>
      <x:c r="R319" s="1"/>
      <x:c r="S319" s="1"/>
      <x:c r="T319" s="1"/>
      <x:c r="U319" s="1"/>
      <x:c r="V319" s="1"/>
      <x:c r="W319" s="1"/>
    </x:row>
    <x:row r="320">
      <x:c r="A320" s="1"/>
      <x:c r="B320" s="1"/>
      <x:c r="C320" s="1"/>
      <x:c r="D320" s="1"/>
      <x:c r="E320" s="1"/>
      <x:c r="F320" s="1"/>
      <x:c r="G320" s="1"/>
      <x:c r="H320" s="1"/>
      <x:c r="I320" s="1"/>
      <x:c r="J320" s="1"/>
      <x:c r="K320" s="1"/>
      <x:c r="L320" s="1"/>
      <x:c r="M320" s="1"/>
      <x:c r="N320" s="1"/>
      <x:c r="O320" s="1"/>
      <x:c r="P320" s="1"/>
      <x:c r="Q320" s="1"/>
      <x:c r="R320" s="1"/>
      <x:c r="S320" s="1"/>
      <x:c r="T320" s="1"/>
      <x:c r="U320" s="1"/>
      <x:c r="V320" s="1"/>
      <x:c r="W320" s="1"/>
    </x:row>
    <x:row r="321">
      <x:c r="A321" s="1"/>
      <x:c r="B321" s="1"/>
      <x:c r="C321" s="1"/>
      <x:c r="D321" s="1"/>
      <x:c r="E321" s="1"/>
      <x:c r="F321" s="1"/>
      <x:c r="G321" s="1"/>
      <x:c r="H321" s="1"/>
      <x:c r="I321" s="1"/>
      <x:c r="J321" s="1"/>
      <x:c r="K321" s="1"/>
      <x:c r="L321" s="1"/>
      <x:c r="M321" s="1"/>
      <x:c r="N321" s="1"/>
      <x:c r="O321" s="1"/>
      <x:c r="P321" s="1"/>
      <x:c r="Q321" s="1"/>
      <x:c r="R321" s="1"/>
      <x:c r="S321" s="1"/>
      <x:c r="T321" s="1"/>
      <x:c r="U321" s="1"/>
      <x:c r="V321" s="1"/>
      <x:c r="W321" s="1"/>
    </x:row>
    <x:row r="322">
      <x:c r="A322" s="1"/>
      <x:c r="B322" s="1"/>
      <x:c r="C322" s="1"/>
      <x:c r="D322" s="1"/>
      <x:c r="E322" s="1"/>
      <x:c r="F322" s="1"/>
      <x:c r="G322" s="1"/>
      <x:c r="H322" s="1"/>
      <x:c r="I322" s="1"/>
      <x:c r="J322" s="1"/>
      <x:c r="K322" s="1"/>
      <x:c r="L322" s="1"/>
      <x:c r="M322" s="1"/>
      <x:c r="N322" s="1"/>
      <x:c r="O322" s="1"/>
      <x:c r="P322" s="1"/>
      <x:c r="Q322" s="1"/>
      <x:c r="R322" s="1"/>
      <x:c r="S322" s="1"/>
      <x:c r="T322" s="1"/>
      <x:c r="U322" s="1"/>
      <x:c r="V322" s="1"/>
      <x:c r="W322" s="1"/>
    </x:row>
    <x:row r="323">
      <x:c r="A323" s="1"/>
      <x:c r="B323" s="1"/>
      <x:c r="C323" s="1"/>
      <x:c r="D323" s="1"/>
      <x:c r="E323" s="1"/>
      <x:c r="F323" s="1"/>
      <x:c r="G323" s="1"/>
      <x:c r="H323" s="1"/>
      <x:c r="I323" s="1"/>
      <x:c r="J323" s="1"/>
      <x:c r="K323" s="1"/>
      <x:c r="L323" s="1"/>
      <x:c r="M323" s="1"/>
      <x:c r="N323" s="1"/>
      <x:c r="O323" s="1"/>
      <x:c r="P323" s="1"/>
      <x:c r="Q323" s="1"/>
      <x:c r="R323" s="1"/>
      <x:c r="S323" s="1"/>
      <x:c r="T323" s="1"/>
      <x:c r="U323" s="1"/>
      <x:c r="V323" s="1"/>
      <x:c r="W323" s="1"/>
    </x:row>
    <x:row r="324">
      <x:c r="A324" s="1"/>
      <x:c r="B324" s="1"/>
      <x:c r="C324" s="1"/>
      <x:c r="D324" s="1"/>
      <x:c r="E324" s="1"/>
      <x:c r="F324" s="1"/>
      <x:c r="G324" s="1"/>
      <x:c r="H324" s="1"/>
      <x:c r="I324" s="1"/>
      <x:c r="J324" s="1"/>
      <x:c r="K324" s="1"/>
      <x:c r="L324" s="1"/>
      <x:c r="M324" s="1"/>
      <x:c r="N324" s="1"/>
      <x:c r="O324" s="1"/>
      <x:c r="P324" s="1"/>
      <x:c r="Q324" s="1"/>
      <x:c r="R324" s="1"/>
      <x:c r="S324" s="1"/>
      <x:c r="T324" s="1"/>
      <x:c r="U324" s="1"/>
      <x:c r="V324" s="1"/>
      <x:c r="W324" s="1"/>
    </x:row>
    <x:row r="325">
      <x:c r="A325" s="1"/>
      <x:c r="B325" s="1"/>
      <x:c r="C325" s="1"/>
      <x:c r="D325" s="1"/>
      <x:c r="E325" s="1"/>
      <x:c r="F325" s="1"/>
      <x:c r="G325" s="1"/>
      <x:c r="H325" s="1"/>
      <x:c r="I325" s="1"/>
      <x:c r="J325" s="1"/>
      <x:c r="K325" s="1"/>
      <x:c r="L325" s="1"/>
      <x:c r="M325" s="1"/>
      <x:c r="N325" s="1"/>
      <x:c r="O325" s="1"/>
      <x:c r="P325" s="1"/>
      <x:c r="Q325" s="1"/>
      <x:c r="R325" s="1"/>
      <x:c r="S325" s="1"/>
      <x:c r="T325" s="1"/>
      <x:c r="U325" s="1"/>
      <x:c r="V325" s="1"/>
      <x:c r="W325" s="1"/>
    </x:row>
    <x:row r="326">
      <x:c r="A326" s="1"/>
      <x:c r="B326" s="1"/>
      <x:c r="C326" s="1"/>
      <x:c r="D326" s="1"/>
      <x:c r="E326" s="1"/>
      <x:c r="F326" s="1"/>
      <x:c r="G326" s="1"/>
      <x:c r="H326" s="1"/>
      <x:c r="I326" s="1"/>
      <x:c r="J326" s="1"/>
      <x:c r="K326" s="1"/>
      <x:c r="L326" s="1"/>
      <x:c r="M326" s="1"/>
      <x:c r="N326" s="1"/>
      <x:c r="O326" s="1"/>
      <x:c r="P326" s="1"/>
      <x:c r="Q326" s="1"/>
      <x:c r="R326" s="1"/>
      <x:c r="S326" s="1"/>
      <x:c r="T326" s="1"/>
      <x:c r="U326" s="1"/>
      <x:c r="V326" s="1"/>
      <x:c r="W326" s="1"/>
    </x:row>
    <x:row r="327">
      <x:c r="A327" s="1"/>
      <x:c r="B327" s="1"/>
      <x:c r="C327" s="1"/>
      <x:c r="D327" s="1"/>
      <x:c r="E327" s="1"/>
      <x:c r="F327" s="1"/>
      <x:c r="G327" s="1"/>
      <x:c r="H327" s="1"/>
      <x:c r="I327" s="1"/>
      <x:c r="J327" s="1"/>
      <x:c r="K327" s="1"/>
      <x:c r="L327" s="1"/>
      <x:c r="M327" s="1"/>
      <x:c r="N327" s="1"/>
      <x:c r="O327" s="1"/>
      <x:c r="P327" s="1"/>
      <x:c r="Q327" s="1"/>
      <x:c r="R327" s="1"/>
      <x:c r="S327" s="1"/>
      <x:c r="T327" s="1"/>
      <x:c r="U327" s="1"/>
      <x:c r="V327" s="1"/>
      <x:c r="W327" s="1"/>
    </x:row>
    <x:row r="328">
      <x:c r="A328" s="1"/>
      <x:c r="B328" s="1"/>
      <x:c r="C328" s="1"/>
      <x:c r="D328" s="1"/>
      <x:c r="E328" s="1"/>
      <x:c r="F328" s="1"/>
      <x:c r="G328" s="1"/>
      <x:c r="H328" s="1"/>
      <x:c r="I328" s="1"/>
      <x:c r="J328" s="1"/>
      <x:c r="K328" s="1"/>
      <x:c r="L328" s="1"/>
      <x:c r="M328" s="1"/>
      <x:c r="N328" s="1"/>
      <x:c r="O328" s="1"/>
      <x:c r="P328" s="1"/>
      <x:c r="Q328" s="1"/>
      <x:c r="R328" s="1"/>
      <x:c r="S328" s="1"/>
      <x:c r="T328" s="1"/>
      <x:c r="U328" s="1"/>
      <x:c r="V328" s="1"/>
      <x:c r="W328" s="1"/>
    </x:row>
    <x:row r="329">
      <x:c r="A329" s="1"/>
      <x:c r="B329" s="1"/>
      <x:c r="C329" s="1"/>
      <x:c r="D329" s="1"/>
      <x:c r="E329" s="1"/>
      <x:c r="F329" s="1"/>
      <x:c r="G329" s="1"/>
      <x:c r="H329" s="1"/>
      <x:c r="I329" s="1"/>
      <x:c r="J329" s="1"/>
      <x:c r="K329" s="1"/>
      <x:c r="L329" s="1"/>
      <x:c r="M329" s="1"/>
      <x:c r="N329" s="1"/>
      <x:c r="O329" s="1"/>
      <x:c r="P329" s="1"/>
      <x:c r="Q329" s="1"/>
      <x:c r="R329" s="1"/>
      <x:c r="S329" s="1"/>
      <x:c r="T329" s="1"/>
      <x:c r="U329" s="1"/>
      <x:c r="V329" s="1"/>
      <x:c r="W329" s="1"/>
    </x:row>
    <x:row r="330">
      <x:c r="A330" s="1"/>
      <x:c r="B330" s="1"/>
      <x:c r="C330" s="1"/>
      <x:c r="D330" s="1"/>
      <x:c r="E330" s="1"/>
      <x:c r="F330" s="1"/>
      <x:c r="G330" s="1"/>
      <x:c r="H330" s="1"/>
      <x:c r="I330" s="1"/>
      <x:c r="J330" s="1"/>
      <x:c r="K330" s="1"/>
      <x:c r="L330" s="1"/>
      <x:c r="M330" s="1"/>
      <x:c r="N330" s="1"/>
      <x:c r="O330" s="1"/>
      <x:c r="P330" s="1"/>
      <x:c r="Q330" s="1"/>
      <x:c r="R330" s="1"/>
      <x:c r="S330" s="1"/>
      <x:c r="T330" s="1"/>
      <x:c r="U330" s="1"/>
      <x:c r="V330" s="1"/>
      <x:c r="W330" s="1"/>
    </x:row>
    <x:row r="331">
      <x:c r="A331" s="1"/>
      <x:c r="B331" s="1"/>
      <x:c r="C331" s="1"/>
      <x:c r="D331" s="1"/>
      <x:c r="E331" s="1"/>
      <x:c r="F331" s="1"/>
      <x:c r="G331" s="1"/>
      <x:c r="H331" s="1"/>
      <x:c r="I331" s="1"/>
      <x:c r="J331" s="1"/>
      <x:c r="K331" s="1"/>
      <x:c r="L331" s="1"/>
      <x:c r="M331" s="1"/>
      <x:c r="N331" s="1"/>
      <x:c r="O331" s="1"/>
      <x:c r="P331" s="1"/>
      <x:c r="Q331" s="1"/>
      <x:c r="R331" s="1"/>
      <x:c r="S331" s="1"/>
      <x:c r="T331" s="1"/>
      <x:c r="U331" s="1"/>
      <x:c r="V331" s="1"/>
      <x:c r="W331" s="1"/>
    </x:row>
    <x:row r="332">
      <x:c r="A332" s="1"/>
      <x:c r="B332" s="1"/>
      <x:c r="C332" s="1"/>
      <x:c r="D332" s="1"/>
      <x:c r="E332" s="1"/>
      <x:c r="F332" s="1"/>
      <x:c r="G332" s="1"/>
      <x:c r="H332" s="1"/>
      <x:c r="I332" s="1"/>
      <x:c r="J332" s="1"/>
      <x:c r="K332" s="1"/>
      <x:c r="L332" s="1"/>
      <x:c r="M332" s="1"/>
      <x:c r="N332" s="1"/>
      <x:c r="O332" s="1"/>
      <x:c r="P332" s="1"/>
      <x:c r="Q332" s="1"/>
      <x:c r="R332" s="1"/>
      <x:c r="S332" s="1"/>
      <x:c r="T332" s="1"/>
      <x:c r="U332" s="1"/>
      <x:c r="V332" s="1"/>
      <x:c r="W332" s="1"/>
    </x:row>
    <x:row r="333">
      <x:c r="A333" s="1"/>
      <x:c r="B333" s="1"/>
      <x:c r="C333" s="1"/>
      <x:c r="D333" s="1"/>
      <x:c r="E333" s="1"/>
      <x:c r="F333" s="1"/>
      <x:c r="G333" s="1"/>
      <x:c r="H333" s="1"/>
      <x:c r="I333" s="1"/>
      <x:c r="J333" s="1"/>
      <x:c r="K333" s="1"/>
      <x:c r="L333" s="1"/>
      <x:c r="M333" s="1"/>
      <x:c r="N333" s="1"/>
      <x:c r="O333" s="1"/>
      <x:c r="P333" s="1"/>
      <x:c r="Q333" s="1"/>
      <x:c r="R333" s="1"/>
      <x:c r="S333" s="1"/>
      <x:c r="T333" s="1"/>
      <x:c r="U333" s="1"/>
      <x:c r="V333" s="1"/>
      <x:c r="W333" s="1"/>
    </x:row>
    <x:row r="334">
      <x:c r="A334" s="1"/>
      <x:c r="B334" s="1"/>
      <x:c r="C334" s="1"/>
      <x:c r="D334" s="1"/>
      <x:c r="E334" s="1"/>
      <x:c r="F334" s="1"/>
      <x:c r="G334" s="1"/>
      <x:c r="H334" s="1"/>
      <x:c r="I334" s="1"/>
      <x:c r="J334" s="1"/>
      <x:c r="K334" s="1"/>
      <x:c r="L334" s="1"/>
      <x:c r="M334" s="1"/>
      <x:c r="N334" s="1"/>
      <x:c r="O334" s="1"/>
      <x:c r="P334" s="1"/>
      <x:c r="Q334" s="1"/>
      <x:c r="R334" s="1"/>
      <x:c r="S334" s="1"/>
      <x:c r="T334" s="1"/>
      <x:c r="U334" s="1"/>
      <x:c r="V334" s="1"/>
      <x:c r="W334" s="1"/>
    </x:row>
    <x:row r="335">
      <x:c r="A335" s="1"/>
      <x:c r="B335" s="1"/>
      <x:c r="C335" s="1"/>
      <x:c r="D335" s="1"/>
      <x:c r="E335" s="1"/>
      <x:c r="F335" s="1"/>
      <x:c r="G335" s="1"/>
      <x:c r="H335" s="1"/>
      <x:c r="I335" s="1"/>
      <x:c r="J335" s="1"/>
      <x:c r="K335" s="1"/>
      <x:c r="L335" s="1"/>
      <x:c r="M335" s="1"/>
      <x:c r="N335" s="1"/>
      <x:c r="O335" s="1"/>
      <x:c r="P335" s="1"/>
      <x:c r="Q335" s="1"/>
      <x:c r="R335" s="1"/>
      <x:c r="S335" s="1"/>
      <x:c r="T335" s="1"/>
      <x:c r="U335" s="1"/>
      <x:c r="V335" s="1"/>
      <x:c r="W335" s="1"/>
    </x:row>
    <x:row r="336">
      <x:c r="A336" s="1"/>
      <x:c r="B336" s="1"/>
      <x:c r="C336" s="1"/>
      <x:c r="D336" s="1"/>
      <x:c r="E336" s="1"/>
      <x:c r="F336" s="1"/>
      <x:c r="G336" s="1"/>
      <x:c r="H336" s="1"/>
      <x:c r="I336" s="1"/>
      <x:c r="J336" s="1"/>
      <x:c r="K336" s="1"/>
      <x:c r="L336" s="1"/>
      <x:c r="M336" s="1"/>
      <x:c r="N336" s="1"/>
      <x:c r="O336" s="1"/>
      <x:c r="P336" s="1"/>
      <x:c r="Q336" s="1"/>
      <x:c r="R336" s="1"/>
      <x:c r="S336" s="1"/>
      <x:c r="T336" s="1"/>
      <x:c r="U336" s="1"/>
      <x:c r="V336" s="1"/>
      <x:c r="W336" s="1"/>
    </x:row>
    <x:row r="337">
      <x:c r="A337" s="1"/>
      <x:c r="B337" s="1"/>
      <x:c r="C337" s="1"/>
      <x:c r="D337" s="1"/>
      <x:c r="E337" s="1"/>
      <x:c r="F337" s="1"/>
      <x:c r="G337" s="1"/>
      <x:c r="H337" s="1"/>
      <x:c r="I337" s="1"/>
      <x:c r="J337" s="1"/>
      <x:c r="K337" s="1"/>
      <x:c r="L337" s="1"/>
      <x:c r="M337" s="1"/>
      <x:c r="N337" s="1"/>
      <x:c r="O337" s="1"/>
      <x:c r="P337" s="1"/>
      <x:c r="Q337" s="1"/>
      <x:c r="R337" s="1"/>
      <x:c r="S337" s="1"/>
      <x:c r="T337" s="1"/>
      <x:c r="U337" s="1"/>
      <x:c r="V337" s="1"/>
      <x:c r="W337" s="1"/>
    </x:row>
    <x:row r="338">
      <x:c r="A338" s="1"/>
      <x:c r="B338" s="1"/>
      <x:c r="C338" s="1"/>
      <x:c r="D338" s="1"/>
      <x:c r="E338" s="1"/>
      <x:c r="F338" s="1"/>
      <x:c r="G338" s="1"/>
      <x:c r="H338" s="1"/>
      <x:c r="I338" s="1"/>
      <x:c r="J338" s="1"/>
      <x:c r="K338" s="1"/>
      <x:c r="L338" s="1"/>
      <x:c r="M338" s="1"/>
      <x:c r="N338" s="1"/>
      <x:c r="O338" s="1"/>
      <x:c r="P338" s="1"/>
      <x:c r="Q338" s="1"/>
      <x:c r="R338" s="1"/>
      <x:c r="S338" s="1"/>
      <x:c r="T338" s="1"/>
      <x:c r="U338" s="1"/>
      <x:c r="V338" s="1"/>
      <x:c r="W338" s="1"/>
    </x:row>
    <x:row r="339">
      <x:c r="A339" s="1"/>
      <x:c r="B339" s="1"/>
      <x:c r="C339" s="1"/>
      <x:c r="D339" s="1"/>
      <x:c r="E339" s="1"/>
      <x:c r="F339" s="1"/>
      <x:c r="G339" s="1"/>
      <x:c r="H339" s="1"/>
      <x:c r="I339" s="1"/>
      <x:c r="J339" s="1"/>
      <x:c r="K339" s="1"/>
      <x:c r="L339" s="1"/>
      <x:c r="M339" s="1"/>
      <x:c r="N339" s="1"/>
      <x:c r="O339" s="1"/>
      <x:c r="P339" s="1"/>
      <x:c r="Q339" s="1"/>
      <x:c r="R339" s="1"/>
      <x:c r="S339" s="1"/>
      <x:c r="T339" s="1"/>
      <x:c r="U339" s="1"/>
      <x:c r="V339" s="1"/>
      <x:c r="W339" s="1"/>
    </x:row>
    <x:row r="340">
      <x:c r="A340" s="1"/>
      <x:c r="B340" s="1"/>
      <x:c r="C340" s="1"/>
      <x:c r="D340" s="1"/>
      <x:c r="E340" s="1"/>
      <x:c r="F340" s="1"/>
      <x:c r="G340" s="1"/>
      <x:c r="H340" s="1"/>
      <x:c r="I340" s="1"/>
      <x:c r="J340" s="1"/>
      <x:c r="K340" s="1"/>
      <x:c r="L340" s="1"/>
      <x:c r="M340" s="1"/>
      <x:c r="N340" s="1"/>
      <x:c r="O340" s="1"/>
      <x:c r="P340" s="1"/>
      <x:c r="Q340" s="1"/>
      <x:c r="R340" s="1"/>
      <x:c r="S340" s="1"/>
      <x:c r="T340" s="1"/>
      <x:c r="U340" s="1"/>
      <x:c r="V340" s="1"/>
      <x:c r="W340" s="1"/>
    </x:row>
    <x:row r="341">
      <x:c r="A341" s="1"/>
      <x:c r="B341" s="1"/>
      <x:c r="C341" s="1"/>
      <x:c r="D341" s="1"/>
      <x:c r="E341" s="1"/>
      <x:c r="F341" s="1"/>
      <x:c r="G341" s="1"/>
      <x:c r="H341" s="1"/>
      <x:c r="I341" s="1"/>
      <x:c r="J341" s="1"/>
      <x:c r="K341" s="1"/>
      <x:c r="L341" s="1"/>
      <x:c r="M341" s="1"/>
      <x:c r="N341" s="1"/>
      <x:c r="O341" s="1"/>
      <x:c r="P341" s="1"/>
      <x:c r="Q341" s="1"/>
      <x:c r="R341" s="1"/>
      <x:c r="S341" s="1"/>
      <x:c r="T341" s="1"/>
      <x:c r="U341" s="1"/>
      <x:c r="V341" s="1"/>
      <x:c r="W341" s="1"/>
    </x:row>
    <x:row r="342">
      <x:c r="A342" s="1"/>
      <x:c r="B342" s="1"/>
      <x:c r="C342" s="1"/>
      <x:c r="D342" s="1"/>
      <x:c r="E342" s="1"/>
      <x:c r="F342" s="1"/>
      <x:c r="G342" s="1"/>
      <x:c r="H342" s="1"/>
      <x:c r="I342" s="1"/>
      <x:c r="J342" s="1"/>
      <x:c r="K342" s="1"/>
      <x:c r="L342" s="1"/>
      <x:c r="M342" s="1"/>
      <x:c r="N342" s="1"/>
      <x:c r="O342" s="1"/>
      <x:c r="P342" s="1"/>
      <x:c r="Q342" s="1"/>
      <x:c r="R342" s="1"/>
      <x:c r="S342" s="1"/>
      <x:c r="T342" s="1"/>
      <x:c r="U342" s="1"/>
      <x:c r="V342" s="1"/>
      <x:c r="W342" s="1"/>
    </x:row>
    <x:row r="343">
      <x:c r="A343" s="1"/>
      <x:c r="B343" s="1"/>
      <x:c r="C343" s="1"/>
      <x:c r="D343" s="1"/>
      <x:c r="E343" s="1"/>
      <x:c r="F343" s="1"/>
      <x:c r="G343" s="1"/>
      <x:c r="H343" s="1"/>
      <x:c r="I343" s="1"/>
      <x:c r="J343" s="1"/>
      <x:c r="K343" s="1"/>
      <x:c r="L343" s="1"/>
      <x:c r="M343" s="1"/>
      <x:c r="N343" s="1"/>
      <x:c r="O343" s="1"/>
      <x:c r="P343" s="1"/>
      <x:c r="Q343" s="1"/>
      <x:c r="R343" s="1"/>
      <x:c r="S343" s="1"/>
      <x:c r="T343" s="1"/>
      <x:c r="U343" s="1"/>
      <x:c r="V343" s="1"/>
      <x:c r="W343" s="1"/>
    </x:row>
    <x:row r="344">
      <x:c r="A344" s="1"/>
      <x:c r="B344" s="1"/>
      <x:c r="C344" s="1"/>
      <x:c r="D344" s="1"/>
      <x:c r="E344" s="1"/>
      <x:c r="F344" s="1"/>
      <x:c r="G344" s="1"/>
      <x:c r="H344" s="1"/>
      <x:c r="I344" s="1"/>
      <x:c r="J344" s="1"/>
      <x:c r="K344" s="1"/>
      <x:c r="L344" s="1"/>
      <x:c r="M344" s="1"/>
      <x:c r="N344" s="1"/>
      <x:c r="O344" s="1"/>
      <x:c r="P344" s="1"/>
      <x:c r="Q344" s="1"/>
      <x:c r="R344" s="1"/>
      <x:c r="S344" s="1"/>
      <x:c r="T344" s="1"/>
      <x:c r="U344" s="1"/>
      <x:c r="V344" s="1"/>
      <x:c r="W344" s="1"/>
    </x:row>
    <x:row r="345">
      <x:c r="A345" s="1"/>
      <x:c r="B345" s="1"/>
      <x:c r="C345" s="1"/>
      <x:c r="D345" s="1"/>
      <x:c r="E345" s="1"/>
      <x:c r="F345" s="1"/>
      <x:c r="G345" s="1"/>
      <x:c r="H345" s="1"/>
      <x:c r="I345" s="1"/>
      <x:c r="J345" s="1"/>
      <x:c r="K345" s="1"/>
      <x:c r="L345" s="1"/>
      <x:c r="M345" s="1"/>
      <x:c r="N345" s="1"/>
      <x:c r="O345" s="1"/>
      <x:c r="P345" s="1"/>
      <x:c r="Q345" s="1"/>
      <x:c r="R345" s="1"/>
      <x:c r="S345" s="1"/>
      <x:c r="T345" s="1"/>
      <x:c r="U345" s="1"/>
      <x:c r="V345" s="1"/>
      <x:c r="W345" s="1"/>
    </x:row>
    <x:row r="346">
      <x:c r="A346" s="1"/>
      <x:c r="B346" s="1"/>
      <x:c r="C346" s="1"/>
      <x:c r="D346" s="1"/>
      <x:c r="E346" s="1"/>
      <x:c r="F346" s="1"/>
      <x:c r="G346" s="1"/>
      <x:c r="H346" s="1"/>
      <x:c r="I346" s="1"/>
      <x:c r="J346" s="1"/>
      <x:c r="K346" s="1"/>
      <x:c r="L346" s="1"/>
      <x:c r="M346" s="1"/>
      <x:c r="N346" s="1"/>
      <x:c r="O346" s="1"/>
      <x:c r="P346" s="1"/>
      <x:c r="Q346" s="1"/>
      <x:c r="R346" s="1"/>
      <x:c r="S346" s="1"/>
      <x:c r="T346" s="1"/>
      <x:c r="U346" s="1"/>
      <x:c r="V346" s="1"/>
      <x:c r="W346" s="1"/>
    </x:row>
    <x:row r="347">
      <x:c r="A347" s="1"/>
      <x:c r="B347" s="1"/>
      <x:c r="C347" s="1"/>
      <x:c r="D347" s="1"/>
      <x:c r="E347" s="1"/>
      <x:c r="F347" s="1"/>
      <x:c r="G347" s="1"/>
      <x:c r="H347" s="1"/>
      <x:c r="I347" s="1"/>
      <x:c r="J347" s="1"/>
      <x:c r="K347" s="1"/>
      <x:c r="L347" s="1"/>
      <x:c r="M347" s="1"/>
      <x:c r="N347" s="1"/>
      <x:c r="O347" s="1"/>
      <x:c r="P347" s="1"/>
      <x:c r="Q347" s="1"/>
      <x:c r="R347" s="1"/>
      <x:c r="S347" s="1"/>
      <x:c r="T347" s="1"/>
      <x:c r="U347" s="1"/>
      <x:c r="V347" s="1"/>
      <x:c r="W347" s="1"/>
    </x:row>
    <x:row r="348">
      <x:c r="A348" s="1"/>
      <x:c r="B348" s="1"/>
      <x:c r="C348" s="1"/>
      <x:c r="D348" s="1"/>
      <x:c r="E348" s="1"/>
      <x:c r="F348" s="1"/>
      <x:c r="G348" s="1"/>
      <x:c r="H348" s="1"/>
      <x:c r="I348" s="1"/>
      <x:c r="J348" s="1"/>
      <x:c r="K348" s="1"/>
      <x:c r="L348" s="1"/>
      <x:c r="M348" s="1"/>
      <x:c r="N348" s="1"/>
      <x:c r="O348" s="1"/>
      <x:c r="P348" s="1"/>
      <x:c r="Q348" s="1"/>
      <x:c r="R348" s="1"/>
      <x:c r="S348" s="1"/>
      <x:c r="T348" s="1"/>
      <x:c r="U348" s="1"/>
      <x:c r="V348" s="1"/>
      <x:c r="W348" s="1"/>
    </x:row>
    <x:row r="349">
      <x:c r="A349" s="1"/>
      <x:c r="B349" s="1"/>
      <x:c r="C349" s="1"/>
      <x:c r="D349" s="1"/>
      <x:c r="E349" s="1"/>
      <x:c r="F349" s="1"/>
      <x:c r="G349" s="1"/>
      <x:c r="H349" s="1"/>
      <x:c r="I349" s="1"/>
      <x:c r="J349" s="1"/>
      <x:c r="K349" s="1"/>
      <x:c r="L349" s="1"/>
      <x:c r="M349" s="1"/>
      <x:c r="N349" s="1"/>
      <x:c r="O349" s="1"/>
      <x:c r="P349" s="1"/>
      <x:c r="Q349" s="1"/>
      <x:c r="R349" s="1"/>
      <x:c r="S349" s="1"/>
      <x:c r="T349" s="1"/>
      <x:c r="U349" s="1"/>
      <x:c r="V349" s="1"/>
      <x:c r="W349" s="1"/>
    </x:row>
    <x:row r="350">
      <x:c r="A350" s="1"/>
      <x:c r="B350" s="1"/>
      <x:c r="C350" s="1"/>
      <x:c r="D350" s="1"/>
      <x:c r="E350" s="1"/>
      <x:c r="F350" s="1"/>
      <x:c r="G350" s="1"/>
      <x:c r="H350" s="1"/>
      <x:c r="I350" s="1"/>
      <x:c r="J350" s="1"/>
      <x:c r="K350" s="1"/>
      <x:c r="L350" s="1"/>
      <x:c r="M350" s="1"/>
      <x:c r="N350" s="1"/>
      <x:c r="O350" s="1"/>
      <x:c r="P350" s="1"/>
      <x:c r="Q350" s="1"/>
      <x:c r="R350" s="1"/>
      <x:c r="S350" s="1"/>
      <x:c r="T350" s="1"/>
      <x:c r="U350" s="1"/>
      <x:c r="V350" s="1"/>
      <x:c r="W350" s="1"/>
    </x:row>
    <x:row r="351">
      <x:c r="A351" s="1"/>
      <x:c r="B351" s="1"/>
      <x:c r="C351" s="1"/>
      <x:c r="D351" s="1"/>
      <x:c r="E351" s="1"/>
      <x:c r="F351" s="1"/>
      <x:c r="G351" s="1"/>
      <x:c r="H351" s="1"/>
      <x:c r="I351" s="1"/>
      <x:c r="J351" s="1"/>
      <x:c r="K351" s="1"/>
      <x:c r="L351" s="1"/>
      <x:c r="M351" s="1"/>
      <x:c r="N351" s="1"/>
      <x:c r="O351" s="1"/>
      <x:c r="P351" s="1"/>
      <x:c r="Q351" s="1"/>
      <x:c r="R351" s="1"/>
      <x:c r="S351" s="1"/>
      <x:c r="T351" s="1"/>
      <x:c r="U351" s="1"/>
      <x:c r="V351" s="1"/>
      <x:c r="W351" s="1"/>
    </x:row>
    <x:row r="352">
      <x:c r="A352" s="1"/>
      <x:c r="B352" s="1"/>
      <x:c r="C352" s="1"/>
      <x:c r="D352" s="1"/>
      <x:c r="E352" s="1"/>
      <x:c r="F352" s="1"/>
      <x:c r="G352" s="1"/>
      <x:c r="H352" s="1"/>
      <x:c r="I352" s="1"/>
      <x:c r="J352" s="1"/>
      <x:c r="K352" s="1"/>
      <x:c r="L352" s="1"/>
      <x:c r="M352" s="1"/>
      <x:c r="N352" s="1"/>
      <x:c r="O352" s="1"/>
      <x:c r="P352" s="1"/>
      <x:c r="Q352" s="1"/>
      <x:c r="R352" s="1"/>
      <x:c r="S352" s="1"/>
      <x:c r="T352" s="1"/>
      <x:c r="U352" s="1"/>
      <x:c r="V352" s="1"/>
      <x:c r="W352" s="1"/>
    </x:row>
    <x:row r="353">
      <x:c r="A353" s="1"/>
      <x:c r="B353" s="1"/>
      <x:c r="C353" s="1"/>
      <x:c r="D353" s="1"/>
      <x:c r="E353" s="1"/>
      <x:c r="F353" s="1"/>
      <x:c r="G353" s="1"/>
      <x:c r="H353" s="1"/>
      <x:c r="I353" s="1"/>
      <x:c r="J353" s="1"/>
      <x:c r="K353" s="1"/>
      <x:c r="L353" s="1"/>
      <x:c r="M353" s="1"/>
      <x:c r="N353" s="1"/>
      <x:c r="O353" s="1"/>
      <x:c r="P353" s="1"/>
      <x:c r="Q353" s="1"/>
      <x:c r="R353" s="1"/>
      <x:c r="S353" s="1"/>
      <x:c r="T353" s="1"/>
      <x:c r="U353" s="1"/>
      <x:c r="V353" s="1"/>
      <x:c r="W353" s="1"/>
    </x:row>
    <x:row r="354">
      <x:c r="A354" s="1"/>
      <x:c r="B354" s="1"/>
      <x:c r="C354" s="1"/>
      <x:c r="D354" s="1"/>
      <x:c r="E354" s="1"/>
      <x:c r="F354" s="1"/>
      <x:c r="G354" s="1"/>
      <x:c r="H354" s="1"/>
      <x:c r="I354" s="1"/>
      <x:c r="J354" s="1"/>
      <x:c r="K354" s="1"/>
      <x:c r="L354" s="1"/>
      <x:c r="M354" s="1"/>
      <x:c r="N354" s="1"/>
      <x:c r="O354" s="1"/>
      <x:c r="P354" s="1"/>
      <x:c r="Q354" s="1"/>
      <x:c r="R354" s="1"/>
      <x:c r="S354" s="1"/>
      <x:c r="T354" s="1"/>
      <x:c r="U354" s="1"/>
      <x:c r="V354" s="1"/>
      <x:c r="W354" s="1"/>
    </x:row>
    <x:row r="355">
      <x:c r="A355" s="1"/>
      <x:c r="B355" s="1"/>
      <x:c r="C355" s="1"/>
      <x:c r="D355" s="1"/>
      <x:c r="E355" s="1"/>
      <x:c r="F355" s="1"/>
      <x:c r="G355" s="1"/>
      <x:c r="H355" s="1"/>
      <x:c r="I355" s="1"/>
      <x:c r="J355" s="1"/>
      <x:c r="K355" s="1"/>
      <x:c r="L355" s="1"/>
      <x:c r="M355" s="1"/>
      <x:c r="N355" s="1"/>
      <x:c r="O355" s="1"/>
      <x:c r="P355" s="1"/>
      <x:c r="Q355" s="1"/>
      <x:c r="R355" s="1"/>
      <x:c r="S355" s="1"/>
      <x:c r="T355" s="1"/>
      <x:c r="U355" s="1"/>
      <x:c r="V355" s="1"/>
      <x:c r="W355" s="1"/>
    </x:row>
    <x:row r="356">
      <x:c r="A356" s="1"/>
      <x:c r="B356" s="1"/>
      <x:c r="C356" s="1"/>
      <x:c r="D356" s="1"/>
      <x:c r="E356" s="1"/>
      <x:c r="F356" s="1"/>
      <x:c r="G356" s="1"/>
      <x:c r="H356" s="1"/>
      <x:c r="I356" s="1"/>
      <x:c r="J356" s="1"/>
      <x:c r="K356" s="1"/>
      <x:c r="L356" s="1"/>
      <x:c r="M356" s="1"/>
      <x:c r="N356" s="1"/>
      <x:c r="O356" s="1"/>
      <x:c r="P356" s="1"/>
      <x:c r="Q356" s="1"/>
      <x:c r="R356" s="1"/>
      <x:c r="S356" s="1"/>
      <x:c r="T356" s="1"/>
      <x:c r="U356" s="1"/>
      <x:c r="V356" s="1"/>
      <x:c r="W356" s="1"/>
    </x:row>
    <x:row r="357">
      <x:c r="A357" s="1"/>
      <x:c r="B357" s="1"/>
      <x:c r="C357" s="1"/>
      <x:c r="D357" s="1"/>
      <x:c r="E357" s="1"/>
      <x:c r="F357" s="1"/>
      <x:c r="G357" s="1"/>
      <x:c r="H357" s="1"/>
      <x:c r="I357" s="1"/>
      <x:c r="J357" s="1"/>
      <x:c r="K357" s="1"/>
      <x:c r="L357" s="1"/>
      <x:c r="M357" s="1"/>
      <x:c r="N357" s="1"/>
      <x:c r="O357" s="1"/>
      <x:c r="P357" s="1"/>
      <x:c r="Q357" s="1"/>
      <x:c r="R357" s="1"/>
      <x:c r="S357" s="1"/>
      <x:c r="T357" s="1"/>
      <x:c r="U357" s="1"/>
      <x:c r="V357" s="1"/>
      <x:c r="W357" s="1"/>
    </x:row>
    <x:row r="358">
      <x:c r="A358" s="1"/>
      <x:c r="B358" s="1"/>
      <x:c r="C358" s="1"/>
      <x:c r="D358" s="1"/>
      <x:c r="E358" s="1"/>
      <x:c r="F358" s="1"/>
      <x:c r="G358" s="1"/>
      <x:c r="H358" s="1"/>
      <x:c r="I358" s="1"/>
      <x:c r="J358" s="1"/>
      <x:c r="K358" s="1"/>
      <x:c r="L358" s="1"/>
      <x:c r="M358" s="1"/>
      <x:c r="N358" s="1"/>
      <x:c r="O358" s="1"/>
      <x:c r="P358" s="1"/>
      <x:c r="Q358" s="1"/>
      <x:c r="R358" s="1"/>
      <x:c r="S358" s="1"/>
      <x:c r="T358" s="1"/>
      <x:c r="U358" s="1"/>
      <x:c r="V358" s="1"/>
      <x:c r="W358" s="1"/>
    </x:row>
    <x:row r="359">
      <x:c r="A359" s="1"/>
      <x:c r="B359" s="1"/>
      <x:c r="C359" s="1"/>
      <x:c r="D359" s="1"/>
      <x:c r="E359" s="1"/>
      <x:c r="F359" s="1"/>
      <x:c r="G359" s="1"/>
      <x:c r="H359" s="1"/>
      <x:c r="I359" s="1"/>
      <x:c r="J359" s="1"/>
      <x:c r="K359" s="1"/>
      <x:c r="L359" s="1"/>
      <x:c r="M359" s="1"/>
      <x:c r="N359" s="1"/>
      <x:c r="O359" s="1"/>
      <x:c r="P359" s="1"/>
      <x:c r="Q359" s="1"/>
      <x:c r="R359" s="1"/>
      <x:c r="S359" s="1"/>
      <x:c r="T359" s="1"/>
      <x:c r="U359" s="1"/>
      <x:c r="V359" s="1"/>
      <x:c r="W359" s="1"/>
    </x:row>
    <x:row r="360">
      <x:c r="A360" s="1"/>
      <x:c r="B360" s="1"/>
      <x:c r="C360" s="1"/>
      <x:c r="D360" s="1"/>
      <x:c r="E360" s="1"/>
      <x:c r="F360" s="1"/>
      <x:c r="G360" s="1"/>
      <x:c r="H360" s="1"/>
      <x:c r="I360" s="1"/>
      <x:c r="J360" s="1"/>
      <x:c r="K360" s="1"/>
      <x:c r="L360" s="1"/>
      <x:c r="M360" s="1"/>
      <x:c r="N360" s="1"/>
      <x:c r="O360" s="1"/>
      <x:c r="P360" s="1"/>
      <x:c r="Q360" s="1"/>
      <x:c r="R360" s="1"/>
      <x:c r="S360" s="1"/>
      <x:c r="T360" s="1"/>
      <x:c r="U360" s="1"/>
      <x:c r="V360" s="1"/>
      <x:c r="W360" s="1"/>
    </x:row>
  </x:sheetData>
  <x:mergeCells>
    <x:mergeCell ref="A1:N1"/>
    <x:mergeCell ref="A2:N2"/>
    <x:mergeCell ref="A5:B5"/>
    <x:mergeCell ref="A6:B7"/>
    <x:mergeCell ref="C5:D5"/>
    <x:mergeCell ref="C6:D7"/>
    <x:mergeCell ref="E5:F5"/>
    <x:mergeCell ref="E6:F7"/>
    <x:mergeCell ref="G5:H5"/>
    <x:mergeCell ref="G6:H7"/>
    <x:mergeCell ref="I5:J5"/>
    <x:mergeCell ref="I6:J7"/>
    <x:mergeCell ref="K5:L5"/>
    <x:mergeCell ref="K6:L7"/>
    <x:mergeCell ref="M5:N5"/>
    <x:mergeCell ref="M6:N7"/>
    <x:mergeCell ref="A9:F9"/>
    <x:mergeCell ref="A19:G19"/>
    <x:mergeCell ref="I21:N28"/>
  </x:mergeCells>
  <x:conditionalFormatting sqref="D11:D16">
    <x:cfRule type="containsText" dxfId="10" priority="1" operator="containsText" text="CONTROLADO"/>
    <x:cfRule type="containsText" dxfId="11" priority="2" operator="containsText" text="IMEDIATA"/>
    <x:cfRule type="containsText" dxfId="12" priority="3" operator="containsText" text="REVISAR"/>
    <x:cfRule type="containsText" dxfId="13" priority="4" operator="containsText" text="CORRIGIR"/>
  </x:conditionalFormatting>
  <x:pageMargins left="0.7" right="0.7" top="0.75" bottom="0.75" header="0.3" footer="0.3"/>
  <x:drawing xmlns:r="http://schemas.openxmlformats.org/officeDocument/2006/relationships" r:id="Ree33593ea3474922"/>
</x:worksheet>
</file>

<file path=xl/worksheets/sheet2.xml><?xml version="1.0" encoding="utf-8"?>
<x:worksheet xmlns:x="http://schemas.openxmlformats.org/spreadsheetml/2006/main">
  <x:sheetPr>
    <x:tabColor rgb="FF2F7D4A"/>
  </x:sheetPr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16" hidden="0" customWidth="1"/>
    <x:col min="2" max="2" width="32" hidden="0" customWidth="1"/>
    <x:col min="3" max="3" width="18" hidden="0" customWidth="1"/>
    <x:col min="4" max="4" width="13" hidden="0" customWidth="1"/>
    <x:col min="5" max="5" width="22" hidden="0" customWidth="1"/>
    <x:col min="6" max="6" width="19" hidden="0" customWidth="1"/>
    <x:col min="7" max="7" width="18" hidden="0" customWidth="1"/>
    <x:col min="8" max="8" width="17" hidden="0" customWidth="1"/>
    <x:col min="9" max="9" width="16" hidden="0" customWidth="1"/>
    <x:col min="10" max="10" width="23" hidden="0" customWidth="1"/>
    <x:col min="11" max="11" width="20" hidden="0" customWidth="1"/>
    <x:col min="12" max="12" width="15" hidden="0" customWidth="1"/>
    <x:col min="13" max="13" width="23" hidden="0" customWidth="1"/>
    <x:col min="14" max="14" width="25" hidden="0" customWidth="1"/>
    <x:col min="15" max="15" width="21" hidden="0" customWidth="1"/>
    <x:col min="16" max="16" width="22" hidden="0" customWidth="1"/>
    <x:col min="17" max="17" width="22" hidden="0" customWidth="1"/>
    <x:col min="18" max="18" width="22" hidden="0" customWidth="1"/>
    <x:col min="19" max="19" width="28" hidden="0" customWidth="1"/>
  </x:cols>
  <x:sheetData>
    <x:row r="1" ht="34" customHeight="1">
      <x:c r="A1" s="4" t="str">
        <x:v>CADASTRO E PLANEJAMENTO POR PRODUTO</x:v>
      </x:c>
      <x:c r="B1" s="4" t="str">
        <x:v>CADASTRO E PLANEJAMENTO POR PRODUTO</x:v>
      </x:c>
      <x:c r="C1" s="4" t="str">
        <x:v>CADASTRO E PLANEJAMENTO POR PRODUTO</x:v>
      </x:c>
      <x:c r="D1" s="4" t="str">
        <x:v>CADASTRO E PLANEJAMENTO POR PRODUTO</x:v>
      </x:c>
      <x:c r="E1" s="4" t="str">
        <x:v>CADASTRO E PLANEJAMENTO POR PRODUTO</x:v>
      </x:c>
      <x:c r="F1" s="4" t="str">
        <x:v>CADASTRO E PLANEJAMENTO POR PRODUTO</x:v>
      </x:c>
      <x:c r="G1" s="4" t="str">
        <x:v>CADASTRO E PLANEJAMENTO POR PRODUTO</x:v>
      </x:c>
      <x:c r="H1" s="4" t="str">
        <x:v>CADASTRO E PLANEJAMENTO POR PRODUTO</x:v>
      </x:c>
      <x:c r="I1" s="4" t="str">
        <x:v>CADASTRO E PLANEJAMENTO POR PRODUTO</x:v>
      </x:c>
      <x:c r="J1" s="4" t="str">
        <x:v>CADASTRO E PLANEJAMENTO POR PRODUTO</x:v>
      </x:c>
      <x:c r="K1" s="4" t="str">
        <x:v>CADASTRO E PLANEJAMENTO POR PRODUTO</x:v>
      </x:c>
      <x:c r="L1" s="4" t="str">
        <x:v>CADASTRO E PLANEJAMENTO POR PRODUTO</x:v>
      </x:c>
      <x:c r="M1" s="4" t="str">
        <x:v>CADASTRO E PLANEJAMENTO POR PRODUTO</x:v>
      </x:c>
      <x:c r="N1" s="4" t="str">
        <x:v>CADASTRO E PLANEJAMENTO POR PRODUTO</x:v>
      </x:c>
      <x:c r="O1" s="4" t="str">
        <x:v>CADASTRO E PLANEJAMENTO POR PRODUTO</x:v>
      </x:c>
      <x:c r="P1" s="4" t="str">
        <x:v>CADASTRO E PLANEJAMENTO POR PRODUTO</x:v>
      </x:c>
      <x:c r="Q1" s="4" t="str">
        <x:v>CADASTRO E PLANEJAMENTO POR PRODUTO</x:v>
      </x:c>
      <x:c r="R1" s="4" t="str">
        <x:v>CADASTRO E PLANEJAMENTO POR PRODUTO</x:v>
      </x:c>
      <x:c r="S1" s="4" t="str">
        <x:v>CADASTRO E PLANEJAMENTO POR PRODUTO</x:v>
      </x:c>
      <x:c r="T1" s="1"/>
      <x:c r="U1" s="1"/>
      <x:c r="V1" s="1"/>
      <x:c r="W1" s="1"/>
    </x:row>
    <x:row r="2" ht="36" customHeight="1">
      <x:c r="A2" s="8" t="str">
        <x:v>Entradas em amarelo; indicadores em verde. O pedido sugerido considera estoque, trânsito, demanda dos próximos três meses, segurança e múltiplo de compra.</x:v>
      </x:c>
      <x:c r="B2" s="8" t="str">
        <x:v>Entradas em amarelo; indicadores em verde. O pedido sugerido considera estoque, trânsito, demanda dos próximos três meses, segurança e múltiplo de compra.</x:v>
      </x:c>
      <x:c r="C2" s="8" t="str">
        <x:v>Entradas em amarelo; indicadores em verde. O pedido sugerido considera estoque, trânsito, demanda dos próximos três meses, segurança e múltiplo de compra.</x:v>
      </x:c>
      <x:c r="D2" s="8" t="str">
        <x:v>Entradas em amarelo; indicadores em verde. O pedido sugerido considera estoque, trânsito, demanda dos próximos três meses, segurança e múltiplo de compra.</x:v>
      </x:c>
      <x:c r="E2" s="8" t="str">
        <x:v>Entradas em amarelo; indicadores em verde. O pedido sugerido considera estoque, trânsito, demanda dos próximos três meses, segurança e múltiplo de compra.</x:v>
      </x:c>
      <x:c r="F2" s="8" t="str">
        <x:v>Entradas em amarelo; indicadores em verde. O pedido sugerido considera estoque, trânsito, demanda dos próximos três meses, segurança e múltiplo de compra.</x:v>
      </x:c>
      <x:c r="G2" s="8" t="str">
        <x:v>Entradas em amarelo; indicadores em verde. O pedido sugerido considera estoque, trânsito, demanda dos próximos três meses, segurança e múltiplo de compra.</x:v>
      </x:c>
      <x:c r="H2" s="8" t="str">
        <x:v>Entradas em amarelo; indicadores em verde. O pedido sugerido considera estoque, trânsito, demanda dos próximos três meses, segurança e múltiplo de compra.</x:v>
      </x:c>
      <x:c r="I2" s="8" t="str">
        <x:v>Entradas em amarelo; indicadores em verde. O pedido sugerido considera estoque, trânsito, demanda dos próximos três meses, segurança e múltiplo de compra.</x:v>
      </x:c>
      <x:c r="J2" s="8" t="str">
        <x:v>Entradas em amarelo; indicadores em verde. O pedido sugerido considera estoque, trânsito, demanda dos próximos três meses, segurança e múltiplo de compra.</x:v>
      </x:c>
      <x:c r="K2" s="8" t="str">
        <x:v>Entradas em amarelo; indicadores em verde. O pedido sugerido considera estoque, trânsito, demanda dos próximos três meses, segurança e múltiplo de compra.</x:v>
      </x:c>
      <x:c r="L2" s="8" t="str">
        <x:v>Entradas em amarelo; indicadores em verde. O pedido sugerido considera estoque, trânsito, demanda dos próximos três meses, segurança e múltiplo de compra.</x:v>
      </x:c>
      <x:c r="M2" s="8" t="str">
        <x:v>Entradas em amarelo; indicadores em verde. O pedido sugerido considera estoque, trânsito, demanda dos próximos três meses, segurança e múltiplo de compra.</x:v>
      </x:c>
      <x:c r="N2" s="8" t="str">
        <x:v>Entradas em amarelo; indicadores em verde. O pedido sugerido considera estoque, trânsito, demanda dos próximos três meses, segurança e múltiplo de compra.</x:v>
      </x:c>
      <x:c r="O2" s="8" t="str">
        <x:v>Entradas em amarelo; indicadores em verde. O pedido sugerido considera estoque, trânsito, demanda dos próximos três meses, segurança e múltiplo de compra.</x:v>
      </x:c>
      <x:c r="P2" s="8" t="str">
        <x:v>Entradas em amarelo; indicadores em verde. O pedido sugerido considera estoque, trânsito, demanda dos próximos três meses, segurança e múltiplo de compra.</x:v>
      </x:c>
      <x:c r="Q2" s="8" t="str">
        <x:v>Entradas em amarelo; indicadores em verde. O pedido sugerido considera estoque, trânsito, demanda dos próximos três meses, segurança e múltiplo de compra.</x:v>
      </x:c>
      <x:c r="R2" s="8" t="str">
        <x:v>Entradas em amarelo; indicadores em verde. O pedido sugerido considera estoque, trânsito, demanda dos próximos três meses, segurança e múltiplo de compra.</x:v>
      </x:c>
      <x:c r="S2" s="8" t="str">
        <x:v>Entradas em amarelo; indicadores em verde. O pedido sugerido considera estoque, trânsito, demanda dos próximos três meses, segurança e múltiplo de compra.</x:v>
      </x:c>
      <x:c r="T2" s="1"/>
      <x:c r="U2" s="1"/>
      <x:c r="V2" s="1"/>
      <x:c r="W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68" customHeight="1">
      <x:c r="A4" s="22" t="str">
        <x:v>SKU</x:v>
      </x:c>
      <x:c r="B4" s="23" t="str">
        <x:v>Produto</x:v>
      </x:c>
      <x:c r="C4" s="23" t="str">
        <x:v>Categoria</x:v>
      </x:c>
      <x:c r="D4" s="23" t="str">
        <x:v>Unidade</x:v>
      </x:c>
      <x:c r="E4" s="23" t="str">
        <x:v>Fornecedor</x:v>
      </x:c>
      <x:c r="F4" s="23" t="str">
        <x:v>Lead time (dias)</x:v>
      </x:c>
      <x:c r="G4" s="23" t="str">
        <x:v>Custo unitário</x:v>
      </x:c>
      <x:c r="H4" s="23" t="str">
        <x:v>Estoque atual</x:v>
      </x:c>
      <x:c r="I4" s="23" t="str">
        <x:v>Em trânsito</x:v>
      </x:c>
      <x:c r="J4" s="23" t="str">
        <x:v>Estoque segurança (dias)</x:v>
      </x:c>
      <x:c r="K4" s="23" t="str">
        <x:v>Múltiplo de compra</x:v>
      </x:c>
      <x:c r="L4" s="23" t="str">
        <x:v>Status</x:v>
      </x:c>
      <x:c r="M4" s="23" t="str">
        <x:v>Forecast médio mensal</x:v>
      </x:c>
      <x:c r="N4" s="23" t="str">
        <x:v>Forecast próximos 3 meses</x:v>
      </x:c>
      <x:c r="O4" s="23" t="str">
        <x:v>Cobertura (meses)</x:v>
      </x:c>
      <x:c r="P4" s="23" t="str">
        <x:v>Pedido sugerido</x:v>
      </x:c>
      <x:c r="Q4" s="23" t="str">
        <x:v>Valor do pedido</x:v>
      </x:c>
      <x:c r="R4" s="23" t="str">
        <x:v>Qualidade forecast</x:v>
      </x:c>
      <x:c r="S4" s="24" t="str">
        <x:v>Ação recomendada</x:v>
      </x:c>
      <x:c r="T4" s="1"/>
      <x:c r="U4" s="1"/>
      <x:c r="V4" s="1"/>
      <x:c r="W4" s="1"/>
    </x:row>
    <x:row r="5">
      <x:c r="A5" s="33" t="str">
        <x:v>SKU-001</x:v>
      </x:c>
      <x:c r="B5" s="33" t="str">
        <x:v>Café especial 500 g</x:v>
      </x:c>
      <x:c r="C5" s="33" t="str">
        <x:v>Alimentos</x:v>
      </x:c>
      <x:c r="D5" s="33" t="str">
        <x:v>un</x:v>
      </x:c>
      <x:c r="E5" s="33" t="str">
        <x:v>Café Serra</x:v>
      </x:c>
      <x:c r="F5" s="33" t="n">
        <x:v>18</x:v>
      </x:c>
      <x:c r="G5" s="34" t="n">
        <x:v>18.9</x:v>
      </x:c>
      <x:c r="H5" s="33" t="n">
        <x:v>940</x:v>
      </x:c>
      <x:c r="I5" s="33" t="n">
        <x:v>120</x:v>
      </x:c>
      <x:c r="J5" s="33" t="n">
        <x:v>20</x:v>
      </x:c>
      <x:c r="K5" s="33" t="n">
        <x:v>24</x:v>
      </x:c>
      <x:c r="L5" s="33" t="str">
        <x:v>Ativo</x:v>
      </x:c>
      <x:c r="M5" s="38" t="n">
        <x:f>IF($A5="","",AVERAGE(Forecast!$M5:$R5))</x:f>
        <x:v>605.6666666666666</x:v>
      </x:c>
      <x:c r="N5" s="38" t="n">
        <x:f>IF($A5="","",SUM(Forecast!$M5:$O5))</x:f>
        <x:v>1754</x:v>
      </x:c>
      <x:c r="O5" s="39" t="n">
        <x:f>IF($A5="","",IFERROR(($H5+$I5)/$M5,0))</x:f>
        <x:v>1.7501375894331317</x:v>
      </x:c>
      <x:c r="P5" s="38" t="n">
        <x:f>IF($A5="","",CEILING(MAX(0,$N5+($M5/30*$J5)-$H5-$I5+($M5/30*$F5)),$K5))</x:f>
        <x:v>1464</x:v>
      </x:c>
      <x:c r="Q5" s="40" t="n">
        <x:f>IF($A5="","",$P5*$G5)</x:f>
        <x:v>27669.6</x:v>
      </x:c>
      <x:c r="R5" s="37" t="str">
        <x:f>IF($A5="","",IFERROR(INDEX(Forecast!$U$5:$U$204,MATCH($A5,Forecast!$A$5:$A$204,0)),"SEM HISTÓRICO"))</x:f>
        <x:v>ALTA</x:v>
      </x:c>
      <x:c r="S5" s="37" t="str">
        <x:f>IF($A5="","",IF($L5="Inativo","NÃO PLANEJAR",IF($O5&lt;=$F5/30,"RISCO DE RUPTURA",IF($P5&gt;0,"PROGRAMAR PEDIDO",IF($O5&gt;3,"REDUZIR COMPRA","COBERTURA OK")))))</x:f>
        <x:v>PROGRAMAR PEDIDO</x:v>
      </x:c>
      <x:c r="T5" s="1"/>
      <x:c r="U5" s="1"/>
      <x:c r="V5" s="1"/>
      <x:c r="W5" s="1"/>
    </x:row>
    <x:row r="6">
      <x:c r="A6" s="33" t="str">
        <x:v>SKU-002</x:v>
      </x:c>
      <x:c r="B6" s="33" t="str">
        <x:v>Leite integral 1 L</x:v>
      </x:c>
      <x:c r="C6" s="33" t="str">
        <x:v>Alimentos</x:v>
      </x:c>
      <x:c r="D6" s="33" t="str">
        <x:v>cx</x:v>
      </x:c>
      <x:c r="E6" s="33" t="str">
        <x:v>Lácteos Vale</x:v>
      </x:c>
      <x:c r="F6" s="33" t="n">
        <x:v>12</x:v>
      </x:c>
      <x:c r="G6" s="34" t="n">
        <x:v>49.5</x:v>
      </x:c>
      <x:c r="H6" s="33" t="n">
        <x:v>980</x:v>
      </x:c>
      <x:c r="I6" s="33" t="n">
        <x:v>240</x:v>
      </x:c>
      <x:c r="J6" s="33" t="n">
        <x:v>15</x:v>
      </x:c>
      <x:c r="K6" s="33" t="n">
        <x:v>12</x:v>
      </x:c>
      <x:c r="L6" s="33" t="str">
        <x:v>Ativo</x:v>
      </x:c>
      <x:c r="M6" s="38" t="n">
        <x:f>IF($A6="","",AVERAGE(Forecast!$M6:$R6))</x:f>
        <x:v>719</x:v>
      </x:c>
      <x:c r="N6" s="38" t="n">
        <x:f>IF($A6="","",SUM(Forecast!$M6:$O6))</x:f>
        <x:v>2216</x:v>
      </x:c>
      <x:c r="O6" s="39" t="n">
        <x:f>IF($A6="","",IFERROR(($H6+$I6)/$M6,0))</x:f>
        <x:v>1.6968011126564673</x:v>
      </x:c>
      <x:c r="P6" s="38" t="n">
        <x:f>IF($A6="","",CEILING(MAX(0,$N6+($M6/30*$J6)-$H6-$I6+($M6/30*$F6)),$K6))</x:f>
        <x:v>1644</x:v>
      </x:c>
      <x:c r="Q6" s="40" t="n">
        <x:f>IF($A6="","",$P6*$G6)</x:f>
        <x:v>81378</x:v>
      </x:c>
      <x:c r="R6" s="37" t="str">
        <x:f>IF($A6="","",IFERROR(INDEX(Forecast!$U$5:$U$204,MATCH($A6,Forecast!$A$5:$A$204,0)),"SEM HISTÓRICO"))</x:f>
        <x:v>ALTA</x:v>
      </x:c>
      <x:c r="S6" s="37" t="str">
        <x:f>IF($A6="","",IF($L6="Inativo","NÃO PLANEJAR",IF($O6&lt;=$F6/30,"RISCO DE RUPTURA",IF($P6&gt;0,"PROGRAMAR PEDIDO",IF($O6&gt;3,"REDUZIR COMPRA","COBERTURA OK")))))</x:f>
        <x:v>PROGRAMAR PEDIDO</x:v>
      </x:c>
      <x:c r="T6" s="1"/>
      <x:c r="U6" s="1"/>
      <x:c r="V6" s="1"/>
      <x:c r="W6" s="1"/>
    </x:row>
    <x:row r="7">
      <x:c r="A7" s="33" t="str">
        <x:v>SKU-003</x:v>
      </x:c>
      <x:c r="B7" s="33" t="str">
        <x:v>Detergente neutro 500 ml</x:v>
      </x:c>
      <x:c r="C7" s="33" t="str">
        <x:v>Limpeza</x:v>
      </x:c>
      <x:c r="D7" s="33" t="str">
        <x:v>un</x:v>
      </x:c>
      <x:c r="E7" s="33" t="str">
        <x:v>LimpaMais</x:v>
      </x:c>
      <x:c r="F7" s="33" t="n">
        <x:v>25</x:v>
      </x:c>
      <x:c r="G7" s="34" t="n">
        <x:v>2.85</x:v>
      </x:c>
      <x:c r="H7" s="33" t="n">
        <x:v>420</x:v>
      </x:c>
      <x:c r="I7" s="33" t="n">
        <x:v>0</x:v>
      </x:c>
      <x:c r="J7" s="33" t="n">
        <x:v>25</x:v>
      </x:c>
      <x:c r="K7" s="33" t="n">
        <x:v>24</x:v>
      </x:c>
      <x:c r="L7" s="33" t="str">
        <x:v>Ativo</x:v>
      </x:c>
      <x:c r="M7" s="38" t="n">
        <x:f>IF($A7="","",AVERAGE(Forecast!$M7:$R7))</x:f>
        <x:v>421.5</x:v>
      </x:c>
      <x:c r="N7" s="38" t="n">
        <x:f>IF($A7="","",SUM(Forecast!$M7:$O7))</x:f>
        <x:v>1236</x:v>
      </x:c>
      <x:c r="O7" s="39" t="n">
        <x:f>IF($A7="","",IFERROR(($H7+$I7)/$M7,0))</x:f>
        <x:v>0.99644128113879</x:v>
      </x:c>
      <x:c r="P7" s="38" t="n">
        <x:f>IF($A7="","",CEILING(MAX(0,$N7+($M7/30*$J7)-$H7-$I7+($M7/30*$F7)),$K7))</x:f>
        <x:v>1536</x:v>
      </x:c>
      <x:c r="Q7" s="40" t="n">
        <x:f>IF($A7="","",$P7*$G7)</x:f>
        <x:v>4377.6</x:v>
      </x:c>
      <x:c r="R7" s="37" t="str">
        <x:f>IF($A7="","",IFERROR(INDEX(Forecast!$U$5:$U$204,MATCH($A7,Forecast!$A$5:$A$204,0)),"SEM HISTÓRICO"))</x:f>
        <x:v>ALTA</x:v>
      </x:c>
      <x:c r="S7" s="37" t="str">
        <x:f>IF($A7="","",IF($L7="Inativo","NÃO PLANEJAR",IF($O7&lt;=$F7/30,"RISCO DE RUPTURA",IF($P7&gt;0,"PROGRAMAR PEDIDO",IF($O7&gt;3,"REDUZIR COMPRA","COBERTURA OK")))))</x:f>
        <x:v>PROGRAMAR PEDIDO</x:v>
      </x:c>
      <x:c r="T7" s="1"/>
      <x:c r="U7" s="1"/>
      <x:c r="V7" s="1"/>
      <x:c r="W7" s="1"/>
    </x:row>
    <x:row r="8">
      <x:c r="A8" s="33" t="str">
        <x:v>SKU-004</x:v>
      </x:c>
      <x:c r="B8" s="33" t="str">
        <x:v>Arroz premium 5 kg</x:v>
      </x:c>
      <x:c r="C8" s="33" t="str">
        <x:v>Alimentos</x:v>
      </x:c>
      <x:c r="D8" s="33" t="str">
        <x:v>pct</x:v>
      </x:c>
      <x:c r="E8" s="33" t="str">
        <x:v>Grãos Sul</x:v>
      </x:c>
      <x:c r="F8" s="33" t="n">
        <x:v>30</x:v>
      </x:c>
      <x:c r="G8" s="34" t="n">
        <x:v>24.7</x:v>
      </x:c>
      <x:c r="H8" s="33" t="n">
        <x:v>510</x:v>
      </x:c>
      <x:c r="I8" s="33" t="n">
        <x:v>100</x:v>
      </x:c>
      <x:c r="J8" s="33" t="n">
        <x:v>25</x:v>
      </x:c>
      <x:c r="K8" s="33" t="n">
        <x:v>10</x:v>
      </x:c>
      <x:c r="L8" s="33" t="str">
        <x:v>Ativo</x:v>
      </x:c>
      <x:c r="M8" s="38" t="n">
        <x:f>IF($A8="","",AVERAGE(Forecast!$M8:$R8))</x:f>
        <x:v>431.3333333333333</x:v>
      </x:c>
      <x:c r="N8" s="38" t="n">
        <x:f>IF($A8="","",SUM(Forecast!$M8:$O8))</x:f>
        <x:v>1216</x:v>
      </x:c>
      <x:c r="O8" s="39" t="n">
        <x:f>IF($A8="","",IFERROR(($H8+$I8)/$M8,0))</x:f>
        <x:v>1.4142194744976817</x:v>
      </x:c>
      <x:c r="P8" s="38" t="n">
        <x:f>IF($A8="","",CEILING(MAX(0,$N8+($M8/30*$J8)-$H8-$I8+($M8/30*$F8)),$K8))</x:f>
        <x:v>1400</x:v>
      </x:c>
      <x:c r="Q8" s="40" t="n">
        <x:f>IF($A8="","",$P8*$G8)</x:f>
        <x:v>34580</x:v>
      </x:c>
      <x:c r="R8" s="37" t="str">
        <x:f>IF($A8="","",IFERROR(INDEX(Forecast!$U$5:$U$204,MATCH($A8,Forecast!$A$5:$A$204,0)),"SEM HISTÓRICO"))</x:f>
        <x:v>ALTA</x:v>
      </x:c>
      <x:c r="S8" s="37" t="str">
        <x:f>IF($A8="","",IF($L8="Inativo","NÃO PLANEJAR",IF($O8&lt;=$F8/30,"RISCO DE RUPTURA",IF($P8&gt;0,"PROGRAMAR PEDIDO",IF($O8&gt;3,"REDUZIR COMPRA","COBERTURA OK")))))</x:f>
        <x:v>PROGRAMAR PEDIDO</x:v>
      </x:c>
      <x:c r="T8" s="1"/>
      <x:c r="U8" s="1"/>
      <x:c r="V8" s="1"/>
      <x:c r="W8" s="1"/>
    </x:row>
    <x:row r="9">
      <x:c r="A9" s="33" t="str">
        <x:v>SKU-005</x:v>
      </x:c>
      <x:c r="B9" s="33" t="str">
        <x:v>Suco integral 1 L</x:v>
      </x:c>
      <x:c r="C9" s="33" t="str">
        <x:v>Bebidas</x:v>
      </x:c>
      <x:c r="D9" s="33" t="str">
        <x:v>cx</x:v>
      </x:c>
      <x:c r="E9" s="33" t="str">
        <x:v>Sucos Vale</x:v>
      </x:c>
      <x:c r="F9" s="33" t="n">
        <x:v>20</x:v>
      </x:c>
      <x:c r="G9" s="34" t="n">
        <x:v>57.8</x:v>
      </x:c>
      <x:c r="H9" s="33" t="n">
        <x:v>370</x:v>
      </x:c>
      <x:c r="I9" s="33" t="n">
        <x:v>80</x:v>
      </x:c>
      <x:c r="J9" s="33" t="n">
        <x:v>20</x:v>
      </x:c>
      <x:c r="K9" s="33" t="n">
        <x:v>12</x:v>
      </x:c>
      <x:c r="L9" s="33" t="str">
        <x:v>Ativo</x:v>
      </x:c>
      <x:c r="M9" s="38" t="n">
        <x:f>IF($A9="","",AVERAGE(Forecast!$M9:$R9))</x:f>
        <x:v>241.16666666666666</x:v>
      </x:c>
      <x:c r="N9" s="38" t="n">
        <x:f>IF($A9="","",SUM(Forecast!$M9:$O9))</x:f>
        <x:v>778</x:v>
      </x:c>
      <x:c r="O9" s="39" t="n">
        <x:f>IF($A9="","",IFERROR(($H9+$I9)/$M9,0))</x:f>
        <x:v>1.8659295093296475</x:v>
      </x:c>
      <x:c r="P9" s="38" t="n">
        <x:f>IF($A9="","",CEILING(MAX(0,$N9+($M9/30*$J9)-$H9-$I9+($M9/30*$F9)),$K9))</x:f>
        <x:v>660</x:v>
      </x:c>
      <x:c r="Q9" s="40" t="n">
        <x:f>IF($A9="","",$P9*$G9)</x:f>
        <x:v>38148</x:v>
      </x:c>
      <x:c r="R9" s="37" t="str">
        <x:f>IF($A9="","",IFERROR(INDEX(Forecast!$U$5:$U$204,MATCH($A9,Forecast!$A$5:$A$204,0)),"SEM HISTÓRICO"))</x:f>
        <x:v>ACEITÁVEL</x:v>
      </x:c>
      <x:c r="S9" s="37" t="str">
        <x:f>IF($A9="","",IF($L9="Inativo","NÃO PLANEJAR",IF($O9&lt;=$F9/30,"RISCO DE RUPTURA",IF($P9&gt;0,"PROGRAMAR PEDIDO",IF($O9&gt;3,"REDUZIR COMPRA","COBERTURA OK")))))</x:f>
        <x:v>PROGRAMAR PEDIDO</x:v>
      </x:c>
      <x:c r="T9" s="1"/>
      <x:c r="U9" s="1"/>
      <x:c r="V9" s="1"/>
      <x:c r="W9" s="1"/>
    </x:row>
    <x:row r="10">
      <x:c r="A10" s="33" t="str">
        <x:v>SKU-006</x:v>
      </x:c>
      <x:c r="B10" s="33" t="str">
        <x:v>Shampoo diário 350 ml</x:v>
      </x:c>
      <x:c r="C10" s="33" t="str">
        <x:v>Higiene</x:v>
      </x:c>
      <x:c r="D10" s="33" t="str">
        <x:v>un</x:v>
      </x:c>
      <x:c r="E10" s="33" t="str">
        <x:v>Higiene Brasil</x:v>
      </x:c>
      <x:c r="F10" s="33" t="n">
        <x:v>35</x:v>
      </x:c>
      <x:c r="G10" s="34" t="n">
        <x:v>12.6</x:v>
      </x:c>
      <x:c r="H10" s="33" t="n">
        <x:v>250</x:v>
      </x:c>
      <x:c r="I10" s="33" t="n">
        <x:v>0</x:v>
      </x:c>
      <x:c r="J10" s="33" t="n">
        <x:v>30</x:v>
      </x:c>
      <x:c r="K10" s="33" t="n">
        <x:v>24</x:v>
      </x:c>
      <x:c r="L10" s="33" t="str">
        <x:v>Ativo</x:v>
      </x:c>
      <x:c r="M10" s="38" t="n">
        <x:f>IF($A10="","",AVERAGE(Forecast!$M10:$R10))</x:f>
        <x:v>205</x:v>
      </x:c>
      <x:c r="N10" s="38" t="n">
        <x:f>IF($A10="","",SUM(Forecast!$M10:$O10))</x:f>
        <x:v>591</x:v>
      </x:c>
      <x:c r="O10" s="39" t="n">
        <x:f>IF($A10="","",IFERROR(($H10+$I10)/$M10,0))</x:f>
        <x:v>1.2195121951219512</x:v>
      </x:c>
      <x:c r="P10" s="38" t="n">
        <x:f>IF($A10="","",CEILING(MAX(0,$N10+($M10/30*$J10)-$H10-$I10+($M10/30*$F10)),$K10))</x:f>
        <x:v>792</x:v>
      </x:c>
      <x:c r="Q10" s="40" t="n">
        <x:f>IF($A10="","",$P10*$G10)</x:f>
        <x:v>9979.199999999999</x:v>
      </x:c>
      <x:c r="R10" s="37" t="str">
        <x:f>IF($A10="","",IFERROR(INDEX(Forecast!$U$5:$U$204,MATCH($A10,Forecast!$A$5:$A$204,0)),"SEM HISTÓRICO"))</x:f>
        <x:v>ALTA</x:v>
      </x:c>
      <x:c r="S10" s="37" t="str">
        <x:f>IF($A10="","",IF($L10="Inativo","NÃO PLANEJAR",IF($O10&lt;=$F10/30,"RISCO DE RUPTURA",IF($P10&gt;0,"PROGRAMAR PEDIDO",IF($O10&gt;3,"REDUZIR COMPRA","COBERTURA OK")))))</x:f>
        <x:v>PROGRAMAR PEDIDO</x:v>
      </x:c>
      <x:c r="T10" s="1"/>
      <x:c r="U10" s="1"/>
      <x:c r="V10" s="1"/>
      <x:c r="W10" s="1"/>
    </x:row>
    <x:row r="11">
      <x:c r="A11" s="33" t="str">
        <x:v>SKU-007</x:v>
      </x:c>
      <x:c r="B11" s="33" t="str">
        <x:v>Ração premium 10 kg</x:v>
      </x:c>
      <x:c r="C11" s="33" t="str">
        <x:v>Pet</x:v>
      </x:c>
      <x:c r="D11" s="33" t="str">
        <x:v>un</x:v>
      </x:c>
      <x:c r="E11" s="33" t="str">
        <x:v>PetNutri</x:v>
      </x:c>
      <x:c r="F11" s="33" t="n">
        <x:v>28</x:v>
      </x:c>
      <x:c r="G11" s="34" t="n">
        <x:v>121</x:v>
      </x:c>
      <x:c r="H11" s="33" t="n">
        <x:v>160</x:v>
      </x:c>
      <x:c r="I11" s="33" t="n">
        <x:v>20</x:v>
      </x:c>
      <x:c r="J11" s="33" t="n">
        <x:v>30</x:v>
      </x:c>
      <x:c r="K11" s="33" t="n">
        <x:v>5</x:v>
      </x:c>
      <x:c r="L11" s="33" t="str">
        <x:v>Ativo</x:v>
      </x:c>
      <x:c r="M11" s="38" t="n">
        <x:f>IF($A11="","",AVERAGE(Forecast!$M11:$R11))</x:f>
        <x:v>164.83333333333334</x:v>
      </x:c>
      <x:c r="N11" s="38" t="n">
        <x:f>IF($A11="","",SUM(Forecast!$M11:$O11))</x:f>
        <x:v>472</x:v>
      </x:c>
      <x:c r="O11" s="39" t="n">
        <x:f>IF($A11="","",IFERROR(($H11+$I11)/$M11,0))</x:f>
        <x:v>1.0920121334681496</x:v>
      </x:c>
      <x:c r="P11" s="38" t="n">
        <x:f>IF($A11="","",CEILING(MAX(0,$N11+($M11/30*$J11)-$H11-$I11+($M11/30*$F11)),$K11))</x:f>
        <x:v>615</x:v>
      </x:c>
      <x:c r="Q11" s="40" t="n">
        <x:f>IF($A11="","",$P11*$G11)</x:f>
        <x:v>74415</x:v>
      </x:c>
      <x:c r="R11" s="37" t="str">
        <x:f>IF($A11="","",IFERROR(INDEX(Forecast!$U$5:$U$204,MATCH($A11,Forecast!$A$5:$A$204,0)),"SEM HISTÓRICO"))</x:f>
        <x:v>ALTA</x:v>
      </x:c>
      <x:c r="S11" s="37" t="str">
        <x:f>IF($A11="","",IF($L11="Inativo","NÃO PLANEJAR",IF($O11&lt;=$F11/30,"RISCO DE RUPTURA",IF($P11&gt;0,"PROGRAMAR PEDIDO",IF($O11&gt;3,"REDUZIR COMPRA","COBERTURA OK")))))</x:f>
        <x:v>PROGRAMAR PEDIDO</x:v>
      </x:c>
      <x:c r="T11" s="1"/>
      <x:c r="U11" s="1"/>
      <x:c r="V11" s="1"/>
      <x:c r="W11" s="1"/>
    </x:row>
    <x:row r="12">
      <x:c r="A12" s="33" t="str">
        <x:v>SKU-008</x:v>
      </x:c>
      <x:c r="B12" s="33" t="str">
        <x:v>Vitamina C 30 cápsulas</x:v>
      </x:c>
      <x:c r="C12" s="33" t="str">
        <x:v>Saúde</x:v>
      </x:c>
      <x:c r="D12" s="33" t="str">
        <x:v>un</x:v>
      </x:c>
      <x:c r="E12" s="33" t="str">
        <x:v>Farma Certa</x:v>
      </x:c>
      <x:c r="F12" s="33" t="n">
        <x:v>45</x:v>
      </x:c>
      <x:c r="G12" s="34" t="n">
        <x:v>18.2</x:v>
      </x:c>
      <x:c r="H12" s="33" t="n">
        <x:v>190</x:v>
      </x:c>
      <x:c r="I12" s="33" t="n">
        <x:v>0</x:v>
      </x:c>
      <x:c r="J12" s="33" t="n">
        <x:v>35</x:v>
      </x:c>
      <x:c r="K12" s="33" t="n">
        <x:v>10</x:v>
      </x:c>
      <x:c r="L12" s="33" t="str">
        <x:v>Ativo</x:v>
      </x:c>
      <x:c r="M12" s="38" t="n">
        <x:f>IF($A12="","",AVERAGE(Forecast!$M12:$R12))</x:f>
        <x:v>166.16666666666666</x:v>
      </x:c>
      <x:c r="N12" s="38" t="n">
        <x:f>IF($A12="","",SUM(Forecast!$M12:$O12))</x:f>
        <x:v>605</x:v>
      </x:c>
      <x:c r="O12" s="39" t="n">
        <x:f>IF($A12="","",IFERROR(($H12+$I12)/$M12,0))</x:f>
        <x:v>1.143430290872618</x:v>
      </x:c>
      <x:c r="P12" s="38" t="n">
        <x:f>IF($A12="","",CEILING(MAX(0,$N12+($M12/30*$J12)-$H12-$I12+($M12/30*$F12)),$K12))</x:f>
        <x:v>860</x:v>
      </x:c>
      <x:c r="Q12" s="40" t="n">
        <x:f>IF($A12="","",$P12*$G12)</x:f>
        <x:v>15652</x:v>
      </x:c>
      <x:c r="R12" s="37" t="str">
        <x:f>IF($A12="","",IFERROR(INDEX(Forecast!$U$5:$U$204,MATCH($A12,Forecast!$A$5:$A$204,0)),"SEM HISTÓRICO"))</x:f>
        <x:v>ACEITÁVEL</x:v>
      </x:c>
      <x:c r="S12" s="37" t="str">
        <x:f>IF($A12="","",IF($L12="Inativo","NÃO PLANEJAR",IF($O12&lt;=$F12/30,"RISCO DE RUPTURA",IF($P12&gt;0,"PROGRAMAR PEDIDO",IF($O12&gt;3,"REDUZIR COMPRA","COBERTURA OK")))))</x:f>
        <x:v>RISCO DE RUPTURA</x:v>
      </x:c>
      <x:c r="T12" s="1"/>
      <x:c r="U12" s="1"/>
      <x:c r="V12" s="1"/>
      <x:c r="W12" s="1"/>
    </x:row>
    <x:row r="13">
      <x:c r="A13" s="33"/>
      <x:c r="B13" s="33"/>
      <x:c r="C13" s="33"/>
      <x:c r="D13" s="33"/>
      <x:c r="E13" s="33"/>
      <x:c r="F13" s="33"/>
      <x:c r="G13" s="34"/>
      <x:c r="H13" s="33"/>
      <x:c r="I13" s="33"/>
      <x:c r="J13" s="33"/>
      <x:c r="K13" s="33"/>
      <x:c r="L13" s="33"/>
      <x:c r="M13" s="38" t="str">
        <x:f>IF($A13="","",AVERAGE(Forecast!$M13:$R13))</x:f>
      </x:c>
      <x:c r="N13" s="38" t="str">
        <x:f>IF($A13="","",SUM(Forecast!$M13:$O13))</x:f>
      </x:c>
      <x:c r="O13" s="39" t="str">
        <x:f>IF($A13="","",IFERROR(($H13+$I13)/$M13,0))</x:f>
      </x:c>
      <x:c r="P13" s="38" t="str">
        <x:f>IF($A13="","",CEILING(MAX(0,$N13+($M13/30*$J13)-$H13-$I13+($M13/30*$F13)),$K13))</x:f>
      </x:c>
      <x:c r="Q13" s="40" t="str">
        <x:f>IF($A13="","",$P13*$G13)</x:f>
      </x:c>
      <x:c r="R13" s="37" t="str">
        <x:f>IF($A13="","",IFERROR(INDEX(Forecast!$U$5:$U$204,MATCH($A13,Forecast!$A$5:$A$204,0)),"SEM HISTÓRICO"))</x:f>
      </x:c>
      <x:c r="S13" s="37" t="str">
        <x:f>IF($A13="","",IF($L13="Inativo","NÃO PLANEJAR",IF($O13&lt;=$F13/30,"RISCO DE RUPTURA",IF($P13&gt;0,"PROGRAMAR PEDIDO",IF($O13&gt;3,"REDUZIR COMPRA","COBERTURA OK")))))</x:f>
      </x:c>
      <x:c r="T13" s="1"/>
      <x:c r="U13" s="1"/>
      <x:c r="V13" s="1"/>
      <x:c r="W13" s="1"/>
    </x:row>
    <x:row r="14">
      <x:c r="A14" s="33"/>
      <x:c r="B14" s="33"/>
      <x:c r="C14" s="33"/>
      <x:c r="D14" s="33"/>
      <x:c r="E14" s="33"/>
      <x:c r="F14" s="33"/>
      <x:c r="G14" s="34"/>
      <x:c r="H14" s="33"/>
      <x:c r="I14" s="33"/>
      <x:c r="J14" s="33"/>
      <x:c r="K14" s="33"/>
      <x:c r="L14" s="33"/>
      <x:c r="M14" s="38" t="str">
        <x:f>IF($A14="","",AVERAGE(Forecast!$M14:$R14))</x:f>
      </x:c>
      <x:c r="N14" s="38" t="str">
        <x:f>IF($A14="","",SUM(Forecast!$M14:$O14))</x:f>
      </x:c>
      <x:c r="O14" s="39" t="str">
        <x:f>IF($A14="","",IFERROR(($H14+$I14)/$M14,0))</x:f>
      </x:c>
      <x:c r="P14" s="38" t="str">
        <x:f>IF($A14="","",CEILING(MAX(0,$N14+($M14/30*$J14)-$H14-$I14+($M14/30*$F14)),$K14))</x:f>
      </x:c>
      <x:c r="Q14" s="40" t="str">
        <x:f>IF($A14="","",$P14*$G14)</x:f>
      </x:c>
      <x:c r="R14" s="37" t="str">
        <x:f>IF($A14="","",IFERROR(INDEX(Forecast!$U$5:$U$204,MATCH($A14,Forecast!$A$5:$A$204,0)),"SEM HISTÓRICO"))</x:f>
      </x:c>
      <x:c r="S14" s="37" t="str">
        <x:f>IF($A14="","",IF($L14="Inativo","NÃO PLANEJAR",IF($O14&lt;=$F14/30,"RISCO DE RUPTURA",IF($P14&gt;0,"PROGRAMAR PEDIDO",IF($O14&gt;3,"REDUZIR COMPRA","COBERTURA OK")))))</x:f>
      </x:c>
      <x:c r="T14" s="1"/>
      <x:c r="U14" s="1"/>
      <x:c r="V14" s="1"/>
      <x:c r="W14" s="1"/>
    </x:row>
    <x:row r="15">
      <x:c r="A15" s="33"/>
      <x:c r="B15" s="33"/>
      <x:c r="C15" s="33"/>
      <x:c r="D15" s="33"/>
      <x:c r="E15" s="33"/>
      <x:c r="F15" s="33"/>
      <x:c r="G15" s="34"/>
      <x:c r="H15" s="33"/>
      <x:c r="I15" s="33"/>
      <x:c r="J15" s="33"/>
      <x:c r="K15" s="33"/>
      <x:c r="L15" s="33"/>
      <x:c r="M15" s="38" t="str">
        <x:f>IF($A15="","",AVERAGE(Forecast!$M15:$R15))</x:f>
      </x:c>
      <x:c r="N15" s="38" t="str">
        <x:f>IF($A15="","",SUM(Forecast!$M15:$O15))</x:f>
      </x:c>
      <x:c r="O15" s="39" t="str">
        <x:f>IF($A15="","",IFERROR(($H15+$I15)/$M15,0))</x:f>
      </x:c>
      <x:c r="P15" s="38" t="str">
        <x:f>IF($A15="","",CEILING(MAX(0,$N15+($M15/30*$J15)-$H15-$I15+($M15/30*$F15)),$K15))</x:f>
      </x:c>
      <x:c r="Q15" s="40" t="str">
        <x:f>IF($A15="","",$P15*$G15)</x:f>
      </x:c>
      <x:c r="R15" s="37" t="str">
        <x:f>IF($A15="","",IFERROR(INDEX(Forecast!$U$5:$U$204,MATCH($A15,Forecast!$A$5:$A$204,0)),"SEM HISTÓRICO"))</x:f>
      </x:c>
      <x:c r="S15" s="37" t="str">
        <x:f>IF($A15="","",IF($L15="Inativo","NÃO PLANEJAR",IF($O15&lt;=$F15/30,"RISCO DE RUPTURA",IF($P15&gt;0,"PROGRAMAR PEDIDO",IF($O15&gt;3,"REDUZIR COMPRA","COBERTURA OK")))))</x:f>
      </x:c>
      <x:c r="T15" s="1"/>
      <x:c r="U15" s="1"/>
      <x:c r="V15" s="1"/>
      <x:c r="W15" s="1"/>
    </x:row>
    <x:row r="16">
      <x:c r="A16" s="33"/>
      <x:c r="B16" s="33"/>
      <x:c r="C16" s="33"/>
      <x:c r="D16" s="33"/>
      <x:c r="E16" s="33"/>
      <x:c r="F16" s="33"/>
      <x:c r="G16" s="34"/>
      <x:c r="H16" s="33"/>
      <x:c r="I16" s="33"/>
      <x:c r="J16" s="33"/>
      <x:c r="K16" s="33"/>
      <x:c r="L16" s="33"/>
      <x:c r="M16" s="38" t="str">
        <x:f>IF($A16="","",AVERAGE(Forecast!$M16:$R16))</x:f>
      </x:c>
      <x:c r="N16" s="38" t="str">
        <x:f>IF($A16="","",SUM(Forecast!$M16:$O16))</x:f>
      </x:c>
      <x:c r="O16" s="39" t="str">
        <x:f>IF($A16="","",IFERROR(($H16+$I16)/$M16,0))</x:f>
      </x:c>
      <x:c r="P16" s="38" t="str">
        <x:f>IF($A16="","",CEILING(MAX(0,$N16+($M16/30*$J16)-$H16-$I16+($M16/30*$F16)),$K16))</x:f>
      </x:c>
      <x:c r="Q16" s="40" t="str">
        <x:f>IF($A16="","",$P16*$G16)</x:f>
      </x:c>
      <x:c r="R16" s="37" t="str">
        <x:f>IF($A16="","",IFERROR(INDEX(Forecast!$U$5:$U$204,MATCH($A16,Forecast!$A$5:$A$204,0)),"SEM HISTÓRICO"))</x:f>
      </x:c>
      <x:c r="S16" s="37" t="str">
        <x:f>IF($A16="","",IF($L16="Inativo","NÃO PLANEJAR",IF($O16&lt;=$F16/30,"RISCO DE RUPTURA",IF($P16&gt;0,"PROGRAMAR PEDIDO",IF($O16&gt;3,"REDUZIR COMPRA","COBERTURA OK")))))</x:f>
      </x:c>
      <x:c r="T16" s="1"/>
      <x:c r="U16" s="1"/>
      <x:c r="V16" s="1"/>
      <x:c r="W16" s="1"/>
    </x:row>
    <x:row r="17">
      <x:c r="A17" s="33"/>
      <x:c r="B17" s="33"/>
      <x:c r="C17" s="33"/>
      <x:c r="D17" s="33"/>
      <x:c r="E17" s="33"/>
      <x:c r="F17" s="33"/>
      <x:c r="G17" s="34"/>
      <x:c r="H17" s="33"/>
      <x:c r="I17" s="33"/>
      <x:c r="J17" s="33"/>
      <x:c r="K17" s="33"/>
      <x:c r="L17" s="33"/>
      <x:c r="M17" s="38" t="str">
        <x:f>IF($A17="","",AVERAGE(Forecast!$M17:$R17))</x:f>
      </x:c>
      <x:c r="N17" s="38" t="str">
        <x:f>IF($A17="","",SUM(Forecast!$M17:$O17))</x:f>
      </x:c>
      <x:c r="O17" s="39" t="str">
        <x:f>IF($A17="","",IFERROR(($H17+$I17)/$M17,0))</x:f>
      </x:c>
      <x:c r="P17" s="38" t="str">
        <x:f>IF($A17="","",CEILING(MAX(0,$N17+($M17/30*$J17)-$H17-$I17+($M17/30*$F17)),$K17))</x:f>
      </x:c>
      <x:c r="Q17" s="40" t="str">
        <x:f>IF($A17="","",$P17*$G17)</x:f>
      </x:c>
      <x:c r="R17" s="37" t="str">
        <x:f>IF($A17="","",IFERROR(INDEX(Forecast!$U$5:$U$204,MATCH($A17,Forecast!$A$5:$A$204,0)),"SEM HISTÓRICO"))</x:f>
      </x:c>
      <x:c r="S17" s="37" t="str">
        <x:f>IF($A17="","",IF($L17="Inativo","NÃO PLANEJAR",IF($O17&lt;=$F17/30,"RISCO DE RUPTURA",IF($P17&gt;0,"PROGRAMAR PEDIDO",IF($O17&gt;3,"REDUZIR COMPRA","COBERTURA OK")))))</x:f>
      </x:c>
      <x:c r="T17" s="1"/>
      <x:c r="U17" s="1"/>
      <x:c r="V17" s="1"/>
      <x:c r="W17" s="1"/>
    </x:row>
    <x:row r="18">
      <x:c r="A18" s="33"/>
      <x:c r="B18" s="33"/>
      <x:c r="C18" s="33"/>
      <x:c r="D18" s="33"/>
      <x:c r="E18" s="33"/>
      <x:c r="F18" s="33"/>
      <x:c r="G18" s="34"/>
      <x:c r="H18" s="33"/>
      <x:c r="I18" s="33"/>
      <x:c r="J18" s="33"/>
      <x:c r="K18" s="33"/>
      <x:c r="L18" s="33"/>
      <x:c r="M18" s="38" t="str">
        <x:f>IF($A18="","",AVERAGE(Forecast!$M18:$R18))</x:f>
      </x:c>
      <x:c r="N18" s="38" t="str">
        <x:f>IF($A18="","",SUM(Forecast!$M18:$O18))</x:f>
      </x:c>
      <x:c r="O18" s="39" t="str">
        <x:f>IF($A18="","",IFERROR(($H18+$I18)/$M18,0))</x:f>
      </x:c>
      <x:c r="P18" s="38" t="str">
        <x:f>IF($A18="","",CEILING(MAX(0,$N18+($M18/30*$J18)-$H18-$I18+($M18/30*$F18)),$K18))</x:f>
      </x:c>
      <x:c r="Q18" s="40" t="str">
        <x:f>IF($A18="","",$P18*$G18)</x:f>
      </x:c>
      <x:c r="R18" s="37" t="str">
        <x:f>IF($A18="","",IFERROR(INDEX(Forecast!$U$5:$U$204,MATCH($A18,Forecast!$A$5:$A$204,0)),"SEM HISTÓRICO"))</x:f>
      </x:c>
      <x:c r="S18" s="37" t="str">
        <x:f>IF($A18="","",IF($L18="Inativo","NÃO PLANEJAR",IF($O18&lt;=$F18/30,"RISCO DE RUPTURA",IF($P18&gt;0,"PROGRAMAR PEDIDO",IF($O18&gt;3,"REDUZIR COMPRA","COBERTURA OK")))))</x:f>
      </x:c>
      <x:c r="T18" s="1"/>
      <x:c r="U18" s="1"/>
      <x:c r="V18" s="1"/>
      <x:c r="W18" s="1"/>
    </x:row>
    <x:row r="19">
      <x:c r="A19" s="33"/>
      <x:c r="B19" s="33"/>
      <x:c r="C19" s="33"/>
      <x:c r="D19" s="33"/>
      <x:c r="E19" s="33"/>
      <x:c r="F19" s="33"/>
      <x:c r="G19" s="34"/>
      <x:c r="H19" s="33"/>
      <x:c r="I19" s="33"/>
      <x:c r="J19" s="33"/>
      <x:c r="K19" s="33"/>
      <x:c r="L19" s="33"/>
      <x:c r="M19" s="38" t="str">
        <x:f>IF($A19="","",AVERAGE(Forecast!$M19:$R19))</x:f>
      </x:c>
      <x:c r="N19" s="38" t="str">
        <x:f>IF($A19="","",SUM(Forecast!$M19:$O19))</x:f>
      </x:c>
      <x:c r="O19" s="39" t="str">
        <x:f>IF($A19="","",IFERROR(($H19+$I19)/$M19,0))</x:f>
      </x:c>
      <x:c r="P19" s="38" t="str">
        <x:f>IF($A19="","",CEILING(MAX(0,$N19+($M19/30*$J19)-$H19-$I19+($M19/30*$F19)),$K19))</x:f>
      </x:c>
      <x:c r="Q19" s="40" t="str">
        <x:f>IF($A19="","",$P19*$G19)</x:f>
      </x:c>
      <x:c r="R19" s="37" t="str">
        <x:f>IF($A19="","",IFERROR(INDEX(Forecast!$U$5:$U$204,MATCH($A19,Forecast!$A$5:$A$204,0)),"SEM HISTÓRICO"))</x:f>
      </x:c>
      <x:c r="S19" s="37" t="str">
        <x:f>IF($A19="","",IF($L19="Inativo","NÃO PLANEJAR",IF($O19&lt;=$F19/30,"RISCO DE RUPTURA",IF($P19&gt;0,"PROGRAMAR PEDIDO",IF($O19&gt;3,"REDUZIR COMPRA","COBERTURA OK")))))</x:f>
      </x:c>
      <x:c r="T19" s="1"/>
      <x:c r="U19" s="1"/>
      <x:c r="V19" s="1"/>
      <x:c r="W19" s="1"/>
    </x:row>
    <x:row r="20">
      <x:c r="A20" s="33"/>
      <x:c r="B20" s="33"/>
      <x:c r="C20" s="33"/>
      <x:c r="D20" s="33"/>
      <x:c r="E20" s="33"/>
      <x:c r="F20" s="33"/>
      <x:c r="G20" s="34"/>
      <x:c r="H20" s="33"/>
      <x:c r="I20" s="33"/>
      <x:c r="J20" s="33"/>
      <x:c r="K20" s="33"/>
      <x:c r="L20" s="33"/>
      <x:c r="M20" s="38" t="str">
        <x:f>IF($A20="","",AVERAGE(Forecast!$M20:$R20))</x:f>
      </x:c>
      <x:c r="N20" s="38" t="str">
        <x:f>IF($A20="","",SUM(Forecast!$M20:$O20))</x:f>
      </x:c>
      <x:c r="O20" s="39" t="str">
        <x:f>IF($A20="","",IFERROR(($H20+$I20)/$M20,0))</x:f>
      </x:c>
      <x:c r="P20" s="38" t="str">
        <x:f>IF($A20="","",CEILING(MAX(0,$N20+($M20/30*$J20)-$H20-$I20+($M20/30*$F20)),$K20))</x:f>
      </x:c>
      <x:c r="Q20" s="40" t="str">
        <x:f>IF($A20="","",$P20*$G20)</x:f>
      </x:c>
      <x:c r="R20" s="37" t="str">
        <x:f>IF($A20="","",IFERROR(INDEX(Forecast!$U$5:$U$204,MATCH($A20,Forecast!$A$5:$A$204,0)),"SEM HISTÓRICO"))</x:f>
      </x:c>
      <x:c r="S20" s="37" t="str">
        <x:f>IF($A20="","",IF($L20="Inativo","NÃO PLANEJAR",IF($O20&lt;=$F20/30,"RISCO DE RUPTURA",IF($P20&gt;0,"PROGRAMAR PEDIDO",IF($O20&gt;3,"REDUZIR COMPRA","COBERTURA OK")))))</x:f>
      </x:c>
      <x:c r="T20" s="1"/>
      <x:c r="U20" s="1"/>
      <x:c r="V20" s="1"/>
      <x:c r="W20" s="1"/>
    </x:row>
    <x:row r="21">
      <x:c r="A21" s="33"/>
      <x:c r="B21" s="33"/>
      <x:c r="C21" s="33"/>
      <x:c r="D21" s="33"/>
      <x:c r="E21" s="33"/>
      <x:c r="F21" s="33"/>
      <x:c r="G21" s="34"/>
      <x:c r="H21" s="33"/>
      <x:c r="I21" s="33"/>
      <x:c r="J21" s="33"/>
      <x:c r="K21" s="33"/>
      <x:c r="L21" s="33"/>
      <x:c r="M21" s="38" t="str">
        <x:f>IF($A21="","",AVERAGE(Forecast!$M21:$R21))</x:f>
      </x:c>
      <x:c r="N21" s="38" t="str">
        <x:f>IF($A21="","",SUM(Forecast!$M21:$O21))</x:f>
      </x:c>
      <x:c r="O21" s="39" t="str">
        <x:f>IF($A21="","",IFERROR(($H21+$I21)/$M21,0))</x:f>
      </x:c>
      <x:c r="P21" s="38" t="str">
        <x:f>IF($A21="","",CEILING(MAX(0,$N21+($M21/30*$J21)-$H21-$I21+($M21/30*$F21)),$K21))</x:f>
      </x:c>
      <x:c r="Q21" s="40" t="str">
        <x:f>IF($A21="","",$P21*$G21)</x:f>
      </x:c>
      <x:c r="R21" s="37" t="str">
        <x:f>IF($A21="","",IFERROR(INDEX(Forecast!$U$5:$U$204,MATCH($A21,Forecast!$A$5:$A$204,0)),"SEM HISTÓRICO"))</x:f>
      </x:c>
      <x:c r="S21" s="37" t="str">
        <x:f>IF($A21="","",IF($L21="Inativo","NÃO PLANEJAR",IF($O21&lt;=$F21/30,"RISCO DE RUPTURA",IF($P21&gt;0,"PROGRAMAR PEDIDO",IF($O21&gt;3,"REDUZIR COMPRA","COBERTURA OK")))))</x:f>
      </x:c>
      <x:c r="T21" s="1"/>
      <x:c r="U21" s="1"/>
      <x:c r="V21" s="1"/>
      <x:c r="W21" s="1"/>
    </x:row>
    <x:row r="22">
      <x:c r="A22" s="33"/>
      <x:c r="B22" s="33"/>
      <x:c r="C22" s="33"/>
      <x:c r="D22" s="33"/>
      <x:c r="E22" s="33"/>
      <x:c r="F22" s="33"/>
      <x:c r="G22" s="34"/>
      <x:c r="H22" s="33"/>
      <x:c r="I22" s="33"/>
      <x:c r="J22" s="33"/>
      <x:c r="K22" s="33"/>
      <x:c r="L22" s="33"/>
      <x:c r="M22" s="38" t="str">
        <x:f>IF($A22="","",AVERAGE(Forecast!$M22:$R22))</x:f>
      </x:c>
      <x:c r="N22" s="38" t="str">
        <x:f>IF($A22="","",SUM(Forecast!$M22:$O22))</x:f>
      </x:c>
      <x:c r="O22" s="39" t="str">
        <x:f>IF($A22="","",IFERROR(($H22+$I22)/$M22,0))</x:f>
      </x:c>
      <x:c r="P22" s="38" t="str">
        <x:f>IF($A22="","",CEILING(MAX(0,$N22+($M22/30*$J22)-$H22-$I22+($M22/30*$F22)),$K22))</x:f>
      </x:c>
      <x:c r="Q22" s="40" t="str">
        <x:f>IF($A22="","",$P22*$G22)</x:f>
      </x:c>
      <x:c r="R22" s="37" t="str">
        <x:f>IF($A22="","",IFERROR(INDEX(Forecast!$U$5:$U$204,MATCH($A22,Forecast!$A$5:$A$204,0)),"SEM HISTÓRICO"))</x:f>
      </x:c>
      <x:c r="S22" s="37" t="str">
        <x:f>IF($A22="","",IF($L22="Inativo","NÃO PLANEJAR",IF($O22&lt;=$F22/30,"RISCO DE RUPTURA",IF($P22&gt;0,"PROGRAMAR PEDIDO",IF($O22&gt;3,"REDUZIR COMPRA","COBERTURA OK")))))</x:f>
      </x:c>
      <x:c r="T22" s="1"/>
      <x:c r="U22" s="1"/>
      <x:c r="V22" s="1"/>
      <x:c r="W22" s="1"/>
    </x:row>
    <x:row r="23">
      <x:c r="A23" s="33"/>
      <x:c r="B23" s="33"/>
      <x:c r="C23" s="33"/>
      <x:c r="D23" s="33"/>
      <x:c r="E23" s="33"/>
      <x:c r="F23" s="33"/>
      <x:c r="G23" s="34"/>
      <x:c r="H23" s="33"/>
      <x:c r="I23" s="33"/>
      <x:c r="J23" s="33"/>
      <x:c r="K23" s="33"/>
      <x:c r="L23" s="33"/>
      <x:c r="M23" s="38" t="str">
        <x:f>IF($A23="","",AVERAGE(Forecast!$M23:$R23))</x:f>
      </x:c>
      <x:c r="N23" s="38" t="str">
        <x:f>IF($A23="","",SUM(Forecast!$M23:$O23))</x:f>
      </x:c>
      <x:c r="O23" s="39" t="str">
        <x:f>IF($A23="","",IFERROR(($H23+$I23)/$M23,0))</x:f>
      </x:c>
      <x:c r="P23" s="38" t="str">
        <x:f>IF($A23="","",CEILING(MAX(0,$N23+($M23/30*$J23)-$H23-$I23+($M23/30*$F23)),$K23))</x:f>
      </x:c>
      <x:c r="Q23" s="40" t="str">
        <x:f>IF($A23="","",$P23*$G23)</x:f>
      </x:c>
      <x:c r="R23" s="37" t="str">
        <x:f>IF($A23="","",IFERROR(INDEX(Forecast!$U$5:$U$204,MATCH($A23,Forecast!$A$5:$A$204,0)),"SEM HISTÓRICO"))</x:f>
      </x:c>
      <x:c r="S23" s="37" t="str">
        <x:f>IF($A23="","",IF($L23="Inativo","NÃO PLANEJAR",IF($O23&lt;=$F23/30,"RISCO DE RUPTURA",IF($P23&gt;0,"PROGRAMAR PEDIDO",IF($O23&gt;3,"REDUZIR COMPRA","COBERTURA OK")))))</x:f>
      </x:c>
      <x:c r="T23" s="1"/>
      <x:c r="U23" s="1"/>
      <x:c r="V23" s="1"/>
      <x:c r="W23" s="1"/>
    </x:row>
    <x:row r="24">
      <x:c r="A24" s="33"/>
      <x:c r="B24" s="33"/>
      <x:c r="C24" s="33"/>
      <x:c r="D24" s="33"/>
      <x:c r="E24" s="33"/>
      <x:c r="F24" s="33"/>
      <x:c r="G24" s="34"/>
      <x:c r="H24" s="33"/>
      <x:c r="I24" s="33"/>
      <x:c r="J24" s="33"/>
      <x:c r="K24" s="33"/>
      <x:c r="L24" s="33"/>
      <x:c r="M24" s="38" t="str">
        <x:f>IF($A24="","",AVERAGE(Forecast!$M24:$R24))</x:f>
      </x:c>
      <x:c r="N24" s="38" t="str">
        <x:f>IF($A24="","",SUM(Forecast!$M24:$O24))</x:f>
      </x:c>
      <x:c r="O24" s="39" t="str">
        <x:f>IF($A24="","",IFERROR(($H24+$I24)/$M24,0))</x:f>
      </x:c>
      <x:c r="P24" s="38" t="str">
        <x:f>IF($A24="","",CEILING(MAX(0,$N24+($M24/30*$J24)-$H24-$I24+($M24/30*$F24)),$K24))</x:f>
      </x:c>
      <x:c r="Q24" s="40" t="str">
        <x:f>IF($A24="","",$P24*$G24)</x:f>
      </x:c>
      <x:c r="R24" s="37" t="str">
        <x:f>IF($A24="","",IFERROR(INDEX(Forecast!$U$5:$U$204,MATCH($A24,Forecast!$A$5:$A$204,0)),"SEM HISTÓRICO"))</x:f>
      </x:c>
      <x:c r="S24" s="37" t="str">
        <x:f>IF($A24="","",IF($L24="Inativo","NÃO PLANEJAR",IF($O24&lt;=$F24/30,"RISCO DE RUPTURA",IF($P24&gt;0,"PROGRAMAR PEDIDO",IF($O24&gt;3,"REDUZIR COMPRA","COBERTURA OK")))))</x:f>
      </x:c>
      <x:c r="T24" s="1"/>
      <x:c r="U24" s="1"/>
      <x:c r="V24" s="1"/>
      <x:c r="W24" s="1"/>
    </x:row>
    <x:row r="25">
      <x:c r="A25" s="33"/>
      <x:c r="B25" s="33"/>
      <x:c r="C25" s="33"/>
      <x:c r="D25" s="33"/>
      <x:c r="E25" s="33"/>
      <x:c r="F25" s="33"/>
      <x:c r="G25" s="34"/>
      <x:c r="H25" s="33"/>
      <x:c r="I25" s="33"/>
      <x:c r="J25" s="33"/>
      <x:c r="K25" s="33"/>
      <x:c r="L25" s="33"/>
      <x:c r="M25" s="38" t="str">
        <x:f>IF($A25="","",AVERAGE(Forecast!$M25:$R25))</x:f>
      </x:c>
      <x:c r="N25" s="38" t="str">
        <x:f>IF($A25="","",SUM(Forecast!$M25:$O25))</x:f>
      </x:c>
      <x:c r="O25" s="39" t="str">
        <x:f>IF($A25="","",IFERROR(($H25+$I25)/$M25,0))</x:f>
      </x:c>
      <x:c r="P25" s="38" t="str">
        <x:f>IF($A25="","",CEILING(MAX(0,$N25+($M25/30*$J25)-$H25-$I25+($M25/30*$F25)),$K25))</x:f>
      </x:c>
      <x:c r="Q25" s="40" t="str">
        <x:f>IF($A25="","",$P25*$G25)</x:f>
      </x:c>
      <x:c r="R25" s="37" t="str">
        <x:f>IF($A25="","",IFERROR(INDEX(Forecast!$U$5:$U$204,MATCH($A25,Forecast!$A$5:$A$204,0)),"SEM HISTÓRICO"))</x:f>
      </x:c>
      <x:c r="S25" s="37" t="str">
        <x:f>IF($A25="","",IF($L25="Inativo","NÃO PLANEJAR",IF($O25&lt;=$F25/30,"RISCO DE RUPTURA",IF($P25&gt;0,"PROGRAMAR PEDIDO",IF($O25&gt;3,"REDUZIR COMPRA","COBERTURA OK")))))</x:f>
      </x:c>
      <x:c r="T25" s="1"/>
      <x:c r="U25" s="1"/>
      <x:c r="V25" s="1"/>
      <x:c r="W25" s="1"/>
    </x:row>
    <x:row r="26">
      <x:c r="A26" s="33"/>
      <x:c r="B26" s="33"/>
      <x:c r="C26" s="33"/>
      <x:c r="D26" s="33"/>
      <x:c r="E26" s="33"/>
      <x:c r="F26" s="33"/>
      <x:c r="G26" s="34"/>
      <x:c r="H26" s="33"/>
      <x:c r="I26" s="33"/>
      <x:c r="J26" s="33"/>
      <x:c r="K26" s="33"/>
      <x:c r="L26" s="33"/>
      <x:c r="M26" s="38" t="str">
        <x:f>IF($A26="","",AVERAGE(Forecast!$M26:$R26))</x:f>
      </x:c>
      <x:c r="N26" s="38" t="str">
        <x:f>IF($A26="","",SUM(Forecast!$M26:$O26))</x:f>
      </x:c>
      <x:c r="O26" s="39" t="str">
        <x:f>IF($A26="","",IFERROR(($H26+$I26)/$M26,0))</x:f>
      </x:c>
      <x:c r="P26" s="38" t="str">
        <x:f>IF($A26="","",CEILING(MAX(0,$N26+($M26/30*$J26)-$H26-$I26+($M26/30*$F26)),$K26))</x:f>
      </x:c>
      <x:c r="Q26" s="40" t="str">
        <x:f>IF($A26="","",$P26*$G26)</x:f>
      </x:c>
      <x:c r="R26" s="37" t="str">
        <x:f>IF($A26="","",IFERROR(INDEX(Forecast!$U$5:$U$204,MATCH($A26,Forecast!$A$5:$A$204,0)),"SEM HISTÓRICO"))</x:f>
      </x:c>
      <x:c r="S26" s="37" t="str">
        <x:f>IF($A26="","",IF($L26="Inativo","NÃO PLANEJAR",IF($O26&lt;=$F26/30,"RISCO DE RUPTURA",IF($P26&gt;0,"PROGRAMAR PEDIDO",IF($O26&gt;3,"REDUZIR COMPRA","COBERTURA OK")))))</x:f>
      </x:c>
      <x:c r="T26" s="1"/>
      <x:c r="U26" s="1"/>
      <x:c r="V26" s="1"/>
      <x:c r="W26" s="1"/>
    </x:row>
    <x:row r="27">
      <x:c r="A27" s="33"/>
      <x:c r="B27" s="33"/>
      <x:c r="C27" s="33"/>
      <x:c r="D27" s="33"/>
      <x:c r="E27" s="33"/>
      <x:c r="F27" s="33"/>
      <x:c r="G27" s="34"/>
      <x:c r="H27" s="33"/>
      <x:c r="I27" s="33"/>
      <x:c r="J27" s="33"/>
      <x:c r="K27" s="33"/>
      <x:c r="L27" s="33"/>
      <x:c r="M27" s="38" t="str">
        <x:f>IF($A27="","",AVERAGE(Forecast!$M27:$R27))</x:f>
      </x:c>
      <x:c r="N27" s="38" t="str">
        <x:f>IF($A27="","",SUM(Forecast!$M27:$O27))</x:f>
      </x:c>
      <x:c r="O27" s="39" t="str">
        <x:f>IF($A27="","",IFERROR(($H27+$I27)/$M27,0))</x:f>
      </x:c>
      <x:c r="P27" s="38" t="str">
        <x:f>IF($A27="","",CEILING(MAX(0,$N27+($M27/30*$J27)-$H27-$I27+($M27/30*$F27)),$K27))</x:f>
      </x:c>
      <x:c r="Q27" s="40" t="str">
        <x:f>IF($A27="","",$P27*$G27)</x:f>
      </x:c>
      <x:c r="R27" s="37" t="str">
        <x:f>IF($A27="","",IFERROR(INDEX(Forecast!$U$5:$U$204,MATCH($A27,Forecast!$A$5:$A$204,0)),"SEM HISTÓRICO"))</x:f>
      </x:c>
      <x:c r="S27" s="37" t="str">
        <x:f>IF($A27="","",IF($L27="Inativo","NÃO PLANEJAR",IF($O27&lt;=$F27/30,"RISCO DE RUPTURA",IF($P27&gt;0,"PROGRAMAR PEDIDO",IF($O27&gt;3,"REDUZIR COMPRA","COBERTURA OK")))))</x:f>
      </x:c>
      <x:c r="T27" s="1"/>
      <x:c r="U27" s="1"/>
      <x:c r="V27" s="1"/>
      <x:c r="W27" s="1"/>
    </x:row>
    <x:row r="28">
      <x:c r="A28" s="33"/>
      <x:c r="B28" s="33"/>
      <x:c r="C28" s="33"/>
      <x:c r="D28" s="33"/>
      <x:c r="E28" s="33"/>
      <x:c r="F28" s="33"/>
      <x:c r="G28" s="34"/>
      <x:c r="H28" s="33"/>
      <x:c r="I28" s="33"/>
      <x:c r="J28" s="33"/>
      <x:c r="K28" s="33"/>
      <x:c r="L28" s="33"/>
      <x:c r="M28" s="38" t="str">
        <x:f>IF($A28="","",AVERAGE(Forecast!$M28:$R28))</x:f>
      </x:c>
      <x:c r="N28" s="38" t="str">
        <x:f>IF($A28="","",SUM(Forecast!$M28:$O28))</x:f>
      </x:c>
      <x:c r="O28" s="39" t="str">
        <x:f>IF($A28="","",IFERROR(($H28+$I28)/$M28,0))</x:f>
      </x:c>
      <x:c r="P28" s="38" t="str">
        <x:f>IF($A28="","",CEILING(MAX(0,$N28+($M28/30*$J28)-$H28-$I28+($M28/30*$F28)),$K28))</x:f>
      </x:c>
      <x:c r="Q28" s="40" t="str">
        <x:f>IF($A28="","",$P28*$G28)</x:f>
      </x:c>
      <x:c r="R28" s="37" t="str">
        <x:f>IF($A28="","",IFERROR(INDEX(Forecast!$U$5:$U$204,MATCH($A28,Forecast!$A$5:$A$204,0)),"SEM HISTÓRICO"))</x:f>
      </x:c>
      <x:c r="S28" s="37" t="str">
        <x:f>IF($A28="","",IF($L28="Inativo","NÃO PLANEJAR",IF($O28&lt;=$F28/30,"RISCO DE RUPTURA",IF($P28&gt;0,"PROGRAMAR PEDIDO",IF($O28&gt;3,"REDUZIR COMPRA","COBERTURA OK")))))</x:f>
      </x:c>
      <x:c r="T28" s="1"/>
      <x:c r="U28" s="1"/>
      <x:c r="V28" s="1"/>
      <x:c r="W28" s="1"/>
    </x:row>
    <x:row r="29">
      <x:c r="A29" s="33"/>
      <x:c r="B29" s="33"/>
      <x:c r="C29" s="33"/>
      <x:c r="D29" s="33"/>
      <x:c r="E29" s="33"/>
      <x:c r="F29" s="33"/>
      <x:c r="G29" s="34"/>
      <x:c r="H29" s="33"/>
      <x:c r="I29" s="33"/>
      <x:c r="J29" s="33"/>
      <x:c r="K29" s="33"/>
      <x:c r="L29" s="33"/>
      <x:c r="M29" s="38" t="str">
        <x:f>IF($A29="","",AVERAGE(Forecast!$M29:$R29))</x:f>
      </x:c>
      <x:c r="N29" s="38" t="str">
        <x:f>IF($A29="","",SUM(Forecast!$M29:$O29))</x:f>
      </x:c>
      <x:c r="O29" s="39" t="str">
        <x:f>IF($A29="","",IFERROR(($H29+$I29)/$M29,0))</x:f>
      </x:c>
      <x:c r="P29" s="38" t="str">
        <x:f>IF($A29="","",CEILING(MAX(0,$N29+($M29/30*$J29)-$H29-$I29+($M29/30*$F29)),$K29))</x:f>
      </x:c>
      <x:c r="Q29" s="40" t="str">
        <x:f>IF($A29="","",$P29*$G29)</x:f>
      </x:c>
      <x:c r="R29" s="37" t="str">
        <x:f>IF($A29="","",IFERROR(INDEX(Forecast!$U$5:$U$204,MATCH($A29,Forecast!$A$5:$A$204,0)),"SEM HISTÓRICO"))</x:f>
      </x:c>
      <x:c r="S29" s="37" t="str">
        <x:f>IF($A29="","",IF($L29="Inativo","NÃO PLANEJAR",IF($O29&lt;=$F29/30,"RISCO DE RUPTURA",IF($P29&gt;0,"PROGRAMAR PEDIDO",IF($O29&gt;3,"REDUZIR COMPRA","COBERTURA OK")))))</x:f>
      </x:c>
      <x:c r="T29" s="1"/>
      <x:c r="U29" s="1"/>
      <x:c r="V29" s="1"/>
      <x:c r="W29" s="1"/>
    </x:row>
    <x:row r="30">
      <x:c r="A30" s="33"/>
      <x:c r="B30" s="33"/>
      <x:c r="C30" s="33"/>
      <x:c r="D30" s="33"/>
      <x:c r="E30" s="33"/>
      <x:c r="F30" s="33"/>
      <x:c r="G30" s="34"/>
      <x:c r="H30" s="33"/>
      <x:c r="I30" s="33"/>
      <x:c r="J30" s="33"/>
      <x:c r="K30" s="33"/>
      <x:c r="L30" s="33"/>
      <x:c r="M30" s="38" t="str">
        <x:f>IF($A30="","",AVERAGE(Forecast!$M30:$R30))</x:f>
      </x:c>
      <x:c r="N30" s="38" t="str">
        <x:f>IF($A30="","",SUM(Forecast!$M30:$O30))</x:f>
      </x:c>
      <x:c r="O30" s="39" t="str">
        <x:f>IF($A30="","",IFERROR(($H30+$I30)/$M30,0))</x:f>
      </x:c>
      <x:c r="P30" s="38" t="str">
        <x:f>IF($A30="","",CEILING(MAX(0,$N30+($M30/30*$J30)-$H30-$I30+($M30/30*$F30)),$K30))</x:f>
      </x:c>
      <x:c r="Q30" s="40" t="str">
        <x:f>IF($A30="","",$P30*$G30)</x:f>
      </x:c>
      <x:c r="R30" s="37" t="str">
        <x:f>IF($A30="","",IFERROR(INDEX(Forecast!$U$5:$U$204,MATCH($A30,Forecast!$A$5:$A$204,0)),"SEM HISTÓRICO"))</x:f>
      </x:c>
      <x:c r="S30" s="37" t="str">
        <x:f>IF($A30="","",IF($L30="Inativo","NÃO PLANEJAR",IF($O30&lt;=$F30/30,"RISCO DE RUPTURA",IF($P30&gt;0,"PROGRAMAR PEDIDO",IF($O30&gt;3,"REDUZIR COMPRA","COBERTURA OK")))))</x:f>
      </x:c>
      <x:c r="T30" s="1"/>
      <x:c r="U30" s="1"/>
      <x:c r="V30" s="1"/>
      <x:c r="W30" s="1"/>
    </x:row>
    <x:row r="31">
      <x:c r="A31" s="33"/>
      <x:c r="B31" s="33"/>
      <x:c r="C31" s="33"/>
      <x:c r="D31" s="33"/>
      <x:c r="E31" s="33"/>
      <x:c r="F31" s="33"/>
      <x:c r="G31" s="34"/>
      <x:c r="H31" s="33"/>
      <x:c r="I31" s="33"/>
      <x:c r="J31" s="33"/>
      <x:c r="K31" s="33"/>
      <x:c r="L31" s="33"/>
      <x:c r="M31" s="38" t="str">
        <x:f>IF($A31="","",AVERAGE(Forecast!$M31:$R31))</x:f>
      </x:c>
      <x:c r="N31" s="38" t="str">
        <x:f>IF($A31="","",SUM(Forecast!$M31:$O31))</x:f>
      </x:c>
      <x:c r="O31" s="39" t="str">
        <x:f>IF($A31="","",IFERROR(($H31+$I31)/$M31,0))</x:f>
      </x:c>
      <x:c r="P31" s="38" t="str">
        <x:f>IF($A31="","",CEILING(MAX(0,$N31+($M31/30*$J31)-$H31-$I31+($M31/30*$F31)),$K31))</x:f>
      </x:c>
      <x:c r="Q31" s="40" t="str">
        <x:f>IF($A31="","",$P31*$G31)</x:f>
      </x:c>
      <x:c r="R31" s="37" t="str">
        <x:f>IF($A31="","",IFERROR(INDEX(Forecast!$U$5:$U$204,MATCH($A31,Forecast!$A$5:$A$204,0)),"SEM HISTÓRICO"))</x:f>
      </x:c>
      <x:c r="S31" s="37" t="str">
        <x:f>IF($A31="","",IF($L31="Inativo","NÃO PLANEJAR",IF($O31&lt;=$F31/30,"RISCO DE RUPTURA",IF($P31&gt;0,"PROGRAMAR PEDIDO",IF($O31&gt;3,"REDUZIR COMPRA","COBERTURA OK")))))</x:f>
      </x:c>
      <x:c r="T31" s="1"/>
      <x:c r="U31" s="1"/>
      <x:c r="V31" s="1"/>
      <x:c r="W31" s="1"/>
    </x:row>
    <x:row r="32">
      <x:c r="A32" s="33"/>
      <x:c r="B32" s="33"/>
      <x:c r="C32" s="33"/>
      <x:c r="D32" s="33"/>
      <x:c r="E32" s="33"/>
      <x:c r="F32" s="33"/>
      <x:c r="G32" s="34"/>
      <x:c r="H32" s="33"/>
      <x:c r="I32" s="33"/>
      <x:c r="J32" s="33"/>
      <x:c r="K32" s="33"/>
      <x:c r="L32" s="33"/>
      <x:c r="M32" s="38" t="str">
        <x:f>IF($A32="","",AVERAGE(Forecast!$M32:$R32))</x:f>
      </x:c>
      <x:c r="N32" s="38" t="str">
        <x:f>IF($A32="","",SUM(Forecast!$M32:$O32))</x:f>
      </x:c>
      <x:c r="O32" s="39" t="str">
        <x:f>IF($A32="","",IFERROR(($H32+$I32)/$M32,0))</x:f>
      </x:c>
      <x:c r="P32" s="38" t="str">
        <x:f>IF($A32="","",CEILING(MAX(0,$N32+($M32/30*$J32)-$H32-$I32+($M32/30*$F32)),$K32))</x:f>
      </x:c>
      <x:c r="Q32" s="40" t="str">
        <x:f>IF($A32="","",$P32*$G32)</x:f>
      </x:c>
      <x:c r="R32" s="37" t="str">
        <x:f>IF($A32="","",IFERROR(INDEX(Forecast!$U$5:$U$204,MATCH($A32,Forecast!$A$5:$A$204,0)),"SEM HISTÓRICO"))</x:f>
      </x:c>
      <x:c r="S32" s="37" t="str">
        <x:f>IF($A32="","",IF($L32="Inativo","NÃO PLANEJAR",IF($O32&lt;=$F32/30,"RISCO DE RUPTURA",IF($P32&gt;0,"PROGRAMAR PEDIDO",IF($O32&gt;3,"REDUZIR COMPRA","COBERTURA OK")))))</x:f>
      </x:c>
      <x:c r="T32" s="1"/>
      <x:c r="U32" s="1"/>
      <x:c r="V32" s="1"/>
      <x:c r="W32" s="1"/>
    </x:row>
    <x:row r="33">
      <x:c r="A33" s="33"/>
      <x:c r="B33" s="33"/>
      <x:c r="C33" s="33"/>
      <x:c r="D33" s="33"/>
      <x:c r="E33" s="33"/>
      <x:c r="F33" s="33"/>
      <x:c r="G33" s="34"/>
      <x:c r="H33" s="33"/>
      <x:c r="I33" s="33"/>
      <x:c r="J33" s="33"/>
      <x:c r="K33" s="33"/>
      <x:c r="L33" s="33"/>
      <x:c r="M33" s="38" t="str">
        <x:f>IF($A33="","",AVERAGE(Forecast!$M33:$R33))</x:f>
      </x:c>
      <x:c r="N33" s="38" t="str">
        <x:f>IF($A33="","",SUM(Forecast!$M33:$O33))</x:f>
      </x:c>
      <x:c r="O33" s="39" t="str">
        <x:f>IF($A33="","",IFERROR(($H33+$I33)/$M33,0))</x:f>
      </x:c>
      <x:c r="P33" s="38" t="str">
        <x:f>IF($A33="","",CEILING(MAX(0,$N33+($M33/30*$J33)-$H33-$I33+($M33/30*$F33)),$K33))</x:f>
      </x:c>
      <x:c r="Q33" s="40" t="str">
        <x:f>IF($A33="","",$P33*$G33)</x:f>
      </x:c>
      <x:c r="R33" s="37" t="str">
        <x:f>IF($A33="","",IFERROR(INDEX(Forecast!$U$5:$U$204,MATCH($A33,Forecast!$A$5:$A$204,0)),"SEM HISTÓRICO"))</x:f>
      </x:c>
      <x:c r="S33" s="37" t="str">
        <x:f>IF($A33="","",IF($L33="Inativo","NÃO PLANEJAR",IF($O33&lt;=$F33/30,"RISCO DE RUPTURA",IF($P33&gt;0,"PROGRAMAR PEDIDO",IF($O33&gt;3,"REDUZIR COMPRA","COBERTURA OK")))))</x:f>
      </x:c>
      <x:c r="T33" s="1"/>
      <x:c r="U33" s="1"/>
      <x:c r="V33" s="1"/>
      <x:c r="W33" s="1"/>
    </x:row>
    <x:row r="34">
      <x:c r="A34" s="33"/>
      <x:c r="B34" s="33"/>
      <x:c r="C34" s="33"/>
      <x:c r="D34" s="33"/>
      <x:c r="E34" s="33"/>
      <x:c r="F34" s="33"/>
      <x:c r="G34" s="34"/>
      <x:c r="H34" s="33"/>
      <x:c r="I34" s="33"/>
      <x:c r="J34" s="33"/>
      <x:c r="K34" s="33"/>
      <x:c r="L34" s="33"/>
      <x:c r="M34" s="38" t="str">
        <x:f>IF($A34="","",AVERAGE(Forecast!$M34:$R34))</x:f>
      </x:c>
      <x:c r="N34" s="38" t="str">
        <x:f>IF($A34="","",SUM(Forecast!$M34:$O34))</x:f>
      </x:c>
      <x:c r="O34" s="39" t="str">
        <x:f>IF($A34="","",IFERROR(($H34+$I34)/$M34,0))</x:f>
      </x:c>
      <x:c r="P34" s="38" t="str">
        <x:f>IF($A34="","",CEILING(MAX(0,$N34+($M34/30*$J34)-$H34-$I34+($M34/30*$F34)),$K34))</x:f>
      </x:c>
      <x:c r="Q34" s="40" t="str">
        <x:f>IF($A34="","",$P34*$G34)</x:f>
      </x:c>
      <x:c r="R34" s="37" t="str">
        <x:f>IF($A34="","",IFERROR(INDEX(Forecast!$U$5:$U$204,MATCH($A34,Forecast!$A$5:$A$204,0)),"SEM HISTÓRICO"))</x:f>
      </x:c>
      <x:c r="S34" s="37" t="str">
        <x:f>IF($A34="","",IF($L34="Inativo","NÃO PLANEJAR",IF($O34&lt;=$F34/30,"RISCO DE RUPTURA",IF($P34&gt;0,"PROGRAMAR PEDIDO",IF($O34&gt;3,"REDUZIR COMPRA","COBERTURA OK")))))</x:f>
      </x:c>
      <x:c r="T34" s="1"/>
      <x:c r="U34" s="1"/>
      <x:c r="V34" s="1"/>
      <x:c r="W34" s="1"/>
    </x:row>
    <x:row r="35">
      <x:c r="A35" s="33"/>
      <x:c r="B35" s="33"/>
      <x:c r="C35" s="33"/>
      <x:c r="D35" s="33"/>
      <x:c r="E35" s="33"/>
      <x:c r="F35" s="33"/>
      <x:c r="G35" s="34"/>
      <x:c r="H35" s="33"/>
      <x:c r="I35" s="33"/>
      <x:c r="J35" s="33"/>
      <x:c r="K35" s="33"/>
      <x:c r="L35" s="33"/>
      <x:c r="M35" s="38" t="str">
        <x:f>IF($A35="","",AVERAGE(Forecast!$M35:$R35))</x:f>
      </x:c>
      <x:c r="N35" s="38" t="str">
        <x:f>IF($A35="","",SUM(Forecast!$M35:$O35))</x:f>
      </x:c>
      <x:c r="O35" s="39" t="str">
        <x:f>IF($A35="","",IFERROR(($H35+$I35)/$M35,0))</x:f>
      </x:c>
      <x:c r="P35" s="38" t="str">
        <x:f>IF($A35="","",CEILING(MAX(0,$N35+($M35/30*$J35)-$H35-$I35+($M35/30*$F35)),$K35))</x:f>
      </x:c>
      <x:c r="Q35" s="40" t="str">
        <x:f>IF($A35="","",$P35*$G35)</x:f>
      </x:c>
      <x:c r="R35" s="37" t="str">
        <x:f>IF($A35="","",IFERROR(INDEX(Forecast!$U$5:$U$204,MATCH($A35,Forecast!$A$5:$A$204,0)),"SEM HISTÓRICO"))</x:f>
      </x:c>
      <x:c r="S35" s="37" t="str">
        <x:f>IF($A35="","",IF($L35="Inativo","NÃO PLANEJAR",IF($O35&lt;=$F35/30,"RISCO DE RUPTURA",IF($P35&gt;0,"PROGRAMAR PEDIDO",IF($O35&gt;3,"REDUZIR COMPRA","COBERTURA OK")))))</x:f>
      </x:c>
      <x:c r="T35" s="1"/>
      <x:c r="U35" s="1"/>
      <x:c r="V35" s="1"/>
      <x:c r="W35" s="1"/>
    </x:row>
    <x:row r="36">
      <x:c r="A36" s="33"/>
      <x:c r="B36" s="33"/>
      <x:c r="C36" s="33"/>
      <x:c r="D36" s="33"/>
      <x:c r="E36" s="33"/>
      <x:c r="F36" s="33"/>
      <x:c r="G36" s="34"/>
      <x:c r="H36" s="33"/>
      <x:c r="I36" s="33"/>
      <x:c r="J36" s="33"/>
      <x:c r="K36" s="33"/>
      <x:c r="L36" s="33"/>
      <x:c r="M36" s="38" t="str">
        <x:f>IF($A36="","",AVERAGE(Forecast!$M36:$R36))</x:f>
      </x:c>
      <x:c r="N36" s="38" t="str">
        <x:f>IF($A36="","",SUM(Forecast!$M36:$O36))</x:f>
      </x:c>
      <x:c r="O36" s="39" t="str">
        <x:f>IF($A36="","",IFERROR(($H36+$I36)/$M36,0))</x:f>
      </x:c>
      <x:c r="P36" s="38" t="str">
        <x:f>IF($A36="","",CEILING(MAX(0,$N36+($M36/30*$J36)-$H36-$I36+($M36/30*$F36)),$K36))</x:f>
      </x:c>
      <x:c r="Q36" s="40" t="str">
        <x:f>IF($A36="","",$P36*$G36)</x:f>
      </x:c>
      <x:c r="R36" s="37" t="str">
        <x:f>IF($A36="","",IFERROR(INDEX(Forecast!$U$5:$U$204,MATCH($A36,Forecast!$A$5:$A$204,0)),"SEM HISTÓRICO"))</x:f>
      </x:c>
      <x:c r="S36" s="37" t="str">
        <x:f>IF($A36="","",IF($L36="Inativo","NÃO PLANEJAR",IF($O36&lt;=$F36/30,"RISCO DE RUPTURA",IF($P36&gt;0,"PROGRAMAR PEDIDO",IF($O36&gt;3,"REDUZIR COMPRA","COBERTURA OK")))))</x:f>
      </x:c>
      <x:c r="T36" s="1"/>
      <x:c r="U36" s="1"/>
      <x:c r="V36" s="1"/>
      <x:c r="W36" s="1"/>
    </x:row>
    <x:row r="37">
      <x:c r="A37" s="33"/>
      <x:c r="B37" s="33"/>
      <x:c r="C37" s="33"/>
      <x:c r="D37" s="33"/>
      <x:c r="E37" s="33"/>
      <x:c r="F37" s="33"/>
      <x:c r="G37" s="34"/>
      <x:c r="H37" s="33"/>
      <x:c r="I37" s="33"/>
      <x:c r="J37" s="33"/>
      <x:c r="K37" s="33"/>
      <x:c r="L37" s="33"/>
      <x:c r="M37" s="38" t="str">
        <x:f>IF($A37="","",AVERAGE(Forecast!$M37:$R37))</x:f>
      </x:c>
      <x:c r="N37" s="38" t="str">
        <x:f>IF($A37="","",SUM(Forecast!$M37:$O37))</x:f>
      </x:c>
      <x:c r="O37" s="39" t="str">
        <x:f>IF($A37="","",IFERROR(($H37+$I37)/$M37,0))</x:f>
      </x:c>
      <x:c r="P37" s="38" t="str">
        <x:f>IF($A37="","",CEILING(MAX(0,$N37+($M37/30*$J37)-$H37-$I37+($M37/30*$F37)),$K37))</x:f>
      </x:c>
      <x:c r="Q37" s="40" t="str">
        <x:f>IF($A37="","",$P37*$G37)</x:f>
      </x:c>
      <x:c r="R37" s="37" t="str">
        <x:f>IF($A37="","",IFERROR(INDEX(Forecast!$U$5:$U$204,MATCH($A37,Forecast!$A$5:$A$204,0)),"SEM HISTÓRICO"))</x:f>
      </x:c>
      <x:c r="S37" s="37" t="str">
        <x:f>IF($A37="","",IF($L37="Inativo","NÃO PLANEJAR",IF($O37&lt;=$F37/30,"RISCO DE RUPTURA",IF($P37&gt;0,"PROGRAMAR PEDIDO",IF($O37&gt;3,"REDUZIR COMPRA","COBERTURA OK")))))</x:f>
      </x:c>
      <x:c r="T37" s="1"/>
      <x:c r="U37" s="1"/>
      <x:c r="V37" s="1"/>
      <x:c r="W37" s="1"/>
    </x:row>
    <x:row r="38">
      <x:c r="A38" s="33"/>
      <x:c r="B38" s="33"/>
      <x:c r="C38" s="33"/>
      <x:c r="D38" s="33"/>
      <x:c r="E38" s="33"/>
      <x:c r="F38" s="33"/>
      <x:c r="G38" s="34"/>
      <x:c r="H38" s="33"/>
      <x:c r="I38" s="33"/>
      <x:c r="J38" s="33"/>
      <x:c r="K38" s="33"/>
      <x:c r="L38" s="33"/>
      <x:c r="M38" s="38" t="str">
        <x:f>IF($A38="","",AVERAGE(Forecast!$M38:$R38))</x:f>
      </x:c>
      <x:c r="N38" s="38" t="str">
        <x:f>IF($A38="","",SUM(Forecast!$M38:$O38))</x:f>
      </x:c>
      <x:c r="O38" s="39" t="str">
        <x:f>IF($A38="","",IFERROR(($H38+$I38)/$M38,0))</x:f>
      </x:c>
      <x:c r="P38" s="38" t="str">
        <x:f>IF($A38="","",CEILING(MAX(0,$N38+($M38/30*$J38)-$H38-$I38+($M38/30*$F38)),$K38))</x:f>
      </x:c>
      <x:c r="Q38" s="40" t="str">
        <x:f>IF($A38="","",$P38*$G38)</x:f>
      </x:c>
      <x:c r="R38" s="37" t="str">
        <x:f>IF($A38="","",IFERROR(INDEX(Forecast!$U$5:$U$204,MATCH($A38,Forecast!$A$5:$A$204,0)),"SEM HISTÓRICO"))</x:f>
      </x:c>
      <x:c r="S38" s="37" t="str">
        <x:f>IF($A38="","",IF($L38="Inativo","NÃO PLANEJAR",IF($O38&lt;=$F38/30,"RISCO DE RUPTURA",IF($P38&gt;0,"PROGRAMAR PEDIDO",IF($O38&gt;3,"REDUZIR COMPRA","COBERTURA OK")))))</x:f>
      </x:c>
      <x:c r="T38" s="1"/>
      <x:c r="U38" s="1"/>
      <x:c r="V38" s="1"/>
      <x:c r="W38" s="1"/>
    </x:row>
    <x:row r="39">
      <x:c r="A39" s="33"/>
      <x:c r="B39" s="33"/>
      <x:c r="C39" s="33"/>
      <x:c r="D39" s="33"/>
      <x:c r="E39" s="33"/>
      <x:c r="F39" s="33"/>
      <x:c r="G39" s="34"/>
      <x:c r="H39" s="33"/>
      <x:c r="I39" s="33"/>
      <x:c r="J39" s="33"/>
      <x:c r="K39" s="33"/>
      <x:c r="L39" s="33"/>
      <x:c r="M39" s="38" t="str">
        <x:f>IF($A39="","",AVERAGE(Forecast!$M39:$R39))</x:f>
      </x:c>
      <x:c r="N39" s="38" t="str">
        <x:f>IF($A39="","",SUM(Forecast!$M39:$O39))</x:f>
      </x:c>
      <x:c r="O39" s="39" t="str">
        <x:f>IF($A39="","",IFERROR(($H39+$I39)/$M39,0))</x:f>
      </x:c>
      <x:c r="P39" s="38" t="str">
        <x:f>IF($A39="","",CEILING(MAX(0,$N39+($M39/30*$J39)-$H39-$I39+($M39/30*$F39)),$K39))</x:f>
      </x:c>
      <x:c r="Q39" s="40" t="str">
        <x:f>IF($A39="","",$P39*$G39)</x:f>
      </x:c>
      <x:c r="R39" s="37" t="str">
        <x:f>IF($A39="","",IFERROR(INDEX(Forecast!$U$5:$U$204,MATCH($A39,Forecast!$A$5:$A$204,0)),"SEM HISTÓRICO"))</x:f>
      </x:c>
      <x:c r="S39" s="37" t="str">
        <x:f>IF($A39="","",IF($L39="Inativo","NÃO PLANEJAR",IF($O39&lt;=$F39/30,"RISCO DE RUPTURA",IF($P39&gt;0,"PROGRAMAR PEDIDO",IF($O39&gt;3,"REDUZIR COMPRA","COBERTURA OK")))))</x:f>
      </x:c>
      <x:c r="T39" s="1"/>
      <x:c r="U39" s="1"/>
      <x:c r="V39" s="1"/>
      <x:c r="W39" s="1"/>
    </x:row>
    <x:row r="40">
      <x:c r="A40" s="33"/>
      <x:c r="B40" s="33"/>
      <x:c r="C40" s="33"/>
      <x:c r="D40" s="33"/>
      <x:c r="E40" s="33"/>
      <x:c r="F40" s="33"/>
      <x:c r="G40" s="34"/>
      <x:c r="H40" s="33"/>
      <x:c r="I40" s="33"/>
      <x:c r="J40" s="33"/>
      <x:c r="K40" s="33"/>
      <x:c r="L40" s="33"/>
      <x:c r="M40" s="38" t="str">
        <x:f>IF($A40="","",AVERAGE(Forecast!$M40:$R40))</x:f>
      </x:c>
      <x:c r="N40" s="38" t="str">
        <x:f>IF($A40="","",SUM(Forecast!$M40:$O40))</x:f>
      </x:c>
      <x:c r="O40" s="39" t="str">
        <x:f>IF($A40="","",IFERROR(($H40+$I40)/$M40,0))</x:f>
      </x:c>
      <x:c r="P40" s="38" t="str">
        <x:f>IF($A40="","",CEILING(MAX(0,$N40+($M40/30*$J40)-$H40-$I40+($M40/30*$F40)),$K40))</x:f>
      </x:c>
      <x:c r="Q40" s="40" t="str">
        <x:f>IF($A40="","",$P40*$G40)</x:f>
      </x:c>
      <x:c r="R40" s="37" t="str">
        <x:f>IF($A40="","",IFERROR(INDEX(Forecast!$U$5:$U$204,MATCH($A40,Forecast!$A$5:$A$204,0)),"SEM HISTÓRICO"))</x:f>
      </x:c>
      <x:c r="S40" s="37" t="str">
        <x:f>IF($A40="","",IF($L40="Inativo","NÃO PLANEJAR",IF($O40&lt;=$F40/30,"RISCO DE RUPTURA",IF($P40&gt;0,"PROGRAMAR PEDIDO",IF($O40&gt;3,"REDUZIR COMPRA","COBERTURA OK")))))</x:f>
      </x:c>
      <x:c r="T40" s="1"/>
      <x:c r="U40" s="1"/>
      <x:c r="V40" s="1"/>
      <x:c r="W40" s="1"/>
    </x:row>
    <x:row r="41">
      <x:c r="A41" s="33"/>
      <x:c r="B41" s="33"/>
      <x:c r="C41" s="33"/>
      <x:c r="D41" s="33"/>
      <x:c r="E41" s="33"/>
      <x:c r="F41" s="33"/>
      <x:c r="G41" s="34"/>
      <x:c r="H41" s="33"/>
      <x:c r="I41" s="33"/>
      <x:c r="J41" s="33"/>
      <x:c r="K41" s="33"/>
      <x:c r="L41" s="33"/>
      <x:c r="M41" s="38" t="str">
        <x:f>IF($A41="","",AVERAGE(Forecast!$M41:$R41))</x:f>
      </x:c>
      <x:c r="N41" s="38" t="str">
        <x:f>IF($A41="","",SUM(Forecast!$M41:$O41))</x:f>
      </x:c>
      <x:c r="O41" s="39" t="str">
        <x:f>IF($A41="","",IFERROR(($H41+$I41)/$M41,0))</x:f>
      </x:c>
      <x:c r="P41" s="38" t="str">
        <x:f>IF($A41="","",CEILING(MAX(0,$N41+($M41/30*$J41)-$H41-$I41+($M41/30*$F41)),$K41))</x:f>
      </x:c>
      <x:c r="Q41" s="40" t="str">
        <x:f>IF($A41="","",$P41*$G41)</x:f>
      </x:c>
      <x:c r="R41" s="37" t="str">
        <x:f>IF($A41="","",IFERROR(INDEX(Forecast!$U$5:$U$204,MATCH($A41,Forecast!$A$5:$A$204,0)),"SEM HISTÓRICO"))</x:f>
      </x:c>
      <x:c r="S41" s="37" t="str">
        <x:f>IF($A41="","",IF($L41="Inativo","NÃO PLANEJAR",IF($O41&lt;=$F41/30,"RISCO DE RUPTURA",IF($P41&gt;0,"PROGRAMAR PEDIDO",IF($O41&gt;3,"REDUZIR COMPRA","COBERTURA OK")))))</x:f>
      </x:c>
      <x:c r="T41" s="1"/>
      <x:c r="U41" s="1"/>
      <x:c r="V41" s="1"/>
      <x:c r="W41" s="1"/>
    </x:row>
    <x:row r="42">
      <x:c r="A42" s="33"/>
      <x:c r="B42" s="33"/>
      <x:c r="C42" s="33"/>
      <x:c r="D42" s="33"/>
      <x:c r="E42" s="33"/>
      <x:c r="F42" s="33"/>
      <x:c r="G42" s="34"/>
      <x:c r="H42" s="33"/>
      <x:c r="I42" s="33"/>
      <x:c r="J42" s="33"/>
      <x:c r="K42" s="33"/>
      <x:c r="L42" s="33"/>
      <x:c r="M42" s="38" t="str">
        <x:f>IF($A42="","",AVERAGE(Forecast!$M42:$R42))</x:f>
      </x:c>
      <x:c r="N42" s="38" t="str">
        <x:f>IF($A42="","",SUM(Forecast!$M42:$O42))</x:f>
      </x:c>
      <x:c r="O42" s="39" t="str">
        <x:f>IF($A42="","",IFERROR(($H42+$I42)/$M42,0))</x:f>
      </x:c>
      <x:c r="P42" s="38" t="str">
        <x:f>IF($A42="","",CEILING(MAX(0,$N42+($M42/30*$J42)-$H42-$I42+($M42/30*$F42)),$K42))</x:f>
      </x:c>
      <x:c r="Q42" s="40" t="str">
        <x:f>IF($A42="","",$P42*$G42)</x:f>
      </x:c>
      <x:c r="R42" s="37" t="str">
        <x:f>IF($A42="","",IFERROR(INDEX(Forecast!$U$5:$U$204,MATCH($A42,Forecast!$A$5:$A$204,0)),"SEM HISTÓRICO"))</x:f>
      </x:c>
      <x:c r="S42" s="37" t="str">
        <x:f>IF($A42="","",IF($L42="Inativo","NÃO PLANEJAR",IF($O42&lt;=$F42/30,"RISCO DE RUPTURA",IF($P42&gt;0,"PROGRAMAR PEDIDO",IF($O42&gt;3,"REDUZIR COMPRA","COBERTURA OK")))))</x:f>
      </x:c>
      <x:c r="T42" s="1"/>
      <x:c r="U42" s="1"/>
      <x:c r="V42" s="1"/>
      <x:c r="W42" s="1"/>
    </x:row>
    <x:row r="43">
      <x:c r="A43" s="33"/>
      <x:c r="B43" s="33"/>
      <x:c r="C43" s="33"/>
      <x:c r="D43" s="33"/>
      <x:c r="E43" s="33"/>
      <x:c r="F43" s="33"/>
      <x:c r="G43" s="34"/>
      <x:c r="H43" s="33"/>
      <x:c r="I43" s="33"/>
      <x:c r="J43" s="33"/>
      <x:c r="K43" s="33"/>
      <x:c r="L43" s="33"/>
      <x:c r="M43" s="38" t="str">
        <x:f>IF($A43="","",AVERAGE(Forecast!$M43:$R43))</x:f>
      </x:c>
      <x:c r="N43" s="38" t="str">
        <x:f>IF($A43="","",SUM(Forecast!$M43:$O43))</x:f>
      </x:c>
      <x:c r="O43" s="39" t="str">
        <x:f>IF($A43="","",IFERROR(($H43+$I43)/$M43,0))</x:f>
      </x:c>
      <x:c r="P43" s="38" t="str">
        <x:f>IF($A43="","",CEILING(MAX(0,$N43+($M43/30*$J43)-$H43-$I43+($M43/30*$F43)),$K43))</x:f>
      </x:c>
      <x:c r="Q43" s="40" t="str">
        <x:f>IF($A43="","",$P43*$G43)</x:f>
      </x:c>
      <x:c r="R43" s="37" t="str">
        <x:f>IF($A43="","",IFERROR(INDEX(Forecast!$U$5:$U$204,MATCH($A43,Forecast!$A$5:$A$204,0)),"SEM HISTÓRICO"))</x:f>
      </x:c>
      <x:c r="S43" s="37" t="str">
        <x:f>IF($A43="","",IF($L43="Inativo","NÃO PLANEJAR",IF($O43&lt;=$F43/30,"RISCO DE RUPTURA",IF($P43&gt;0,"PROGRAMAR PEDIDO",IF($O43&gt;3,"REDUZIR COMPRA","COBERTURA OK")))))</x:f>
      </x:c>
      <x:c r="T43" s="1"/>
      <x:c r="U43" s="1"/>
      <x:c r="V43" s="1"/>
      <x:c r="W43" s="1"/>
    </x:row>
    <x:row r="44">
      <x:c r="A44" s="33"/>
      <x:c r="B44" s="33"/>
      <x:c r="C44" s="33"/>
      <x:c r="D44" s="33"/>
      <x:c r="E44" s="33"/>
      <x:c r="F44" s="33"/>
      <x:c r="G44" s="34"/>
      <x:c r="H44" s="33"/>
      <x:c r="I44" s="33"/>
      <x:c r="J44" s="33"/>
      <x:c r="K44" s="33"/>
      <x:c r="L44" s="33"/>
      <x:c r="M44" s="38" t="str">
        <x:f>IF($A44="","",AVERAGE(Forecast!$M44:$R44))</x:f>
      </x:c>
      <x:c r="N44" s="38" t="str">
        <x:f>IF($A44="","",SUM(Forecast!$M44:$O44))</x:f>
      </x:c>
      <x:c r="O44" s="39" t="str">
        <x:f>IF($A44="","",IFERROR(($H44+$I44)/$M44,0))</x:f>
      </x:c>
      <x:c r="P44" s="38" t="str">
        <x:f>IF($A44="","",CEILING(MAX(0,$N44+($M44/30*$J44)-$H44-$I44+($M44/30*$F44)),$K44))</x:f>
      </x:c>
      <x:c r="Q44" s="40" t="str">
        <x:f>IF($A44="","",$P44*$G44)</x:f>
      </x:c>
      <x:c r="R44" s="37" t="str">
        <x:f>IF($A44="","",IFERROR(INDEX(Forecast!$U$5:$U$204,MATCH($A44,Forecast!$A$5:$A$204,0)),"SEM HISTÓRICO"))</x:f>
      </x:c>
      <x:c r="S44" s="37" t="str">
        <x:f>IF($A44="","",IF($L44="Inativo","NÃO PLANEJAR",IF($O44&lt;=$F44/30,"RISCO DE RUPTURA",IF($P44&gt;0,"PROGRAMAR PEDIDO",IF($O44&gt;3,"REDUZIR COMPRA","COBERTURA OK")))))</x:f>
      </x:c>
      <x:c r="T44" s="1"/>
      <x:c r="U44" s="1"/>
      <x:c r="V44" s="1"/>
      <x:c r="W44" s="1"/>
    </x:row>
    <x:row r="45">
      <x:c r="A45" s="33"/>
      <x:c r="B45" s="33"/>
      <x:c r="C45" s="33"/>
      <x:c r="D45" s="33"/>
      <x:c r="E45" s="33"/>
      <x:c r="F45" s="33"/>
      <x:c r="G45" s="34"/>
      <x:c r="H45" s="33"/>
      <x:c r="I45" s="33"/>
      <x:c r="J45" s="33"/>
      <x:c r="K45" s="33"/>
      <x:c r="L45" s="33"/>
      <x:c r="M45" s="38" t="str">
        <x:f>IF($A45="","",AVERAGE(Forecast!$M45:$R45))</x:f>
      </x:c>
      <x:c r="N45" s="38" t="str">
        <x:f>IF($A45="","",SUM(Forecast!$M45:$O45))</x:f>
      </x:c>
      <x:c r="O45" s="39" t="str">
        <x:f>IF($A45="","",IFERROR(($H45+$I45)/$M45,0))</x:f>
      </x:c>
      <x:c r="P45" s="38" t="str">
        <x:f>IF($A45="","",CEILING(MAX(0,$N45+($M45/30*$J45)-$H45-$I45+($M45/30*$F45)),$K45))</x:f>
      </x:c>
      <x:c r="Q45" s="40" t="str">
        <x:f>IF($A45="","",$P45*$G45)</x:f>
      </x:c>
      <x:c r="R45" s="37" t="str">
        <x:f>IF($A45="","",IFERROR(INDEX(Forecast!$U$5:$U$204,MATCH($A45,Forecast!$A$5:$A$204,0)),"SEM HISTÓRICO"))</x:f>
      </x:c>
      <x:c r="S45" s="37" t="str">
        <x:f>IF($A45="","",IF($L45="Inativo","NÃO PLANEJAR",IF($O45&lt;=$F45/30,"RISCO DE RUPTURA",IF($P45&gt;0,"PROGRAMAR PEDIDO",IF($O45&gt;3,"REDUZIR COMPRA","COBERTURA OK")))))</x:f>
      </x:c>
      <x:c r="T45" s="1"/>
      <x:c r="U45" s="1"/>
      <x:c r="V45" s="1"/>
      <x:c r="W45" s="1"/>
    </x:row>
    <x:row r="46">
      <x:c r="A46" s="33"/>
      <x:c r="B46" s="33"/>
      <x:c r="C46" s="33"/>
      <x:c r="D46" s="33"/>
      <x:c r="E46" s="33"/>
      <x:c r="F46" s="33"/>
      <x:c r="G46" s="34"/>
      <x:c r="H46" s="33"/>
      <x:c r="I46" s="33"/>
      <x:c r="J46" s="33"/>
      <x:c r="K46" s="33"/>
      <x:c r="L46" s="33"/>
      <x:c r="M46" s="38" t="str">
        <x:f>IF($A46="","",AVERAGE(Forecast!$M46:$R46))</x:f>
      </x:c>
      <x:c r="N46" s="38" t="str">
        <x:f>IF($A46="","",SUM(Forecast!$M46:$O46))</x:f>
      </x:c>
      <x:c r="O46" s="39" t="str">
        <x:f>IF($A46="","",IFERROR(($H46+$I46)/$M46,0))</x:f>
      </x:c>
      <x:c r="P46" s="38" t="str">
        <x:f>IF($A46="","",CEILING(MAX(0,$N46+($M46/30*$J46)-$H46-$I46+($M46/30*$F46)),$K46))</x:f>
      </x:c>
      <x:c r="Q46" s="40" t="str">
        <x:f>IF($A46="","",$P46*$G46)</x:f>
      </x:c>
      <x:c r="R46" s="37" t="str">
        <x:f>IF($A46="","",IFERROR(INDEX(Forecast!$U$5:$U$204,MATCH($A46,Forecast!$A$5:$A$204,0)),"SEM HISTÓRICO"))</x:f>
      </x:c>
      <x:c r="S46" s="37" t="str">
        <x:f>IF($A46="","",IF($L46="Inativo","NÃO PLANEJAR",IF($O46&lt;=$F46/30,"RISCO DE RUPTURA",IF($P46&gt;0,"PROGRAMAR PEDIDO",IF($O46&gt;3,"REDUZIR COMPRA","COBERTURA OK")))))</x:f>
      </x:c>
      <x:c r="T46" s="1"/>
      <x:c r="U46" s="1"/>
      <x:c r="V46" s="1"/>
      <x:c r="W46" s="1"/>
    </x:row>
    <x:row r="47">
      <x:c r="A47" s="33"/>
      <x:c r="B47" s="33"/>
      <x:c r="C47" s="33"/>
      <x:c r="D47" s="33"/>
      <x:c r="E47" s="33"/>
      <x:c r="F47" s="33"/>
      <x:c r="G47" s="34"/>
      <x:c r="H47" s="33"/>
      <x:c r="I47" s="33"/>
      <x:c r="J47" s="33"/>
      <x:c r="K47" s="33"/>
      <x:c r="L47" s="33"/>
      <x:c r="M47" s="38" t="str">
        <x:f>IF($A47="","",AVERAGE(Forecast!$M47:$R47))</x:f>
      </x:c>
      <x:c r="N47" s="38" t="str">
        <x:f>IF($A47="","",SUM(Forecast!$M47:$O47))</x:f>
      </x:c>
      <x:c r="O47" s="39" t="str">
        <x:f>IF($A47="","",IFERROR(($H47+$I47)/$M47,0))</x:f>
      </x:c>
      <x:c r="P47" s="38" t="str">
        <x:f>IF($A47="","",CEILING(MAX(0,$N47+($M47/30*$J47)-$H47-$I47+($M47/30*$F47)),$K47))</x:f>
      </x:c>
      <x:c r="Q47" s="40" t="str">
        <x:f>IF($A47="","",$P47*$G47)</x:f>
      </x:c>
      <x:c r="R47" s="37" t="str">
        <x:f>IF($A47="","",IFERROR(INDEX(Forecast!$U$5:$U$204,MATCH($A47,Forecast!$A$5:$A$204,0)),"SEM HISTÓRICO"))</x:f>
      </x:c>
      <x:c r="S47" s="37" t="str">
        <x:f>IF($A47="","",IF($L47="Inativo","NÃO PLANEJAR",IF($O47&lt;=$F47/30,"RISCO DE RUPTURA",IF($P47&gt;0,"PROGRAMAR PEDIDO",IF($O47&gt;3,"REDUZIR COMPRA","COBERTURA OK")))))</x:f>
      </x:c>
      <x:c r="T47" s="1"/>
      <x:c r="U47" s="1"/>
      <x:c r="V47" s="1"/>
      <x:c r="W47" s="1"/>
    </x:row>
    <x:row r="48">
      <x:c r="A48" s="33"/>
      <x:c r="B48" s="33"/>
      <x:c r="C48" s="33"/>
      <x:c r="D48" s="33"/>
      <x:c r="E48" s="33"/>
      <x:c r="F48" s="33"/>
      <x:c r="G48" s="34"/>
      <x:c r="H48" s="33"/>
      <x:c r="I48" s="33"/>
      <x:c r="J48" s="33"/>
      <x:c r="K48" s="33"/>
      <x:c r="L48" s="33"/>
      <x:c r="M48" s="38" t="str">
        <x:f>IF($A48="","",AVERAGE(Forecast!$M48:$R48))</x:f>
      </x:c>
      <x:c r="N48" s="38" t="str">
        <x:f>IF($A48="","",SUM(Forecast!$M48:$O48))</x:f>
      </x:c>
      <x:c r="O48" s="39" t="str">
        <x:f>IF($A48="","",IFERROR(($H48+$I48)/$M48,0))</x:f>
      </x:c>
      <x:c r="P48" s="38" t="str">
        <x:f>IF($A48="","",CEILING(MAX(0,$N48+($M48/30*$J48)-$H48-$I48+($M48/30*$F48)),$K48))</x:f>
      </x:c>
      <x:c r="Q48" s="40" t="str">
        <x:f>IF($A48="","",$P48*$G48)</x:f>
      </x:c>
      <x:c r="R48" s="37" t="str">
        <x:f>IF($A48="","",IFERROR(INDEX(Forecast!$U$5:$U$204,MATCH($A48,Forecast!$A$5:$A$204,0)),"SEM HISTÓRICO"))</x:f>
      </x:c>
      <x:c r="S48" s="37" t="str">
        <x:f>IF($A48="","",IF($L48="Inativo","NÃO PLANEJAR",IF($O48&lt;=$F48/30,"RISCO DE RUPTURA",IF($P48&gt;0,"PROGRAMAR PEDIDO",IF($O48&gt;3,"REDUZIR COMPRA","COBERTURA OK")))))</x:f>
      </x:c>
      <x:c r="T48" s="1"/>
      <x:c r="U48" s="1"/>
      <x:c r="V48" s="1"/>
      <x:c r="W48" s="1"/>
    </x:row>
    <x:row r="49">
      <x:c r="A49" s="33"/>
      <x:c r="B49" s="33"/>
      <x:c r="C49" s="33"/>
      <x:c r="D49" s="33"/>
      <x:c r="E49" s="33"/>
      <x:c r="F49" s="33"/>
      <x:c r="G49" s="34"/>
      <x:c r="H49" s="33"/>
      <x:c r="I49" s="33"/>
      <x:c r="J49" s="33"/>
      <x:c r="K49" s="33"/>
      <x:c r="L49" s="33"/>
      <x:c r="M49" s="38" t="str">
        <x:f>IF($A49="","",AVERAGE(Forecast!$M49:$R49))</x:f>
      </x:c>
      <x:c r="N49" s="38" t="str">
        <x:f>IF($A49="","",SUM(Forecast!$M49:$O49))</x:f>
      </x:c>
      <x:c r="O49" s="39" t="str">
        <x:f>IF($A49="","",IFERROR(($H49+$I49)/$M49,0))</x:f>
      </x:c>
      <x:c r="P49" s="38" t="str">
        <x:f>IF($A49="","",CEILING(MAX(0,$N49+($M49/30*$J49)-$H49-$I49+($M49/30*$F49)),$K49))</x:f>
      </x:c>
      <x:c r="Q49" s="40" t="str">
        <x:f>IF($A49="","",$P49*$G49)</x:f>
      </x:c>
      <x:c r="R49" s="37" t="str">
        <x:f>IF($A49="","",IFERROR(INDEX(Forecast!$U$5:$U$204,MATCH($A49,Forecast!$A$5:$A$204,0)),"SEM HISTÓRICO"))</x:f>
      </x:c>
      <x:c r="S49" s="37" t="str">
        <x:f>IF($A49="","",IF($L49="Inativo","NÃO PLANEJAR",IF($O49&lt;=$F49/30,"RISCO DE RUPTURA",IF($P49&gt;0,"PROGRAMAR PEDIDO",IF($O49&gt;3,"REDUZIR COMPRA","COBERTURA OK")))))</x:f>
      </x:c>
      <x:c r="T49" s="1"/>
      <x:c r="U49" s="1"/>
      <x:c r="V49" s="1"/>
      <x:c r="W49" s="1"/>
    </x:row>
    <x:row r="50">
      <x:c r="A50" s="33"/>
      <x:c r="B50" s="33"/>
      <x:c r="C50" s="33"/>
      <x:c r="D50" s="33"/>
      <x:c r="E50" s="33"/>
      <x:c r="F50" s="33"/>
      <x:c r="G50" s="34"/>
      <x:c r="H50" s="33"/>
      <x:c r="I50" s="33"/>
      <x:c r="J50" s="33"/>
      <x:c r="K50" s="33"/>
      <x:c r="L50" s="33"/>
      <x:c r="M50" s="38" t="str">
        <x:f>IF($A50="","",AVERAGE(Forecast!$M50:$R50))</x:f>
      </x:c>
      <x:c r="N50" s="38" t="str">
        <x:f>IF($A50="","",SUM(Forecast!$M50:$O50))</x:f>
      </x:c>
      <x:c r="O50" s="39" t="str">
        <x:f>IF($A50="","",IFERROR(($H50+$I50)/$M50,0))</x:f>
      </x:c>
      <x:c r="P50" s="38" t="str">
        <x:f>IF($A50="","",CEILING(MAX(0,$N50+($M50/30*$J50)-$H50-$I50+($M50/30*$F50)),$K50))</x:f>
      </x:c>
      <x:c r="Q50" s="40" t="str">
        <x:f>IF($A50="","",$P50*$G50)</x:f>
      </x:c>
      <x:c r="R50" s="37" t="str">
        <x:f>IF($A50="","",IFERROR(INDEX(Forecast!$U$5:$U$204,MATCH($A50,Forecast!$A$5:$A$204,0)),"SEM HISTÓRICO"))</x:f>
      </x:c>
      <x:c r="S50" s="37" t="str">
        <x:f>IF($A50="","",IF($L50="Inativo","NÃO PLANEJAR",IF($O50&lt;=$F50/30,"RISCO DE RUPTURA",IF($P50&gt;0,"PROGRAMAR PEDIDO",IF($O50&gt;3,"REDUZIR COMPRA","COBERTURA OK")))))</x:f>
      </x:c>
      <x:c r="T50" s="1"/>
      <x:c r="U50" s="1"/>
      <x:c r="V50" s="1"/>
      <x:c r="W50" s="1"/>
    </x:row>
    <x:row r="51">
      <x:c r="A51" s="33"/>
      <x:c r="B51" s="33"/>
      <x:c r="C51" s="33"/>
      <x:c r="D51" s="33"/>
      <x:c r="E51" s="33"/>
      <x:c r="F51" s="33"/>
      <x:c r="G51" s="34"/>
      <x:c r="H51" s="33"/>
      <x:c r="I51" s="33"/>
      <x:c r="J51" s="33"/>
      <x:c r="K51" s="33"/>
      <x:c r="L51" s="33"/>
      <x:c r="M51" s="38" t="str">
        <x:f>IF($A51="","",AVERAGE(Forecast!$M51:$R51))</x:f>
      </x:c>
      <x:c r="N51" s="38" t="str">
        <x:f>IF($A51="","",SUM(Forecast!$M51:$O51))</x:f>
      </x:c>
      <x:c r="O51" s="39" t="str">
        <x:f>IF($A51="","",IFERROR(($H51+$I51)/$M51,0))</x:f>
      </x:c>
      <x:c r="P51" s="38" t="str">
        <x:f>IF($A51="","",CEILING(MAX(0,$N51+($M51/30*$J51)-$H51-$I51+($M51/30*$F51)),$K51))</x:f>
      </x:c>
      <x:c r="Q51" s="40" t="str">
        <x:f>IF($A51="","",$P51*$G51)</x:f>
      </x:c>
      <x:c r="R51" s="37" t="str">
        <x:f>IF($A51="","",IFERROR(INDEX(Forecast!$U$5:$U$204,MATCH($A51,Forecast!$A$5:$A$204,0)),"SEM HISTÓRICO"))</x:f>
      </x:c>
      <x:c r="S51" s="37" t="str">
        <x:f>IF($A51="","",IF($L51="Inativo","NÃO PLANEJAR",IF($O51&lt;=$F51/30,"RISCO DE RUPTURA",IF($P51&gt;0,"PROGRAMAR PEDIDO",IF($O51&gt;3,"REDUZIR COMPRA","COBERTURA OK")))))</x:f>
      </x:c>
      <x:c r="T51" s="1"/>
      <x:c r="U51" s="1"/>
      <x:c r="V51" s="1"/>
      <x:c r="W51" s="1"/>
    </x:row>
    <x:row r="52">
      <x:c r="A52" s="33"/>
      <x:c r="B52" s="33"/>
      <x:c r="C52" s="33"/>
      <x:c r="D52" s="33"/>
      <x:c r="E52" s="33"/>
      <x:c r="F52" s="33"/>
      <x:c r="G52" s="34"/>
      <x:c r="H52" s="33"/>
      <x:c r="I52" s="33"/>
      <x:c r="J52" s="33"/>
      <x:c r="K52" s="33"/>
      <x:c r="L52" s="33"/>
      <x:c r="M52" s="38" t="str">
        <x:f>IF($A52="","",AVERAGE(Forecast!$M52:$R52))</x:f>
      </x:c>
      <x:c r="N52" s="38" t="str">
        <x:f>IF($A52="","",SUM(Forecast!$M52:$O52))</x:f>
      </x:c>
      <x:c r="O52" s="39" t="str">
        <x:f>IF($A52="","",IFERROR(($H52+$I52)/$M52,0))</x:f>
      </x:c>
      <x:c r="P52" s="38" t="str">
        <x:f>IF($A52="","",CEILING(MAX(0,$N52+($M52/30*$J52)-$H52-$I52+($M52/30*$F52)),$K52))</x:f>
      </x:c>
      <x:c r="Q52" s="40" t="str">
        <x:f>IF($A52="","",$P52*$G52)</x:f>
      </x:c>
      <x:c r="R52" s="37" t="str">
        <x:f>IF($A52="","",IFERROR(INDEX(Forecast!$U$5:$U$204,MATCH($A52,Forecast!$A$5:$A$204,0)),"SEM HISTÓRICO"))</x:f>
      </x:c>
      <x:c r="S52" s="37" t="str">
        <x:f>IF($A52="","",IF($L52="Inativo","NÃO PLANEJAR",IF($O52&lt;=$F52/30,"RISCO DE RUPTURA",IF($P52&gt;0,"PROGRAMAR PEDIDO",IF($O52&gt;3,"REDUZIR COMPRA","COBERTURA OK")))))</x:f>
      </x:c>
      <x:c r="T52" s="1"/>
      <x:c r="U52" s="1"/>
      <x:c r="V52" s="1"/>
      <x:c r="W52" s="1"/>
    </x:row>
    <x:row r="53">
      <x:c r="A53" s="33"/>
      <x:c r="B53" s="33"/>
      <x:c r="C53" s="33"/>
      <x:c r="D53" s="33"/>
      <x:c r="E53" s="33"/>
      <x:c r="F53" s="33"/>
      <x:c r="G53" s="34"/>
      <x:c r="H53" s="33"/>
      <x:c r="I53" s="33"/>
      <x:c r="J53" s="33"/>
      <x:c r="K53" s="33"/>
      <x:c r="L53" s="33"/>
      <x:c r="M53" s="38" t="str">
        <x:f>IF($A53="","",AVERAGE(Forecast!$M53:$R53))</x:f>
      </x:c>
      <x:c r="N53" s="38" t="str">
        <x:f>IF($A53="","",SUM(Forecast!$M53:$O53))</x:f>
      </x:c>
      <x:c r="O53" s="39" t="str">
        <x:f>IF($A53="","",IFERROR(($H53+$I53)/$M53,0))</x:f>
      </x:c>
      <x:c r="P53" s="38" t="str">
        <x:f>IF($A53="","",CEILING(MAX(0,$N53+($M53/30*$J53)-$H53-$I53+($M53/30*$F53)),$K53))</x:f>
      </x:c>
      <x:c r="Q53" s="40" t="str">
        <x:f>IF($A53="","",$P53*$G53)</x:f>
      </x:c>
      <x:c r="R53" s="37" t="str">
        <x:f>IF($A53="","",IFERROR(INDEX(Forecast!$U$5:$U$204,MATCH($A53,Forecast!$A$5:$A$204,0)),"SEM HISTÓRICO"))</x:f>
      </x:c>
      <x:c r="S53" s="37" t="str">
        <x:f>IF($A53="","",IF($L53="Inativo","NÃO PLANEJAR",IF($O53&lt;=$F53/30,"RISCO DE RUPTURA",IF($P53&gt;0,"PROGRAMAR PEDIDO",IF($O53&gt;3,"REDUZIR COMPRA","COBERTURA OK")))))</x:f>
      </x:c>
      <x:c r="T53" s="1"/>
      <x:c r="U53" s="1"/>
      <x:c r="V53" s="1"/>
      <x:c r="W53" s="1"/>
    </x:row>
    <x:row r="54">
      <x:c r="A54" s="33"/>
      <x:c r="B54" s="33"/>
      <x:c r="C54" s="33"/>
      <x:c r="D54" s="33"/>
      <x:c r="E54" s="33"/>
      <x:c r="F54" s="33"/>
      <x:c r="G54" s="34"/>
      <x:c r="H54" s="33"/>
      <x:c r="I54" s="33"/>
      <x:c r="J54" s="33"/>
      <x:c r="K54" s="33"/>
      <x:c r="L54" s="33"/>
      <x:c r="M54" s="38" t="str">
        <x:f>IF($A54="","",AVERAGE(Forecast!$M54:$R54))</x:f>
      </x:c>
      <x:c r="N54" s="38" t="str">
        <x:f>IF($A54="","",SUM(Forecast!$M54:$O54))</x:f>
      </x:c>
      <x:c r="O54" s="39" t="str">
        <x:f>IF($A54="","",IFERROR(($H54+$I54)/$M54,0))</x:f>
      </x:c>
      <x:c r="P54" s="38" t="str">
        <x:f>IF($A54="","",CEILING(MAX(0,$N54+($M54/30*$J54)-$H54-$I54+($M54/30*$F54)),$K54))</x:f>
      </x:c>
      <x:c r="Q54" s="40" t="str">
        <x:f>IF($A54="","",$P54*$G54)</x:f>
      </x:c>
      <x:c r="R54" s="37" t="str">
        <x:f>IF($A54="","",IFERROR(INDEX(Forecast!$U$5:$U$204,MATCH($A54,Forecast!$A$5:$A$204,0)),"SEM HISTÓRICO"))</x:f>
      </x:c>
      <x:c r="S54" s="37" t="str">
        <x:f>IF($A54="","",IF($L54="Inativo","NÃO PLANEJAR",IF($O54&lt;=$F54/30,"RISCO DE RUPTURA",IF($P54&gt;0,"PROGRAMAR PEDIDO",IF($O54&gt;3,"REDUZIR COMPRA","COBERTURA OK")))))</x:f>
      </x:c>
      <x:c r="T54" s="1"/>
      <x:c r="U54" s="1"/>
      <x:c r="V54" s="1"/>
      <x:c r="W54" s="1"/>
    </x:row>
    <x:row r="55">
      <x:c r="A55" s="33"/>
      <x:c r="B55" s="33"/>
      <x:c r="C55" s="33"/>
      <x:c r="D55" s="33"/>
      <x:c r="E55" s="33"/>
      <x:c r="F55" s="33"/>
      <x:c r="G55" s="34"/>
      <x:c r="H55" s="33"/>
      <x:c r="I55" s="33"/>
      <x:c r="J55" s="33"/>
      <x:c r="K55" s="33"/>
      <x:c r="L55" s="33"/>
      <x:c r="M55" s="38" t="str">
        <x:f>IF($A55="","",AVERAGE(Forecast!$M55:$R55))</x:f>
      </x:c>
      <x:c r="N55" s="38" t="str">
        <x:f>IF($A55="","",SUM(Forecast!$M55:$O55))</x:f>
      </x:c>
      <x:c r="O55" s="39" t="str">
        <x:f>IF($A55="","",IFERROR(($H55+$I55)/$M55,0))</x:f>
      </x:c>
      <x:c r="P55" s="38" t="str">
        <x:f>IF($A55="","",CEILING(MAX(0,$N55+($M55/30*$J55)-$H55-$I55+($M55/30*$F55)),$K55))</x:f>
      </x:c>
      <x:c r="Q55" s="40" t="str">
        <x:f>IF($A55="","",$P55*$G55)</x:f>
      </x:c>
      <x:c r="R55" s="37" t="str">
        <x:f>IF($A55="","",IFERROR(INDEX(Forecast!$U$5:$U$204,MATCH($A55,Forecast!$A$5:$A$204,0)),"SEM HISTÓRICO"))</x:f>
      </x:c>
      <x:c r="S55" s="37" t="str">
        <x:f>IF($A55="","",IF($L55="Inativo","NÃO PLANEJAR",IF($O55&lt;=$F55/30,"RISCO DE RUPTURA",IF($P55&gt;0,"PROGRAMAR PEDIDO",IF($O55&gt;3,"REDUZIR COMPRA","COBERTURA OK")))))</x:f>
      </x:c>
      <x:c r="T55" s="1"/>
      <x:c r="U55" s="1"/>
      <x:c r="V55" s="1"/>
      <x:c r="W55" s="1"/>
    </x:row>
    <x:row r="56">
      <x:c r="A56" s="33"/>
      <x:c r="B56" s="33"/>
      <x:c r="C56" s="33"/>
      <x:c r="D56" s="33"/>
      <x:c r="E56" s="33"/>
      <x:c r="F56" s="33"/>
      <x:c r="G56" s="34"/>
      <x:c r="H56" s="33"/>
      <x:c r="I56" s="33"/>
      <x:c r="J56" s="33"/>
      <x:c r="K56" s="33"/>
      <x:c r="L56" s="33"/>
      <x:c r="M56" s="38" t="str">
        <x:f>IF($A56="","",AVERAGE(Forecast!$M56:$R56))</x:f>
      </x:c>
      <x:c r="N56" s="38" t="str">
        <x:f>IF($A56="","",SUM(Forecast!$M56:$O56))</x:f>
      </x:c>
      <x:c r="O56" s="39" t="str">
        <x:f>IF($A56="","",IFERROR(($H56+$I56)/$M56,0))</x:f>
      </x:c>
      <x:c r="P56" s="38" t="str">
        <x:f>IF($A56="","",CEILING(MAX(0,$N56+($M56/30*$J56)-$H56-$I56+($M56/30*$F56)),$K56))</x:f>
      </x:c>
      <x:c r="Q56" s="40" t="str">
        <x:f>IF($A56="","",$P56*$G56)</x:f>
      </x:c>
      <x:c r="R56" s="37" t="str">
        <x:f>IF($A56="","",IFERROR(INDEX(Forecast!$U$5:$U$204,MATCH($A56,Forecast!$A$5:$A$204,0)),"SEM HISTÓRICO"))</x:f>
      </x:c>
      <x:c r="S56" s="37" t="str">
        <x:f>IF($A56="","",IF($L56="Inativo","NÃO PLANEJAR",IF($O56&lt;=$F56/30,"RISCO DE RUPTURA",IF($P56&gt;0,"PROGRAMAR PEDIDO",IF($O56&gt;3,"REDUZIR COMPRA","COBERTURA OK")))))</x:f>
      </x:c>
      <x:c r="T56" s="1"/>
      <x:c r="U56" s="1"/>
      <x:c r="V56" s="1"/>
      <x:c r="W56" s="1"/>
    </x:row>
    <x:row r="57">
      <x:c r="A57" s="33"/>
      <x:c r="B57" s="33"/>
      <x:c r="C57" s="33"/>
      <x:c r="D57" s="33"/>
      <x:c r="E57" s="33"/>
      <x:c r="F57" s="33"/>
      <x:c r="G57" s="34"/>
      <x:c r="H57" s="33"/>
      <x:c r="I57" s="33"/>
      <x:c r="J57" s="33"/>
      <x:c r="K57" s="33"/>
      <x:c r="L57" s="33"/>
      <x:c r="M57" s="38" t="str">
        <x:f>IF($A57="","",AVERAGE(Forecast!$M57:$R57))</x:f>
      </x:c>
      <x:c r="N57" s="38" t="str">
        <x:f>IF($A57="","",SUM(Forecast!$M57:$O57))</x:f>
      </x:c>
      <x:c r="O57" s="39" t="str">
        <x:f>IF($A57="","",IFERROR(($H57+$I57)/$M57,0))</x:f>
      </x:c>
      <x:c r="P57" s="38" t="str">
        <x:f>IF($A57="","",CEILING(MAX(0,$N57+($M57/30*$J57)-$H57-$I57+($M57/30*$F57)),$K57))</x:f>
      </x:c>
      <x:c r="Q57" s="40" t="str">
        <x:f>IF($A57="","",$P57*$G57)</x:f>
      </x:c>
      <x:c r="R57" s="37" t="str">
        <x:f>IF($A57="","",IFERROR(INDEX(Forecast!$U$5:$U$204,MATCH($A57,Forecast!$A$5:$A$204,0)),"SEM HISTÓRICO"))</x:f>
      </x:c>
      <x:c r="S57" s="37" t="str">
        <x:f>IF($A57="","",IF($L57="Inativo","NÃO PLANEJAR",IF($O57&lt;=$F57/30,"RISCO DE RUPTURA",IF($P57&gt;0,"PROGRAMAR PEDIDO",IF($O57&gt;3,"REDUZIR COMPRA","COBERTURA OK")))))</x:f>
      </x:c>
      <x:c r="T57" s="1"/>
      <x:c r="U57" s="1"/>
      <x:c r="V57" s="1"/>
      <x:c r="W57" s="1"/>
    </x:row>
    <x:row r="58">
      <x:c r="A58" s="33"/>
      <x:c r="B58" s="33"/>
      <x:c r="C58" s="33"/>
      <x:c r="D58" s="33"/>
      <x:c r="E58" s="33"/>
      <x:c r="F58" s="33"/>
      <x:c r="G58" s="34"/>
      <x:c r="H58" s="33"/>
      <x:c r="I58" s="33"/>
      <x:c r="J58" s="33"/>
      <x:c r="K58" s="33"/>
      <x:c r="L58" s="33"/>
      <x:c r="M58" s="38" t="str">
        <x:f>IF($A58="","",AVERAGE(Forecast!$M58:$R58))</x:f>
      </x:c>
      <x:c r="N58" s="38" t="str">
        <x:f>IF($A58="","",SUM(Forecast!$M58:$O58))</x:f>
      </x:c>
      <x:c r="O58" s="39" t="str">
        <x:f>IF($A58="","",IFERROR(($H58+$I58)/$M58,0))</x:f>
      </x:c>
      <x:c r="P58" s="38" t="str">
        <x:f>IF($A58="","",CEILING(MAX(0,$N58+($M58/30*$J58)-$H58-$I58+($M58/30*$F58)),$K58))</x:f>
      </x:c>
      <x:c r="Q58" s="40" t="str">
        <x:f>IF($A58="","",$P58*$G58)</x:f>
      </x:c>
      <x:c r="R58" s="37" t="str">
        <x:f>IF($A58="","",IFERROR(INDEX(Forecast!$U$5:$U$204,MATCH($A58,Forecast!$A$5:$A$204,0)),"SEM HISTÓRICO"))</x:f>
      </x:c>
      <x:c r="S58" s="37" t="str">
        <x:f>IF($A58="","",IF($L58="Inativo","NÃO PLANEJAR",IF($O58&lt;=$F58/30,"RISCO DE RUPTURA",IF($P58&gt;0,"PROGRAMAR PEDIDO",IF($O58&gt;3,"REDUZIR COMPRA","COBERTURA OK")))))</x:f>
      </x:c>
      <x:c r="T58" s="1"/>
      <x:c r="U58" s="1"/>
      <x:c r="V58" s="1"/>
      <x:c r="W58" s="1"/>
    </x:row>
    <x:row r="59">
      <x:c r="A59" s="33"/>
      <x:c r="B59" s="33"/>
      <x:c r="C59" s="33"/>
      <x:c r="D59" s="33"/>
      <x:c r="E59" s="33"/>
      <x:c r="F59" s="33"/>
      <x:c r="G59" s="34"/>
      <x:c r="H59" s="33"/>
      <x:c r="I59" s="33"/>
      <x:c r="J59" s="33"/>
      <x:c r="K59" s="33"/>
      <x:c r="L59" s="33"/>
      <x:c r="M59" s="38" t="str">
        <x:f>IF($A59="","",AVERAGE(Forecast!$M59:$R59))</x:f>
      </x:c>
      <x:c r="N59" s="38" t="str">
        <x:f>IF($A59="","",SUM(Forecast!$M59:$O59))</x:f>
      </x:c>
      <x:c r="O59" s="39" t="str">
        <x:f>IF($A59="","",IFERROR(($H59+$I59)/$M59,0))</x:f>
      </x:c>
      <x:c r="P59" s="38" t="str">
        <x:f>IF($A59="","",CEILING(MAX(0,$N59+($M59/30*$J59)-$H59-$I59+($M59/30*$F59)),$K59))</x:f>
      </x:c>
      <x:c r="Q59" s="40" t="str">
        <x:f>IF($A59="","",$P59*$G59)</x:f>
      </x:c>
      <x:c r="R59" s="37" t="str">
        <x:f>IF($A59="","",IFERROR(INDEX(Forecast!$U$5:$U$204,MATCH($A59,Forecast!$A$5:$A$204,0)),"SEM HISTÓRICO"))</x:f>
      </x:c>
      <x:c r="S59" s="37" t="str">
        <x:f>IF($A59="","",IF($L59="Inativo","NÃO PLANEJAR",IF($O59&lt;=$F59/30,"RISCO DE RUPTURA",IF($P59&gt;0,"PROGRAMAR PEDIDO",IF($O59&gt;3,"REDUZIR COMPRA","COBERTURA OK")))))</x:f>
      </x:c>
      <x:c r="T59" s="1"/>
      <x:c r="U59" s="1"/>
      <x:c r="V59" s="1"/>
      <x:c r="W59" s="1"/>
    </x:row>
    <x:row r="60">
      <x:c r="A60" s="33"/>
      <x:c r="B60" s="33"/>
      <x:c r="C60" s="33"/>
      <x:c r="D60" s="33"/>
      <x:c r="E60" s="33"/>
      <x:c r="F60" s="33"/>
      <x:c r="G60" s="34"/>
      <x:c r="H60" s="33"/>
      <x:c r="I60" s="33"/>
      <x:c r="J60" s="33"/>
      <x:c r="K60" s="33"/>
      <x:c r="L60" s="33"/>
      <x:c r="M60" s="38" t="str">
        <x:f>IF($A60="","",AVERAGE(Forecast!$M60:$R60))</x:f>
      </x:c>
      <x:c r="N60" s="38" t="str">
        <x:f>IF($A60="","",SUM(Forecast!$M60:$O60))</x:f>
      </x:c>
      <x:c r="O60" s="39" t="str">
        <x:f>IF($A60="","",IFERROR(($H60+$I60)/$M60,0))</x:f>
      </x:c>
      <x:c r="P60" s="38" t="str">
        <x:f>IF($A60="","",CEILING(MAX(0,$N60+($M60/30*$J60)-$H60-$I60+($M60/30*$F60)),$K60))</x:f>
      </x:c>
      <x:c r="Q60" s="40" t="str">
        <x:f>IF($A60="","",$P60*$G60)</x:f>
      </x:c>
      <x:c r="R60" s="37" t="str">
        <x:f>IF($A60="","",IFERROR(INDEX(Forecast!$U$5:$U$204,MATCH($A60,Forecast!$A$5:$A$204,0)),"SEM HISTÓRICO"))</x:f>
      </x:c>
      <x:c r="S60" s="37" t="str">
        <x:f>IF($A60="","",IF($L60="Inativo","NÃO PLANEJAR",IF($O60&lt;=$F60/30,"RISCO DE RUPTURA",IF($P60&gt;0,"PROGRAMAR PEDIDO",IF($O60&gt;3,"REDUZIR COMPRA","COBERTURA OK")))))</x:f>
      </x:c>
      <x:c r="T60" s="1"/>
      <x:c r="U60" s="1"/>
      <x:c r="V60" s="1"/>
      <x:c r="W60" s="1"/>
    </x:row>
    <x:row r="61">
      <x:c r="A61" s="33"/>
      <x:c r="B61" s="33"/>
      <x:c r="C61" s="33"/>
      <x:c r="D61" s="33"/>
      <x:c r="E61" s="33"/>
      <x:c r="F61" s="33"/>
      <x:c r="G61" s="34"/>
      <x:c r="H61" s="33"/>
      <x:c r="I61" s="33"/>
      <x:c r="J61" s="33"/>
      <x:c r="K61" s="33"/>
      <x:c r="L61" s="33"/>
      <x:c r="M61" s="38" t="str">
        <x:f>IF($A61="","",AVERAGE(Forecast!$M61:$R61))</x:f>
      </x:c>
      <x:c r="N61" s="38" t="str">
        <x:f>IF($A61="","",SUM(Forecast!$M61:$O61))</x:f>
      </x:c>
      <x:c r="O61" s="39" t="str">
        <x:f>IF($A61="","",IFERROR(($H61+$I61)/$M61,0))</x:f>
      </x:c>
      <x:c r="P61" s="38" t="str">
        <x:f>IF($A61="","",CEILING(MAX(0,$N61+($M61/30*$J61)-$H61-$I61+($M61/30*$F61)),$K61))</x:f>
      </x:c>
      <x:c r="Q61" s="40" t="str">
        <x:f>IF($A61="","",$P61*$G61)</x:f>
      </x:c>
      <x:c r="R61" s="37" t="str">
        <x:f>IF($A61="","",IFERROR(INDEX(Forecast!$U$5:$U$204,MATCH($A61,Forecast!$A$5:$A$204,0)),"SEM HISTÓRICO"))</x:f>
      </x:c>
      <x:c r="S61" s="37" t="str">
        <x:f>IF($A61="","",IF($L61="Inativo","NÃO PLANEJAR",IF($O61&lt;=$F61/30,"RISCO DE RUPTURA",IF($P61&gt;0,"PROGRAMAR PEDIDO",IF($O61&gt;3,"REDUZIR COMPRA","COBERTURA OK")))))</x:f>
      </x:c>
      <x:c r="T61" s="1"/>
      <x:c r="U61" s="1"/>
      <x:c r="V61" s="1"/>
      <x:c r="W61" s="1"/>
    </x:row>
    <x:row r="62">
      <x:c r="A62" s="33"/>
      <x:c r="B62" s="33"/>
      <x:c r="C62" s="33"/>
      <x:c r="D62" s="33"/>
      <x:c r="E62" s="33"/>
      <x:c r="F62" s="33"/>
      <x:c r="G62" s="34"/>
      <x:c r="H62" s="33"/>
      <x:c r="I62" s="33"/>
      <x:c r="J62" s="33"/>
      <x:c r="K62" s="33"/>
      <x:c r="L62" s="33"/>
      <x:c r="M62" s="38" t="str">
        <x:f>IF($A62="","",AVERAGE(Forecast!$M62:$R62))</x:f>
      </x:c>
      <x:c r="N62" s="38" t="str">
        <x:f>IF($A62="","",SUM(Forecast!$M62:$O62))</x:f>
      </x:c>
      <x:c r="O62" s="39" t="str">
        <x:f>IF($A62="","",IFERROR(($H62+$I62)/$M62,0))</x:f>
      </x:c>
      <x:c r="P62" s="38" t="str">
        <x:f>IF($A62="","",CEILING(MAX(0,$N62+($M62/30*$J62)-$H62-$I62+($M62/30*$F62)),$K62))</x:f>
      </x:c>
      <x:c r="Q62" s="40" t="str">
        <x:f>IF($A62="","",$P62*$G62)</x:f>
      </x:c>
      <x:c r="R62" s="37" t="str">
        <x:f>IF($A62="","",IFERROR(INDEX(Forecast!$U$5:$U$204,MATCH($A62,Forecast!$A$5:$A$204,0)),"SEM HISTÓRICO"))</x:f>
      </x:c>
      <x:c r="S62" s="37" t="str">
        <x:f>IF($A62="","",IF($L62="Inativo","NÃO PLANEJAR",IF($O62&lt;=$F62/30,"RISCO DE RUPTURA",IF($P62&gt;0,"PROGRAMAR PEDIDO",IF($O62&gt;3,"REDUZIR COMPRA","COBERTURA OK")))))</x:f>
      </x:c>
      <x:c r="T62" s="1"/>
      <x:c r="U62" s="1"/>
      <x:c r="V62" s="1"/>
      <x:c r="W62" s="1"/>
    </x:row>
    <x:row r="63">
      <x:c r="A63" s="33"/>
      <x:c r="B63" s="33"/>
      <x:c r="C63" s="33"/>
      <x:c r="D63" s="33"/>
      <x:c r="E63" s="33"/>
      <x:c r="F63" s="33"/>
      <x:c r="G63" s="34"/>
      <x:c r="H63" s="33"/>
      <x:c r="I63" s="33"/>
      <x:c r="J63" s="33"/>
      <x:c r="K63" s="33"/>
      <x:c r="L63" s="33"/>
      <x:c r="M63" s="38" t="str">
        <x:f>IF($A63="","",AVERAGE(Forecast!$M63:$R63))</x:f>
      </x:c>
      <x:c r="N63" s="38" t="str">
        <x:f>IF($A63="","",SUM(Forecast!$M63:$O63))</x:f>
      </x:c>
      <x:c r="O63" s="39" t="str">
        <x:f>IF($A63="","",IFERROR(($H63+$I63)/$M63,0))</x:f>
      </x:c>
      <x:c r="P63" s="38" t="str">
        <x:f>IF($A63="","",CEILING(MAX(0,$N63+($M63/30*$J63)-$H63-$I63+($M63/30*$F63)),$K63))</x:f>
      </x:c>
      <x:c r="Q63" s="40" t="str">
        <x:f>IF($A63="","",$P63*$G63)</x:f>
      </x:c>
      <x:c r="R63" s="37" t="str">
        <x:f>IF($A63="","",IFERROR(INDEX(Forecast!$U$5:$U$204,MATCH($A63,Forecast!$A$5:$A$204,0)),"SEM HISTÓRICO"))</x:f>
      </x:c>
      <x:c r="S63" s="37" t="str">
        <x:f>IF($A63="","",IF($L63="Inativo","NÃO PLANEJAR",IF($O63&lt;=$F63/30,"RISCO DE RUPTURA",IF($P63&gt;0,"PROGRAMAR PEDIDO",IF($O63&gt;3,"REDUZIR COMPRA","COBERTURA OK")))))</x:f>
      </x:c>
      <x:c r="T63" s="1"/>
      <x:c r="U63" s="1"/>
      <x:c r="V63" s="1"/>
      <x:c r="W63" s="1"/>
    </x:row>
    <x:row r="64">
      <x:c r="A64" s="33"/>
      <x:c r="B64" s="33"/>
      <x:c r="C64" s="33"/>
      <x:c r="D64" s="33"/>
      <x:c r="E64" s="33"/>
      <x:c r="F64" s="33"/>
      <x:c r="G64" s="34"/>
      <x:c r="H64" s="33"/>
      <x:c r="I64" s="33"/>
      <x:c r="J64" s="33"/>
      <x:c r="K64" s="33"/>
      <x:c r="L64" s="33"/>
      <x:c r="M64" s="38" t="str">
        <x:f>IF($A64="","",AVERAGE(Forecast!$M64:$R64))</x:f>
      </x:c>
      <x:c r="N64" s="38" t="str">
        <x:f>IF($A64="","",SUM(Forecast!$M64:$O64))</x:f>
      </x:c>
      <x:c r="O64" s="39" t="str">
        <x:f>IF($A64="","",IFERROR(($H64+$I64)/$M64,0))</x:f>
      </x:c>
      <x:c r="P64" s="38" t="str">
        <x:f>IF($A64="","",CEILING(MAX(0,$N64+($M64/30*$J64)-$H64-$I64+($M64/30*$F64)),$K64))</x:f>
      </x:c>
      <x:c r="Q64" s="40" t="str">
        <x:f>IF($A64="","",$P64*$G64)</x:f>
      </x:c>
      <x:c r="R64" s="37" t="str">
        <x:f>IF($A64="","",IFERROR(INDEX(Forecast!$U$5:$U$204,MATCH($A64,Forecast!$A$5:$A$204,0)),"SEM HISTÓRICO"))</x:f>
      </x:c>
      <x:c r="S64" s="37" t="str">
        <x:f>IF($A64="","",IF($L64="Inativo","NÃO PLANEJAR",IF($O64&lt;=$F64/30,"RISCO DE RUPTURA",IF($P64&gt;0,"PROGRAMAR PEDIDO",IF($O64&gt;3,"REDUZIR COMPRA","COBERTURA OK")))))</x:f>
      </x:c>
      <x:c r="T64" s="1"/>
      <x:c r="U64" s="1"/>
      <x:c r="V64" s="1"/>
      <x:c r="W64" s="1"/>
    </x:row>
    <x:row r="65">
      <x:c r="A65" s="33"/>
      <x:c r="B65" s="33"/>
      <x:c r="C65" s="33"/>
      <x:c r="D65" s="33"/>
      <x:c r="E65" s="33"/>
      <x:c r="F65" s="33"/>
      <x:c r="G65" s="34"/>
      <x:c r="H65" s="33"/>
      <x:c r="I65" s="33"/>
      <x:c r="J65" s="33"/>
      <x:c r="K65" s="33"/>
      <x:c r="L65" s="33"/>
      <x:c r="M65" s="38" t="str">
        <x:f>IF($A65="","",AVERAGE(Forecast!$M65:$R65))</x:f>
      </x:c>
      <x:c r="N65" s="38" t="str">
        <x:f>IF($A65="","",SUM(Forecast!$M65:$O65))</x:f>
      </x:c>
      <x:c r="O65" s="39" t="str">
        <x:f>IF($A65="","",IFERROR(($H65+$I65)/$M65,0))</x:f>
      </x:c>
      <x:c r="P65" s="38" t="str">
        <x:f>IF($A65="","",CEILING(MAX(0,$N65+($M65/30*$J65)-$H65-$I65+($M65/30*$F65)),$K65))</x:f>
      </x:c>
      <x:c r="Q65" s="40" t="str">
        <x:f>IF($A65="","",$P65*$G65)</x:f>
      </x:c>
      <x:c r="R65" s="37" t="str">
        <x:f>IF($A65="","",IFERROR(INDEX(Forecast!$U$5:$U$204,MATCH($A65,Forecast!$A$5:$A$204,0)),"SEM HISTÓRICO"))</x:f>
      </x:c>
      <x:c r="S65" s="37" t="str">
        <x:f>IF($A65="","",IF($L65="Inativo","NÃO PLANEJAR",IF($O65&lt;=$F65/30,"RISCO DE RUPTURA",IF($P65&gt;0,"PROGRAMAR PEDIDO",IF($O65&gt;3,"REDUZIR COMPRA","COBERTURA OK")))))</x:f>
      </x:c>
      <x:c r="T65" s="1"/>
      <x:c r="U65" s="1"/>
      <x:c r="V65" s="1"/>
      <x:c r="W65" s="1"/>
    </x:row>
    <x:row r="66">
      <x:c r="A66" s="33"/>
      <x:c r="B66" s="33"/>
      <x:c r="C66" s="33"/>
      <x:c r="D66" s="33"/>
      <x:c r="E66" s="33"/>
      <x:c r="F66" s="33"/>
      <x:c r="G66" s="34"/>
      <x:c r="H66" s="33"/>
      <x:c r="I66" s="33"/>
      <x:c r="J66" s="33"/>
      <x:c r="K66" s="33"/>
      <x:c r="L66" s="33"/>
      <x:c r="M66" s="38" t="str">
        <x:f>IF($A66="","",AVERAGE(Forecast!$M66:$R66))</x:f>
      </x:c>
      <x:c r="N66" s="38" t="str">
        <x:f>IF($A66="","",SUM(Forecast!$M66:$O66))</x:f>
      </x:c>
      <x:c r="O66" s="39" t="str">
        <x:f>IF($A66="","",IFERROR(($H66+$I66)/$M66,0))</x:f>
      </x:c>
      <x:c r="P66" s="38" t="str">
        <x:f>IF($A66="","",CEILING(MAX(0,$N66+($M66/30*$J66)-$H66-$I66+($M66/30*$F66)),$K66))</x:f>
      </x:c>
      <x:c r="Q66" s="40" t="str">
        <x:f>IF($A66="","",$P66*$G66)</x:f>
      </x:c>
      <x:c r="R66" s="37" t="str">
        <x:f>IF($A66="","",IFERROR(INDEX(Forecast!$U$5:$U$204,MATCH($A66,Forecast!$A$5:$A$204,0)),"SEM HISTÓRICO"))</x:f>
      </x:c>
      <x:c r="S66" s="37" t="str">
        <x:f>IF($A66="","",IF($L66="Inativo","NÃO PLANEJAR",IF($O66&lt;=$F66/30,"RISCO DE RUPTURA",IF($P66&gt;0,"PROGRAMAR PEDIDO",IF($O66&gt;3,"REDUZIR COMPRA","COBERTURA OK")))))</x:f>
      </x:c>
      <x:c r="T66" s="1"/>
      <x:c r="U66" s="1"/>
      <x:c r="V66" s="1"/>
      <x:c r="W66" s="1"/>
    </x:row>
    <x:row r="67">
      <x:c r="A67" s="33"/>
      <x:c r="B67" s="33"/>
      <x:c r="C67" s="33"/>
      <x:c r="D67" s="33"/>
      <x:c r="E67" s="33"/>
      <x:c r="F67" s="33"/>
      <x:c r="G67" s="34"/>
      <x:c r="H67" s="33"/>
      <x:c r="I67" s="33"/>
      <x:c r="J67" s="33"/>
      <x:c r="K67" s="33"/>
      <x:c r="L67" s="33"/>
      <x:c r="M67" s="38" t="str">
        <x:f>IF($A67="","",AVERAGE(Forecast!$M67:$R67))</x:f>
      </x:c>
      <x:c r="N67" s="38" t="str">
        <x:f>IF($A67="","",SUM(Forecast!$M67:$O67))</x:f>
      </x:c>
      <x:c r="O67" s="39" t="str">
        <x:f>IF($A67="","",IFERROR(($H67+$I67)/$M67,0))</x:f>
      </x:c>
      <x:c r="P67" s="38" t="str">
        <x:f>IF($A67="","",CEILING(MAX(0,$N67+($M67/30*$J67)-$H67-$I67+($M67/30*$F67)),$K67))</x:f>
      </x:c>
      <x:c r="Q67" s="40" t="str">
        <x:f>IF($A67="","",$P67*$G67)</x:f>
      </x:c>
      <x:c r="R67" s="37" t="str">
        <x:f>IF($A67="","",IFERROR(INDEX(Forecast!$U$5:$U$204,MATCH($A67,Forecast!$A$5:$A$204,0)),"SEM HISTÓRICO"))</x:f>
      </x:c>
      <x:c r="S67" s="37" t="str">
        <x:f>IF($A67="","",IF($L67="Inativo","NÃO PLANEJAR",IF($O67&lt;=$F67/30,"RISCO DE RUPTURA",IF($P67&gt;0,"PROGRAMAR PEDIDO",IF($O67&gt;3,"REDUZIR COMPRA","COBERTURA OK")))))</x:f>
      </x:c>
      <x:c r="T67" s="1"/>
      <x:c r="U67" s="1"/>
      <x:c r="V67" s="1"/>
      <x:c r="W67" s="1"/>
    </x:row>
    <x:row r="68">
      <x:c r="A68" s="33"/>
      <x:c r="B68" s="33"/>
      <x:c r="C68" s="33"/>
      <x:c r="D68" s="33"/>
      <x:c r="E68" s="33"/>
      <x:c r="F68" s="33"/>
      <x:c r="G68" s="34"/>
      <x:c r="H68" s="33"/>
      <x:c r="I68" s="33"/>
      <x:c r="J68" s="33"/>
      <x:c r="K68" s="33"/>
      <x:c r="L68" s="33"/>
      <x:c r="M68" s="38" t="str">
        <x:f>IF($A68="","",AVERAGE(Forecast!$M68:$R68))</x:f>
      </x:c>
      <x:c r="N68" s="38" t="str">
        <x:f>IF($A68="","",SUM(Forecast!$M68:$O68))</x:f>
      </x:c>
      <x:c r="O68" s="39" t="str">
        <x:f>IF($A68="","",IFERROR(($H68+$I68)/$M68,0))</x:f>
      </x:c>
      <x:c r="P68" s="38" t="str">
        <x:f>IF($A68="","",CEILING(MAX(0,$N68+($M68/30*$J68)-$H68-$I68+($M68/30*$F68)),$K68))</x:f>
      </x:c>
      <x:c r="Q68" s="40" t="str">
        <x:f>IF($A68="","",$P68*$G68)</x:f>
      </x:c>
      <x:c r="R68" s="37" t="str">
        <x:f>IF($A68="","",IFERROR(INDEX(Forecast!$U$5:$U$204,MATCH($A68,Forecast!$A$5:$A$204,0)),"SEM HISTÓRICO"))</x:f>
      </x:c>
      <x:c r="S68" s="37" t="str">
        <x:f>IF($A68="","",IF($L68="Inativo","NÃO PLANEJAR",IF($O68&lt;=$F68/30,"RISCO DE RUPTURA",IF($P68&gt;0,"PROGRAMAR PEDIDO",IF($O68&gt;3,"REDUZIR COMPRA","COBERTURA OK")))))</x:f>
      </x:c>
      <x:c r="T68" s="1"/>
      <x:c r="U68" s="1"/>
      <x:c r="V68" s="1"/>
      <x:c r="W68" s="1"/>
    </x:row>
    <x:row r="69">
      <x:c r="A69" s="33"/>
      <x:c r="B69" s="33"/>
      <x:c r="C69" s="33"/>
      <x:c r="D69" s="33"/>
      <x:c r="E69" s="33"/>
      <x:c r="F69" s="33"/>
      <x:c r="G69" s="34"/>
      <x:c r="H69" s="33"/>
      <x:c r="I69" s="33"/>
      <x:c r="J69" s="33"/>
      <x:c r="K69" s="33"/>
      <x:c r="L69" s="33"/>
      <x:c r="M69" s="38" t="str">
        <x:f>IF($A69="","",AVERAGE(Forecast!$M69:$R69))</x:f>
      </x:c>
      <x:c r="N69" s="38" t="str">
        <x:f>IF($A69="","",SUM(Forecast!$M69:$O69))</x:f>
      </x:c>
      <x:c r="O69" s="39" t="str">
        <x:f>IF($A69="","",IFERROR(($H69+$I69)/$M69,0))</x:f>
      </x:c>
      <x:c r="P69" s="38" t="str">
        <x:f>IF($A69="","",CEILING(MAX(0,$N69+($M69/30*$J69)-$H69-$I69+($M69/30*$F69)),$K69))</x:f>
      </x:c>
      <x:c r="Q69" s="40" t="str">
        <x:f>IF($A69="","",$P69*$G69)</x:f>
      </x:c>
      <x:c r="R69" s="37" t="str">
        <x:f>IF($A69="","",IFERROR(INDEX(Forecast!$U$5:$U$204,MATCH($A69,Forecast!$A$5:$A$204,0)),"SEM HISTÓRICO"))</x:f>
      </x:c>
      <x:c r="S69" s="37" t="str">
        <x:f>IF($A69="","",IF($L69="Inativo","NÃO PLANEJAR",IF($O69&lt;=$F69/30,"RISCO DE RUPTURA",IF($P69&gt;0,"PROGRAMAR PEDIDO",IF($O69&gt;3,"REDUZIR COMPRA","COBERTURA OK")))))</x:f>
      </x:c>
      <x:c r="T69" s="1"/>
      <x:c r="U69" s="1"/>
      <x:c r="V69" s="1"/>
      <x:c r="W69" s="1"/>
    </x:row>
    <x:row r="70">
      <x:c r="A70" s="33"/>
      <x:c r="B70" s="33"/>
      <x:c r="C70" s="33"/>
      <x:c r="D70" s="33"/>
      <x:c r="E70" s="33"/>
      <x:c r="F70" s="33"/>
      <x:c r="G70" s="34"/>
      <x:c r="H70" s="33"/>
      <x:c r="I70" s="33"/>
      <x:c r="J70" s="33"/>
      <x:c r="K70" s="33"/>
      <x:c r="L70" s="33"/>
      <x:c r="M70" s="38" t="str">
        <x:f>IF($A70="","",AVERAGE(Forecast!$M70:$R70))</x:f>
      </x:c>
      <x:c r="N70" s="38" t="str">
        <x:f>IF($A70="","",SUM(Forecast!$M70:$O70))</x:f>
      </x:c>
      <x:c r="O70" s="39" t="str">
        <x:f>IF($A70="","",IFERROR(($H70+$I70)/$M70,0))</x:f>
      </x:c>
      <x:c r="P70" s="38" t="str">
        <x:f>IF($A70="","",CEILING(MAX(0,$N70+($M70/30*$J70)-$H70-$I70+($M70/30*$F70)),$K70))</x:f>
      </x:c>
      <x:c r="Q70" s="40" t="str">
        <x:f>IF($A70="","",$P70*$G70)</x:f>
      </x:c>
      <x:c r="R70" s="37" t="str">
        <x:f>IF($A70="","",IFERROR(INDEX(Forecast!$U$5:$U$204,MATCH($A70,Forecast!$A$5:$A$204,0)),"SEM HISTÓRICO"))</x:f>
      </x:c>
      <x:c r="S70" s="37" t="str">
        <x:f>IF($A70="","",IF($L70="Inativo","NÃO PLANEJAR",IF($O70&lt;=$F70/30,"RISCO DE RUPTURA",IF($P70&gt;0,"PROGRAMAR PEDIDO",IF($O70&gt;3,"REDUZIR COMPRA","COBERTURA OK")))))</x:f>
      </x:c>
      <x:c r="T70" s="1"/>
      <x:c r="U70" s="1"/>
      <x:c r="V70" s="1"/>
      <x:c r="W70" s="1"/>
    </x:row>
    <x:row r="71">
      <x:c r="A71" s="33"/>
      <x:c r="B71" s="33"/>
      <x:c r="C71" s="33"/>
      <x:c r="D71" s="33"/>
      <x:c r="E71" s="33"/>
      <x:c r="F71" s="33"/>
      <x:c r="G71" s="34"/>
      <x:c r="H71" s="33"/>
      <x:c r="I71" s="33"/>
      <x:c r="J71" s="33"/>
      <x:c r="K71" s="33"/>
      <x:c r="L71" s="33"/>
      <x:c r="M71" s="38" t="str">
        <x:f>IF($A71="","",AVERAGE(Forecast!$M71:$R71))</x:f>
      </x:c>
      <x:c r="N71" s="38" t="str">
        <x:f>IF($A71="","",SUM(Forecast!$M71:$O71))</x:f>
      </x:c>
      <x:c r="O71" s="39" t="str">
        <x:f>IF($A71="","",IFERROR(($H71+$I71)/$M71,0))</x:f>
      </x:c>
      <x:c r="P71" s="38" t="str">
        <x:f>IF($A71="","",CEILING(MAX(0,$N71+($M71/30*$J71)-$H71-$I71+($M71/30*$F71)),$K71))</x:f>
      </x:c>
      <x:c r="Q71" s="40" t="str">
        <x:f>IF($A71="","",$P71*$G71)</x:f>
      </x:c>
      <x:c r="R71" s="37" t="str">
        <x:f>IF($A71="","",IFERROR(INDEX(Forecast!$U$5:$U$204,MATCH($A71,Forecast!$A$5:$A$204,0)),"SEM HISTÓRICO"))</x:f>
      </x:c>
      <x:c r="S71" s="37" t="str">
        <x:f>IF($A71="","",IF($L71="Inativo","NÃO PLANEJAR",IF($O71&lt;=$F71/30,"RISCO DE RUPTURA",IF($P71&gt;0,"PROGRAMAR PEDIDO",IF($O71&gt;3,"REDUZIR COMPRA","COBERTURA OK")))))</x:f>
      </x:c>
      <x:c r="T71" s="1"/>
      <x:c r="U71" s="1"/>
      <x:c r="V71" s="1"/>
      <x:c r="W71" s="1"/>
    </x:row>
    <x:row r="72">
      <x:c r="A72" s="33"/>
      <x:c r="B72" s="33"/>
      <x:c r="C72" s="33"/>
      <x:c r="D72" s="33"/>
      <x:c r="E72" s="33"/>
      <x:c r="F72" s="33"/>
      <x:c r="G72" s="34"/>
      <x:c r="H72" s="33"/>
      <x:c r="I72" s="33"/>
      <x:c r="J72" s="33"/>
      <x:c r="K72" s="33"/>
      <x:c r="L72" s="33"/>
      <x:c r="M72" s="38" t="str">
        <x:f>IF($A72="","",AVERAGE(Forecast!$M72:$R72))</x:f>
      </x:c>
      <x:c r="N72" s="38" t="str">
        <x:f>IF($A72="","",SUM(Forecast!$M72:$O72))</x:f>
      </x:c>
      <x:c r="O72" s="39" t="str">
        <x:f>IF($A72="","",IFERROR(($H72+$I72)/$M72,0))</x:f>
      </x:c>
      <x:c r="P72" s="38" t="str">
        <x:f>IF($A72="","",CEILING(MAX(0,$N72+($M72/30*$J72)-$H72-$I72+($M72/30*$F72)),$K72))</x:f>
      </x:c>
      <x:c r="Q72" s="40" t="str">
        <x:f>IF($A72="","",$P72*$G72)</x:f>
      </x:c>
      <x:c r="R72" s="37" t="str">
        <x:f>IF($A72="","",IFERROR(INDEX(Forecast!$U$5:$U$204,MATCH($A72,Forecast!$A$5:$A$204,0)),"SEM HISTÓRICO"))</x:f>
      </x:c>
      <x:c r="S72" s="37" t="str">
        <x:f>IF($A72="","",IF($L72="Inativo","NÃO PLANEJAR",IF($O72&lt;=$F72/30,"RISCO DE RUPTURA",IF($P72&gt;0,"PROGRAMAR PEDIDO",IF($O72&gt;3,"REDUZIR COMPRA","COBERTURA OK")))))</x:f>
      </x:c>
      <x:c r="T72" s="1"/>
      <x:c r="U72" s="1"/>
      <x:c r="V72" s="1"/>
      <x:c r="W72" s="1"/>
    </x:row>
    <x:row r="73">
      <x:c r="A73" s="33"/>
      <x:c r="B73" s="33"/>
      <x:c r="C73" s="33"/>
      <x:c r="D73" s="33"/>
      <x:c r="E73" s="33"/>
      <x:c r="F73" s="33"/>
      <x:c r="G73" s="34"/>
      <x:c r="H73" s="33"/>
      <x:c r="I73" s="33"/>
      <x:c r="J73" s="33"/>
      <x:c r="K73" s="33"/>
      <x:c r="L73" s="33"/>
      <x:c r="M73" s="38" t="str">
        <x:f>IF($A73="","",AVERAGE(Forecast!$M73:$R73))</x:f>
      </x:c>
      <x:c r="N73" s="38" t="str">
        <x:f>IF($A73="","",SUM(Forecast!$M73:$O73))</x:f>
      </x:c>
      <x:c r="O73" s="39" t="str">
        <x:f>IF($A73="","",IFERROR(($H73+$I73)/$M73,0))</x:f>
      </x:c>
      <x:c r="P73" s="38" t="str">
        <x:f>IF($A73="","",CEILING(MAX(0,$N73+($M73/30*$J73)-$H73-$I73+($M73/30*$F73)),$K73))</x:f>
      </x:c>
      <x:c r="Q73" s="40" t="str">
        <x:f>IF($A73="","",$P73*$G73)</x:f>
      </x:c>
      <x:c r="R73" s="37" t="str">
        <x:f>IF($A73="","",IFERROR(INDEX(Forecast!$U$5:$U$204,MATCH($A73,Forecast!$A$5:$A$204,0)),"SEM HISTÓRICO"))</x:f>
      </x:c>
      <x:c r="S73" s="37" t="str">
        <x:f>IF($A73="","",IF($L73="Inativo","NÃO PLANEJAR",IF($O73&lt;=$F73/30,"RISCO DE RUPTURA",IF($P73&gt;0,"PROGRAMAR PEDIDO",IF($O73&gt;3,"REDUZIR COMPRA","COBERTURA OK")))))</x:f>
      </x:c>
      <x:c r="T73" s="1"/>
      <x:c r="U73" s="1"/>
      <x:c r="V73" s="1"/>
      <x:c r="W73" s="1"/>
    </x:row>
    <x:row r="74">
      <x:c r="A74" s="33"/>
      <x:c r="B74" s="33"/>
      <x:c r="C74" s="33"/>
      <x:c r="D74" s="33"/>
      <x:c r="E74" s="33"/>
      <x:c r="F74" s="33"/>
      <x:c r="G74" s="34"/>
      <x:c r="H74" s="33"/>
      <x:c r="I74" s="33"/>
      <x:c r="J74" s="33"/>
      <x:c r="K74" s="33"/>
      <x:c r="L74" s="33"/>
      <x:c r="M74" s="38" t="str">
        <x:f>IF($A74="","",AVERAGE(Forecast!$M74:$R74))</x:f>
      </x:c>
      <x:c r="N74" s="38" t="str">
        <x:f>IF($A74="","",SUM(Forecast!$M74:$O74))</x:f>
      </x:c>
      <x:c r="O74" s="39" t="str">
        <x:f>IF($A74="","",IFERROR(($H74+$I74)/$M74,0))</x:f>
      </x:c>
      <x:c r="P74" s="38" t="str">
        <x:f>IF($A74="","",CEILING(MAX(0,$N74+($M74/30*$J74)-$H74-$I74+($M74/30*$F74)),$K74))</x:f>
      </x:c>
      <x:c r="Q74" s="40" t="str">
        <x:f>IF($A74="","",$P74*$G74)</x:f>
      </x:c>
      <x:c r="R74" s="37" t="str">
        <x:f>IF($A74="","",IFERROR(INDEX(Forecast!$U$5:$U$204,MATCH($A74,Forecast!$A$5:$A$204,0)),"SEM HISTÓRICO"))</x:f>
      </x:c>
      <x:c r="S74" s="37" t="str">
        <x:f>IF($A74="","",IF($L74="Inativo","NÃO PLANEJAR",IF($O74&lt;=$F74/30,"RISCO DE RUPTURA",IF($P74&gt;0,"PROGRAMAR PEDIDO",IF($O74&gt;3,"REDUZIR COMPRA","COBERTURA OK")))))</x:f>
      </x:c>
      <x:c r="T74" s="1"/>
      <x:c r="U74" s="1"/>
      <x:c r="V74" s="1"/>
      <x:c r="W74" s="1"/>
    </x:row>
    <x:row r="75">
      <x:c r="A75" s="33"/>
      <x:c r="B75" s="33"/>
      <x:c r="C75" s="33"/>
      <x:c r="D75" s="33"/>
      <x:c r="E75" s="33"/>
      <x:c r="F75" s="33"/>
      <x:c r="G75" s="34"/>
      <x:c r="H75" s="33"/>
      <x:c r="I75" s="33"/>
      <x:c r="J75" s="33"/>
      <x:c r="K75" s="33"/>
      <x:c r="L75" s="33"/>
      <x:c r="M75" s="38" t="str">
        <x:f>IF($A75="","",AVERAGE(Forecast!$M75:$R75))</x:f>
      </x:c>
      <x:c r="N75" s="38" t="str">
        <x:f>IF($A75="","",SUM(Forecast!$M75:$O75))</x:f>
      </x:c>
      <x:c r="O75" s="39" t="str">
        <x:f>IF($A75="","",IFERROR(($H75+$I75)/$M75,0))</x:f>
      </x:c>
      <x:c r="P75" s="38" t="str">
        <x:f>IF($A75="","",CEILING(MAX(0,$N75+($M75/30*$J75)-$H75-$I75+($M75/30*$F75)),$K75))</x:f>
      </x:c>
      <x:c r="Q75" s="40" t="str">
        <x:f>IF($A75="","",$P75*$G75)</x:f>
      </x:c>
      <x:c r="R75" s="37" t="str">
        <x:f>IF($A75="","",IFERROR(INDEX(Forecast!$U$5:$U$204,MATCH($A75,Forecast!$A$5:$A$204,0)),"SEM HISTÓRICO"))</x:f>
      </x:c>
      <x:c r="S75" s="37" t="str">
        <x:f>IF($A75="","",IF($L75="Inativo","NÃO PLANEJAR",IF($O75&lt;=$F75/30,"RISCO DE RUPTURA",IF($P75&gt;0,"PROGRAMAR PEDIDO",IF($O75&gt;3,"REDUZIR COMPRA","COBERTURA OK")))))</x:f>
      </x:c>
      <x:c r="T75" s="1"/>
      <x:c r="U75" s="1"/>
      <x:c r="V75" s="1"/>
      <x:c r="W75" s="1"/>
    </x:row>
    <x:row r="76">
      <x:c r="A76" s="33"/>
      <x:c r="B76" s="33"/>
      <x:c r="C76" s="33"/>
      <x:c r="D76" s="33"/>
      <x:c r="E76" s="33"/>
      <x:c r="F76" s="33"/>
      <x:c r="G76" s="34"/>
      <x:c r="H76" s="33"/>
      <x:c r="I76" s="33"/>
      <x:c r="J76" s="33"/>
      <x:c r="K76" s="33"/>
      <x:c r="L76" s="33"/>
      <x:c r="M76" s="38" t="str">
        <x:f>IF($A76="","",AVERAGE(Forecast!$M76:$R76))</x:f>
      </x:c>
      <x:c r="N76" s="38" t="str">
        <x:f>IF($A76="","",SUM(Forecast!$M76:$O76))</x:f>
      </x:c>
      <x:c r="O76" s="39" t="str">
        <x:f>IF($A76="","",IFERROR(($H76+$I76)/$M76,0))</x:f>
      </x:c>
      <x:c r="P76" s="38" t="str">
        <x:f>IF($A76="","",CEILING(MAX(0,$N76+($M76/30*$J76)-$H76-$I76+($M76/30*$F76)),$K76))</x:f>
      </x:c>
      <x:c r="Q76" s="40" t="str">
        <x:f>IF($A76="","",$P76*$G76)</x:f>
      </x:c>
      <x:c r="R76" s="37" t="str">
        <x:f>IF($A76="","",IFERROR(INDEX(Forecast!$U$5:$U$204,MATCH($A76,Forecast!$A$5:$A$204,0)),"SEM HISTÓRICO"))</x:f>
      </x:c>
      <x:c r="S76" s="37" t="str">
        <x:f>IF($A76="","",IF($L76="Inativo","NÃO PLANEJAR",IF($O76&lt;=$F76/30,"RISCO DE RUPTURA",IF($P76&gt;0,"PROGRAMAR PEDIDO",IF($O76&gt;3,"REDUZIR COMPRA","COBERTURA OK")))))</x:f>
      </x:c>
      <x:c r="T76" s="1"/>
      <x:c r="U76" s="1"/>
      <x:c r="V76" s="1"/>
      <x:c r="W76" s="1"/>
    </x:row>
    <x:row r="77">
      <x:c r="A77" s="33"/>
      <x:c r="B77" s="33"/>
      <x:c r="C77" s="33"/>
      <x:c r="D77" s="33"/>
      <x:c r="E77" s="33"/>
      <x:c r="F77" s="33"/>
      <x:c r="G77" s="34"/>
      <x:c r="H77" s="33"/>
      <x:c r="I77" s="33"/>
      <x:c r="J77" s="33"/>
      <x:c r="K77" s="33"/>
      <x:c r="L77" s="33"/>
      <x:c r="M77" s="38" t="str">
        <x:f>IF($A77="","",AVERAGE(Forecast!$M77:$R77))</x:f>
      </x:c>
      <x:c r="N77" s="38" t="str">
        <x:f>IF($A77="","",SUM(Forecast!$M77:$O77))</x:f>
      </x:c>
      <x:c r="O77" s="39" t="str">
        <x:f>IF($A77="","",IFERROR(($H77+$I77)/$M77,0))</x:f>
      </x:c>
      <x:c r="P77" s="38" t="str">
        <x:f>IF($A77="","",CEILING(MAX(0,$N77+($M77/30*$J77)-$H77-$I77+($M77/30*$F77)),$K77))</x:f>
      </x:c>
      <x:c r="Q77" s="40" t="str">
        <x:f>IF($A77="","",$P77*$G77)</x:f>
      </x:c>
      <x:c r="R77" s="37" t="str">
        <x:f>IF($A77="","",IFERROR(INDEX(Forecast!$U$5:$U$204,MATCH($A77,Forecast!$A$5:$A$204,0)),"SEM HISTÓRICO"))</x:f>
      </x:c>
      <x:c r="S77" s="37" t="str">
        <x:f>IF($A77="","",IF($L77="Inativo","NÃO PLANEJAR",IF($O77&lt;=$F77/30,"RISCO DE RUPTURA",IF($P77&gt;0,"PROGRAMAR PEDIDO",IF($O77&gt;3,"REDUZIR COMPRA","COBERTURA OK")))))</x:f>
      </x:c>
      <x:c r="T77" s="1"/>
      <x:c r="U77" s="1"/>
      <x:c r="V77" s="1"/>
      <x:c r="W77" s="1"/>
    </x:row>
    <x:row r="78">
      <x:c r="A78" s="33"/>
      <x:c r="B78" s="33"/>
      <x:c r="C78" s="33"/>
      <x:c r="D78" s="33"/>
      <x:c r="E78" s="33"/>
      <x:c r="F78" s="33"/>
      <x:c r="G78" s="34"/>
      <x:c r="H78" s="33"/>
      <x:c r="I78" s="33"/>
      <x:c r="J78" s="33"/>
      <x:c r="K78" s="33"/>
      <x:c r="L78" s="33"/>
      <x:c r="M78" s="38" t="str">
        <x:f>IF($A78="","",AVERAGE(Forecast!$M78:$R78))</x:f>
      </x:c>
      <x:c r="N78" s="38" t="str">
        <x:f>IF($A78="","",SUM(Forecast!$M78:$O78))</x:f>
      </x:c>
      <x:c r="O78" s="39" t="str">
        <x:f>IF($A78="","",IFERROR(($H78+$I78)/$M78,0))</x:f>
      </x:c>
      <x:c r="P78" s="38" t="str">
        <x:f>IF($A78="","",CEILING(MAX(0,$N78+($M78/30*$J78)-$H78-$I78+($M78/30*$F78)),$K78))</x:f>
      </x:c>
      <x:c r="Q78" s="40" t="str">
        <x:f>IF($A78="","",$P78*$G78)</x:f>
      </x:c>
      <x:c r="R78" s="37" t="str">
        <x:f>IF($A78="","",IFERROR(INDEX(Forecast!$U$5:$U$204,MATCH($A78,Forecast!$A$5:$A$204,0)),"SEM HISTÓRICO"))</x:f>
      </x:c>
      <x:c r="S78" s="37" t="str">
        <x:f>IF($A78="","",IF($L78="Inativo","NÃO PLANEJAR",IF($O78&lt;=$F78/30,"RISCO DE RUPTURA",IF($P78&gt;0,"PROGRAMAR PEDIDO",IF($O78&gt;3,"REDUZIR COMPRA","COBERTURA OK")))))</x:f>
      </x:c>
      <x:c r="T78" s="1"/>
      <x:c r="U78" s="1"/>
      <x:c r="V78" s="1"/>
      <x:c r="W78" s="1"/>
    </x:row>
    <x:row r="79">
      <x:c r="A79" s="33"/>
      <x:c r="B79" s="33"/>
      <x:c r="C79" s="33"/>
      <x:c r="D79" s="33"/>
      <x:c r="E79" s="33"/>
      <x:c r="F79" s="33"/>
      <x:c r="G79" s="34"/>
      <x:c r="H79" s="33"/>
      <x:c r="I79" s="33"/>
      <x:c r="J79" s="33"/>
      <x:c r="K79" s="33"/>
      <x:c r="L79" s="33"/>
      <x:c r="M79" s="38" t="str">
        <x:f>IF($A79="","",AVERAGE(Forecast!$M79:$R79))</x:f>
      </x:c>
      <x:c r="N79" s="38" t="str">
        <x:f>IF($A79="","",SUM(Forecast!$M79:$O79))</x:f>
      </x:c>
      <x:c r="O79" s="39" t="str">
        <x:f>IF($A79="","",IFERROR(($H79+$I79)/$M79,0))</x:f>
      </x:c>
      <x:c r="P79" s="38" t="str">
        <x:f>IF($A79="","",CEILING(MAX(0,$N79+($M79/30*$J79)-$H79-$I79+($M79/30*$F79)),$K79))</x:f>
      </x:c>
      <x:c r="Q79" s="40" t="str">
        <x:f>IF($A79="","",$P79*$G79)</x:f>
      </x:c>
      <x:c r="R79" s="37" t="str">
        <x:f>IF($A79="","",IFERROR(INDEX(Forecast!$U$5:$U$204,MATCH($A79,Forecast!$A$5:$A$204,0)),"SEM HISTÓRICO"))</x:f>
      </x:c>
      <x:c r="S79" s="37" t="str">
        <x:f>IF($A79="","",IF($L79="Inativo","NÃO PLANEJAR",IF($O79&lt;=$F79/30,"RISCO DE RUPTURA",IF($P79&gt;0,"PROGRAMAR PEDIDO",IF($O79&gt;3,"REDUZIR COMPRA","COBERTURA OK")))))</x:f>
      </x:c>
      <x:c r="T79" s="1"/>
      <x:c r="U79" s="1"/>
      <x:c r="V79" s="1"/>
      <x:c r="W79" s="1"/>
    </x:row>
    <x:row r="80">
      <x:c r="A80" s="33"/>
      <x:c r="B80" s="33"/>
      <x:c r="C80" s="33"/>
      <x:c r="D80" s="33"/>
      <x:c r="E80" s="33"/>
      <x:c r="F80" s="33"/>
      <x:c r="G80" s="34"/>
      <x:c r="H80" s="33"/>
      <x:c r="I80" s="33"/>
      <x:c r="J80" s="33"/>
      <x:c r="K80" s="33"/>
      <x:c r="L80" s="33"/>
      <x:c r="M80" s="38" t="str">
        <x:f>IF($A80="","",AVERAGE(Forecast!$M80:$R80))</x:f>
      </x:c>
      <x:c r="N80" s="38" t="str">
        <x:f>IF($A80="","",SUM(Forecast!$M80:$O80))</x:f>
      </x:c>
      <x:c r="O80" s="39" t="str">
        <x:f>IF($A80="","",IFERROR(($H80+$I80)/$M80,0))</x:f>
      </x:c>
      <x:c r="P80" s="38" t="str">
        <x:f>IF($A80="","",CEILING(MAX(0,$N80+($M80/30*$J80)-$H80-$I80+($M80/30*$F80)),$K80))</x:f>
      </x:c>
      <x:c r="Q80" s="40" t="str">
        <x:f>IF($A80="","",$P80*$G80)</x:f>
      </x:c>
      <x:c r="R80" s="37" t="str">
        <x:f>IF($A80="","",IFERROR(INDEX(Forecast!$U$5:$U$204,MATCH($A80,Forecast!$A$5:$A$204,0)),"SEM HISTÓRICO"))</x:f>
      </x:c>
      <x:c r="S80" s="37" t="str">
        <x:f>IF($A80="","",IF($L80="Inativo","NÃO PLANEJAR",IF($O80&lt;=$F80/30,"RISCO DE RUPTURA",IF($P80&gt;0,"PROGRAMAR PEDIDO",IF($O80&gt;3,"REDUZIR COMPRA","COBERTURA OK")))))</x:f>
      </x:c>
      <x:c r="T80" s="1"/>
      <x:c r="U80" s="1"/>
      <x:c r="V80" s="1"/>
      <x:c r="W80" s="1"/>
    </x:row>
    <x:row r="81">
      <x:c r="A81" s="33"/>
      <x:c r="B81" s="33"/>
      <x:c r="C81" s="33"/>
      <x:c r="D81" s="33"/>
      <x:c r="E81" s="33"/>
      <x:c r="F81" s="33"/>
      <x:c r="G81" s="34"/>
      <x:c r="H81" s="33"/>
      <x:c r="I81" s="33"/>
      <x:c r="J81" s="33"/>
      <x:c r="K81" s="33"/>
      <x:c r="L81" s="33"/>
      <x:c r="M81" s="38" t="str">
        <x:f>IF($A81="","",AVERAGE(Forecast!$M81:$R81))</x:f>
      </x:c>
      <x:c r="N81" s="38" t="str">
        <x:f>IF($A81="","",SUM(Forecast!$M81:$O81))</x:f>
      </x:c>
      <x:c r="O81" s="39" t="str">
        <x:f>IF($A81="","",IFERROR(($H81+$I81)/$M81,0))</x:f>
      </x:c>
      <x:c r="P81" s="38" t="str">
        <x:f>IF($A81="","",CEILING(MAX(0,$N81+($M81/30*$J81)-$H81-$I81+($M81/30*$F81)),$K81))</x:f>
      </x:c>
      <x:c r="Q81" s="40" t="str">
        <x:f>IF($A81="","",$P81*$G81)</x:f>
      </x:c>
      <x:c r="R81" s="37" t="str">
        <x:f>IF($A81="","",IFERROR(INDEX(Forecast!$U$5:$U$204,MATCH($A81,Forecast!$A$5:$A$204,0)),"SEM HISTÓRICO"))</x:f>
      </x:c>
      <x:c r="S81" s="37" t="str">
        <x:f>IF($A81="","",IF($L81="Inativo","NÃO PLANEJAR",IF($O81&lt;=$F81/30,"RISCO DE RUPTURA",IF($P81&gt;0,"PROGRAMAR PEDIDO",IF($O81&gt;3,"REDUZIR COMPRA","COBERTURA OK")))))</x:f>
      </x:c>
      <x:c r="T81" s="1"/>
      <x:c r="U81" s="1"/>
      <x:c r="V81" s="1"/>
      <x:c r="W81" s="1"/>
    </x:row>
    <x:row r="82">
      <x:c r="A82" s="33"/>
      <x:c r="B82" s="33"/>
      <x:c r="C82" s="33"/>
      <x:c r="D82" s="33"/>
      <x:c r="E82" s="33"/>
      <x:c r="F82" s="33"/>
      <x:c r="G82" s="34"/>
      <x:c r="H82" s="33"/>
      <x:c r="I82" s="33"/>
      <x:c r="J82" s="33"/>
      <x:c r="K82" s="33"/>
      <x:c r="L82" s="33"/>
      <x:c r="M82" s="38" t="str">
        <x:f>IF($A82="","",AVERAGE(Forecast!$M82:$R82))</x:f>
      </x:c>
      <x:c r="N82" s="38" t="str">
        <x:f>IF($A82="","",SUM(Forecast!$M82:$O82))</x:f>
      </x:c>
      <x:c r="O82" s="39" t="str">
        <x:f>IF($A82="","",IFERROR(($H82+$I82)/$M82,0))</x:f>
      </x:c>
      <x:c r="P82" s="38" t="str">
        <x:f>IF($A82="","",CEILING(MAX(0,$N82+($M82/30*$J82)-$H82-$I82+($M82/30*$F82)),$K82))</x:f>
      </x:c>
      <x:c r="Q82" s="40" t="str">
        <x:f>IF($A82="","",$P82*$G82)</x:f>
      </x:c>
      <x:c r="R82" s="37" t="str">
        <x:f>IF($A82="","",IFERROR(INDEX(Forecast!$U$5:$U$204,MATCH($A82,Forecast!$A$5:$A$204,0)),"SEM HISTÓRICO"))</x:f>
      </x:c>
      <x:c r="S82" s="37" t="str">
        <x:f>IF($A82="","",IF($L82="Inativo","NÃO PLANEJAR",IF($O82&lt;=$F82/30,"RISCO DE RUPTURA",IF($P82&gt;0,"PROGRAMAR PEDIDO",IF($O82&gt;3,"REDUZIR COMPRA","COBERTURA OK")))))</x:f>
      </x:c>
      <x:c r="T82" s="1"/>
      <x:c r="U82" s="1"/>
      <x:c r="V82" s="1"/>
      <x:c r="W82" s="1"/>
    </x:row>
    <x:row r="83">
      <x:c r="A83" s="33"/>
      <x:c r="B83" s="33"/>
      <x:c r="C83" s="33"/>
      <x:c r="D83" s="33"/>
      <x:c r="E83" s="33"/>
      <x:c r="F83" s="33"/>
      <x:c r="G83" s="34"/>
      <x:c r="H83" s="33"/>
      <x:c r="I83" s="33"/>
      <x:c r="J83" s="33"/>
      <x:c r="K83" s="33"/>
      <x:c r="L83" s="33"/>
      <x:c r="M83" s="38" t="str">
        <x:f>IF($A83="","",AVERAGE(Forecast!$M83:$R83))</x:f>
      </x:c>
      <x:c r="N83" s="38" t="str">
        <x:f>IF($A83="","",SUM(Forecast!$M83:$O83))</x:f>
      </x:c>
      <x:c r="O83" s="39" t="str">
        <x:f>IF($A83="","",IFERROR(($H83+$I83)/$M83,0))</x:f>
      </x:c>
      <x:c r="P83" s="38" t="str">
        <x:f>IF($A83="","",CEILING(MAX(0,$N83+($M83/30*$J83)-$H83-$I83+($M83/30*$F83)),$K83))</x:f>
      </x:c>
      <x:c r="Q83" s="40" t="str">
        <x:f>IF($A83="","",$P83*$G83)</x:f>
      </x:c>
      <x:c r="R83" s="37" t="str">
        <x:f>IF($A83="","",IFERROR(INDEX(Forecast!$U$5:$U$204,MATCH($A83,Forecast!$A$5:$A$204,0)),"SEM HISTÓRICO"))</x:f>
      </x:c>
      <x:c r="S83" s="37" t="str">
        <x:f>IF($A83="","",IF($L83="Inativo","NÃO PLANEJAR",IF($O83&lt;=$F83/30,"RISCO DE RUPTURA",IF($P83&gt;0,"PROGRAMAR PEDIDO",IF($O83&gt;3,"REDUZIR COMPRA","COBERTURA OK")))))</x:f>
      </x:c>
      <x:c r="T83" s="1"/>
      <x:c r="U83" s="1"/>
      <x:c r="V83" s="1"/>
      <x:c r="W83" s="1"/>
    </x:row>
    <x:row r="84">
      <x:c r="A84" s="33"/>
      <x:c r="B84" s="33"/>
      <x:c r="C84" s="33"/>
      <x:c r="D84" s="33"/>
      <x:c r="E84" s="33"/>
      <x:c r="F84" s="33"/>
      <x:c r="G84" s="34"/>
      <x:c r="H84" s="33"/>
      <x:c r="I84" s="33"/>
      <x:c r="J84" s="33"/>
      <x:c r="K84" s="33"/>
      <x:c r="L84" s="33"/>
      <x:c r="M84" s="38" t="str">
        <x:f>IF($A84="","",AVERAGE(Forecast!$M84:$R84))</x:f>
      </x:c>
      <x:c r="N84" s="38" t="str">
        <x:f>IF($A84="","",SUM(Forecast!$M84:$O84))</x:f>
      </x:c>
      <x:c r="O84" s="39" t="str">
        <x:f>IF($A84="","",IFERROR(($H84+$I84)/$M84,0))</x:f>
      </x:c>
      <x:c r="P84" s="38" t="str">
        <x:f>IF($A84="","",CEILING(MAX(0,$N84+($M84/30*$J84)-$H84-$I84+($M84/30*$F84)),$K84))</x:f>
      </x:c>
      <x:c r="Q84" s="40" t="str">
        <x:f>IF($A84="","",$P84*$G84)</x:f>
      </x:c>
      <x:c r="R84" s="37" t="str">
        <x:f>IF($A84="","",IFERROR(INDEX(Forecast!$U$5:$U$204,MATCH($A84,Forecast!$A$5:$A$204,0)),"SEM HISTÓRICO"))</x:f>
      </x:c>
      <x:c r="S84" s="37" t="str">
        <x:f>IF($A84="","",IF($L84="Inativo","NÃO PLANEJAR",IF($O84&lt;=$F84/30,"RISCO DE RUPTURA",IF($P84&gt;0,"PROGRAMAR PEDIDO",IF($O84&gt;3,"REDUZIR COMPRA","COBERTURA OK")))))</x:f>
      </x:c>
      <x:c r="T84" s="1"/>
      <x:c r="U84" s="1"/>
      <x:c r="V84" s="1"/>
      <x:c r="W84" s="1"/>
    </x:row>
    <x:row r="85">
      <x:c r="A85" s="33"/>
      <x:c r="B85" s="33"/>
      <x:c r="C85" s="33"/>
      <x:c r="D85" s="33"/>
      <x:c r="E85" s="33"/>
      <x:c r="F85" s="33"/>
      <x:c r="G85" s="34"/>
      <x:c r="H85" s="33"/>
      <x:c r="I85" s="33"/>
      <x:c r="J85" s="33"/>
      <x:c r="K85" s="33"/>
      <x:c r="L85" s="33"/>
      <x:c r="M85" s="38" t="str">
        <x:f>IF($A85="","",AVERAGE(Forecast!$M85:$R85))</x:f>
      </x:c>
      <x:c r="N85" s="38" t="str">
        <x:f>IF($A85="","",SUM(Forecast!$M85:$O85))</x:f>
      </x:c>
      <x:c r="O85" s="39" t="str">
        <x:f>IF($A85="","",IFERROR(($H85+$I85)/$M85,0))</x:f>
      </x:c>
      <x:c r="P85" s="38" t="str">
        <x:f>IF($A85="","",CEILING(MAX(0,$N85+($M85/30*$J85)-$H85-$I85+($M85/30*$F85)),$K85))</x:f>
      </x:c>
      <x:c r="Q85" s="40" t="str">
        <x:f>IF($A85="","",$P85*$G85)</x:f>
      </x:c>
      <x:c r="R85" s="37" t="str">
        <x:f>IF($A85="","",IFERROR(INDEX(Forecast!$U$5:$U$204,MATCH($A85,Forecast!$A$5:$A$204,0)),"SEM HISTÓRICO"))</x:f>
      </x:c>
      <x:c r="S85" s="37" t="str">
        <x:f>IF($A85="","",IF($L85="Inativo","NÃO PLANEJAR",IF($O85&lt;=$F85/30,"RISCO DE RUPTURA",IF($P85&gt;0,"PROGRAMAR PEDIDO",IF($O85&gt;3,"REDUZIR COMPRA","COBERTURA OK")))))</x:f>
      </x:c>
      <x:c r="T85" s="1"/>
      <x:c r="U85" s="1"/>
      <x:c r="V85" s="1"/>
      <x:c r="W85" s="1"/>
    </x:row>
    <x:row r="86">
      <x:c r="A86" s="33"/>
      <x:c r="B86" s="33"/>
      <x:c r="C86" s="33"/>
      <x:c r="D86" s="33"/>
      <x:c r="E86" s="33"/>
      <x:c r="F86" s="33"/>
      <x:c r="G86" s="34"/>
      <x:c r="H86" s="33"/>
      <x:c r="I86" s="33"/>
      <x:c r="J86" s="33"/>
      <x:c r="K86" s="33"/>
      <x:c r="L86" s="33"/>
      <x:c r="M86" s="38" t="str">
        <x:f>IF($A86="","",AVERAGE(Forecast!$M86:$R86))</x:f>
      </x:c>
      <x:c r="N86" s="38" t="str">
        <x:f>IF($A86="","",SUM(Forecast!$M86:$O86))</x:f>
      </x:c>
      <x:c r="O86" s="39" t="str">
        <x:f>IF($A86="","",IFERROR(($H86+$I86)/$M86,0))</x:f>
      </x:c>
      <x:c r="P86" s="38" t="str">
        <x:f>IF($A86="","",CEILING(MAX(0,$N86+($M86/30*$J86)-$H86-$I86+($M86/30*$F86)),$K86))</x:f>
      </x:c>
      <x:c r="Q86" s="40" t="str">
        <x:f>IF($A86="","",$P86*$G86)</x:f>
      </x:c>
      <x:c r="R86" s="37" t="str">
        <x:f>IF($A86="","",IFERROR(INDEX(Forecast!$U$5:$U$204,MATCH($A86,Forecast!$A$5:$A$204,0)),"SEM HISTÓRICO"))</x:f>
      </x:c>
      <x:c r="S86" s="37" t="str">
        <x:f>IF($A86="","",IF($L86="Inativo","NÃO PLANEJAR",IF($O86&lt;=$F86/30,"RISCO DE RUPTURA",IF($P86&gt;0,"PROGRAMAR PEDIDO",IF($O86&gt;3,"REDUZIR COMPRA","COBERTURA OK")))))</x:f>
      </x:c>
      <x:c r="T86" s="1"/>
      <x:c r="U86" s="1"/>
      <x:c r="V86" s="1"/>
      <x:c r="W86" s="1"/>
    </x:row>
    <x:row r="87">
      <x:c r="A87" s="33"/>
      <x:c r="B87" s="33"/>
      <x:c r="C87" s="33"/>
      <x:c r="D87" s="33"/>
      <x:c r="E87" s="33"/>
      <x:c r="F87" s="33"/>
      <x:c r="G87" s="34"/>
      <x:c r="H87" s="33"/>
      <x:c r="I87" s="33"/>
      <x:c r="J87" s="33"/>
      <x:c r="K87" s="33"/>
      <x:c r="L87" s="33"/>
      <x:c r="M87" s="38" t="str">
        <x:f>IF($A87="","",AVERAGE(Forecast!$M87:$R87))</x:f>
      </x:c>
      <x:c r="N87" s="38" t="str">
        <x:f>IF($A87="","",SUM(Forecast!$M87:$O87))</x:f>
      </x:c>
      <x:c r="O87" s="39" t="str">
        <x:f>IF($A87="","",IFERROR(($H87+$I87)/$M87,0))</x:f>
      </x:c>
      <x:c r="P87" s="38" t="str">
        <x:f>IF($A87="","",CEILING(MAX(0,$N87+($M87/30*$J87)-$H87-$I87+($M87/30*$F87)),$K87))</x:f>
      </x:c>
      <x:c r="Q87" s="40" t="str">
        <x:f>IF($A87="","",$P87*$G87)</x:f>
      </x:c>
      <x:c r="R87" s="37" t="str">
        <x:f>IF($A87="","",IFERROR(INDEX(Forecast!$U$5:$U$204,MATCH($A87,Forecast!$A$5:$A$204,0)),"SEM HISTÓRICO"))</x:f>
      </x:c>
      <x:c r="S87" s="37" t="str">
        <x:f>IF($A87="","",IF($L87="Inativo","NÃO PLANEJAR",IF($O87&lt;=$F87/30,"RISCO DE RUPTURA",IF($P87&gt;0,"PROGRAMAR PEDIDO",IF($O87&gt;3,"REDUZIR COMPRA","COBERTURA OK")))))</x:f>
      </x:c>
      <x:c r="T87" s="1"/>
      <x:c r="U87" s="1"/>
      <x:c r="V87" s="1"/>
      <x:c r="W87" s="1"/>
    </x:row>
    <x:row r="88">
      <x:c r="A88" s="33"/>
      <x:c r="B88" s="33"/>
      <x:c r="C88" s="33"/>
      <x:c r="D88" s="33"/>
      <x:c r="E88" s="33"/>
      <x:c r="F88" s="33"/>
      <x:c r="G88" s="34"/>
      <x:c r="H88" s="33"/>
      <x:c r="I88" s="33"/>
      <x:c r="J88" s="33"/>
      <x:c r="K88" s="33"/>
      <x:c r="L88" s="33"/>
      <x:c r="M88" s="38" t="str">
        <x:f>IF($A88="","",AVERAGE(Forecast!$M88:$R88))</x:f>
      </x:c>
      <x:c r="N88" s="38" t="str">
        <x:f>IF($A88="","",SUM(Forecast!$M88:$O88))</x:f>
      </x:c>
      <x:c r="O88" s="39" t="str">
        <x:f>IF($A88="","",IFERROR(($H88+$I88)/$M88,0))</x:f>
      </x:c>
      <x:c r="P88" s="38" t="str">
        <x:f>IF($A88="","",CEILING(MAX(0,$N88+($M88/30*$J88)-$H88-$I88+($M88/30*$F88)),$K88))</x:f>
      </x:c>
      <x:c r="Q88" s="40" t="str">
        <x:f>IF($A88="","",$P88*$G88)</x:f>
      </x:c>
      <x:c r="R88" s="37" t="str">
        <x:f>IF($A88="","",IFERROR(INDEX(Forecast!$U$5:$U$204,MATCH($A88,Forecast!$A$5:$A$204,0)),"SEM HISTÓRICO"))</x:f>
      </x:c>
      <x:c r="S88" s="37" t="str">
        <x:f>IF($A88="","",IF($L88="Inativo","NÃO PLANEJAR",IF($O88&lt;=$F88/30,"RISCO DE RUPTURA",IF($P88&gt;0,"PROGRAMAR PEDIDO",IF($O88&gt;3,"REDUZIR COMPRA","COBERTURA OK")))))</x:f>
      </x:c>
      <x:c r="T88" s="1"/>
      <x:c r="U88" s="1"/>
      <x:c r="V88" s="1"/>
      <x:c r="W88" s="1"/>
    </x:row>
    <x:row r="89">
      <x:c r="A89" s="33"/>
      <x:c r="B89" s="33"/>
      <x:c r="C89" s="33"/>
      <x:c r="D89" s="33"/>
      <x:c r="E89" s="33"/>
      <x:c r="F89" s="33"/>
      <x:c r="G89" s="34"/>
      <x:c r="H89" s="33"/>
      <x:c r="I89" s="33"/>
      <x:c r="J89" s="33"/>
      <x:c r="K89" s="33"/>
      <x:c r="L89" s="33"/>
      <x:c r="M89" s="38" t="str">
        <x:f>IF($A89="","",AVERAGE(Forecast!$M89:$R89))</x:f>
      </x:c>
      <x:c r="N89" s="38" t="str">
        <x:f>IF($A89="","",SUM(Forecast!$M89:$O89))</x:f>
      </x:c>
      <x:c r="O89" s="39" t="str">
        <x:f>IF($A89="","",IFERROR(($H89+$I89)/$M89,0))</x:f>
      </x:c>
      <x:c r="P89" s="38" t="str">
        <x:f>IF($A89="","",CEILING(MAX(0,$N89+($M89/30*$J89)-$H89-$I89+($M89/30*$F89)),$K89))</x:f>
      </x:c>
      <x:c r="Q89" s="40" t="str">
        <x:f>IF($A89="","",$P89*$G89)</x:f>
      </x:c>
      <x:c r="R89" s="37" t="str">
        <x:f>IF($A89="","",IFERROR(INDEX(Forecast!$U$5:$U$204,MATCH($A89,Forecast!$A$5:$A$204,0)),"SEM HISTÓRICO"))</x:f>
      </x:c>
      <x:c r="S89" s="37" t="str">
        <x:f>IF($A89="","",IF($L89="Inativo","NÃO PLANEJAR",IF($O89&lt;=$F89/30,"RISCO DE RUPTURA",IF($P89&gt;0,"PROGRAMAR PEDIDO",IF($O89&gt;3,"REDUZIR COMPRA","COBERTURA OK")))))</x:f>
      </x:c>
      <x:c r="T89" s="1"/>
      <x:c r="U89" s="1"/>
      <x:c r="V89" s="1"/>
      <x:c r="W89" s="1"/>
    </x:row>
    <x:row r="90">
      <x:c r="A90" s="33"/>
      <x:c r="B90" s="33"/>
      <x:c r="C90" s="33"/>
      <x:c r="D90" s="33"/>
      <x:c r="E90" s="33"/>
      <x:c r="F90" s="33"/>
      <x:c r="G90" s="34"/>
      <x:c r="H90" s="33"/>
      <x:c r="I90" s="33"/>
      <x:c r="J90" s="33"/>
      <x:c r="K90" s="33"/>
      <x:c r="L90" s="33"/>
      <x:c r="M90" s="38" t="str">
        <x:f>IF($A90="","",AVERAGE(Forecast!$M90:$R90))</x:f>
      </x:c>
      <x:c r="N90" s="38" t="str">
        <x:f>IF($A90="","",SUM(Forecast!$M90:$O90))</x:f>
      </x:c>
      <x:c r="O90" s="39" t="str">
        <x:f>IF($A90="","",IFERROR(($H90+$I90)/$M90,0))</x:f>
      </x:c>
      <x:c r="P90" s="38" t="str">
        <x:f>IF($A90="","",CEILING(MAX(0,$N90+($M90/30*$J90)-$H90-$I90+($M90/30*$F90)),$K90))</x:f>
      </x:c>
      <x:c r="Q90" s="40" t="str">
        <x:f>IF($A90="","",$P90*$G90)</x:f>
      </x:c>
      <x:c r="R90" s="37" t="str">
        <x:f>IF($A90="","",IFERROR(INDEX(Forecast!$U$5:$U$204,MATCH($A90,Forecast!$A$5:$A$204,0)),"SEM HISTÓRICO"))</x:f>
      </x:c>
      <x:c r="S90" s="37" t="str">
        <x:f>IF($A90="","",IF($L90="Inativo","NÃO PLANEJAR",IF($O90&lt;=$F90/30,"RISCO DE RUPTURA",IF($P90&gt;0,"PROGRAMAR PEDIDO",IF($O90&gt;3,"REDUZIR COMPRA","COBERTURA OK")))))</x:f>
      </x:c>
      <x:c r="T90" s="1"/>
      <x:c r="U90" s="1"/>
      <x:c r="V90" s="1"/>
      <x:c r="W90" s="1"/>
    </x:row>
    <x:row r="91">
      <x:c r="A91" s="33"/>
      <x:c r="B91" s="33"/>
      <x:c r="C91" s="33"/>
      <x:c r="D91" s="33"/>
      <x:c r="E91" s="33"/>
      <x:c r="F91" s="33"/>
      <x:c r="G91" s="34"/>
      <x:c r="H91" s="33"/>
      <x:c r="I91" s="33"/>
      <x:c r="J91" s="33"/>
      <x:c r="K91" s="33"/>
      <x:c r="L91" s="33"/>
      <x:c r="M91" s="38" t="str">
        <x:f>IF($A91="","",AVERAGE(Forecast!$M91:$R91))</x:f>
      </x:c>
      <x:c r="N91" s="38" t="str">
        <x:f>IF($A91="","",SUM(Forecast!$M91:$O91))</x:f>
      </x:c>
      <x:c r="O91" s="39" t="str">
        <x:f>IF($A91="","",IFERROR(($H91+$I91)/$M91,0))</x:f>
      </x:c>
      <x:c r="P91" s="38" t="str">
        <x:f>IF($A91="","",CEILING(MAX(0,$N91+($M91/30*$J91)-$H91-$I91+($M91/30*$F91)),$K91))</x:f>
      </x:c>
      <x:c r="Q91" s="40" t="str">
        <x:f>IF($A91="","",$P91*$G91)</x:f>
      </x:c>
      <x:c r="R91" s="37" t="str">
        <x:f>IF($A91="","",IFERROR(INDEX(Forecast!$U$5:$U$204,MATCH($A91,Forecast!$A$5:$A$204,0)),"SEM HISTÓRICO"))</x:f>
      </x:c>
      <x:c r="S91" s="37" t="str">
        <x:f>IF($A91="","",IF($L91="Inativo","NÃO PLANEJAR",IF($O91&lt;=$F91/30,"RISCO DE RUPTURA",IF($P91&gt;0,"PROGRAMAR PEDIDO",IF($O91&gt;3,"REDUZIR COMPRA","COBERTURA OK")))))</x:f>
      </x:c>
      <x:c r="T91" s="1"/>
      <x:c r="U91" s="1"/>
      <x:c r="V91" s="1"/>
      <x:c r="W91" s="1"/>
    </x:row>
    <x:row r="92">
      <x:c r="A92" s="33"/>
      <x:c r="B92" s="33"/>
      <x:c r="C92" s="33"/>
      <x:c r="D92" s="33"/>
      <x:c r="E92" s="33"/>
      <x:c r="F92" s="33"/>
      <x:c r="G92" s="34"/>
      <x:c r="H92" s="33"/>
      <x:c r="I92" s="33"/>
      <x:c r="J92" s="33"/>
      <x:c r="K92" s="33"/>
      <x:c r="L92" s="33"/>
      <x:c r="M92" s="38" t="str">
        <x:f>IF($A92="","",AVERAGE(Forecast!$M92:$R92))</x:f>
      </x:c>
      <x:c r="N92" s="38" t="str">
        <x:f>IF($A92="","",SUM(Forecast!$M92:$O92))</x:f>
      </x:c>
      <x:c r="O92" s="39" t="str">
        <x:f>IF($A92="","",IFERROR(($H92+$I92)/$M92,0))</x:f>
      </x:c>
      <x:c r="P92" s="38" t="str">
        <x:f>IF($A92="","",CEILING(MAX(0,$N92+($M92/30*$J92)-$H92-$I92+($M92/30*$F92)),$K92))</x:f>
      </x:c>
      <x:c r="Q92" s="40" t="str">
        <x:f>IF($A92="","",$P92*$G92)</x:f>
      </x:c>
      <x:c r="R92" s="37" t="str">
        <x:f>IF($A92="","",IFERROR(INDEX(Forecast!$U$5:$U$204,MATCH($A92,Forecast!$A$5:$A$204,0)),"SEM HISTÓRICO"))</x:f>
      </x:c>
      <x:c r="S92" s="37" t="str">
        <x:f>IF($A92="","",IF($L92="Inativo","NÃO PLANEJAR",IF($O92&lt;=$F92/30,"RISCO DE RUPTURA",IF($P92&gt;0,"PROGRAMAR PEDIDO",IF($O92&gt;3,"REDUZIR COMPRA","COBERTURA OK")))))</x:f>
      </x:c>
      <x:c r="T92" s="1"/>
      <x:c r="U92" s="1"/>
      <x:c r="V92" s="1"/>
      <x:c r="W92" s="1"/>
    </x:row>
    <x:row r="93">
      <x:c r="A93" s="33"/>
      <x:c r="B93" s="33"/>
      <x:c r="C93" s="33"/>
      <x:c r="D93" s="33"/>
      <x:c r="E93" s="33"/>
      <x:c r="F93" s="33"/>
      <x:c r="G93" s="34"/>
      <x:c r="H93" s="33"/>
      <x:c r="I93" s="33"/>
      <x:c r="J93" s="33"/>
      <x:c r="K93" s="33"/>
      <x:c r="L93" s="33"/>
      <x:c r="M93" s="38" t="str">
        <x:f>IF($A93="","",AVERAGE(Forecast!$M93:$R93))</x:f>
      </x:c>
      <x:c r="N93" s="38" t="str">
        <x:f>IF($A93="","",SUM(Forecast!$M93:$O93))</x:f>
      </x:c>
      <x:c r="O93" s="39" t="str">
        <x:f>IF($A93="","",IFERROR(($H93+$I93)/$M93,0))</x:f>
      </x:c>
      <x:c r="P93" s="38" t="str">
        <x:f>IF($A93="","",CEILING(MAX(0,$N93+($M93/30*$J93)-$H93-$I93+($M93/30*$F93)),$K93))</x:f>
      </x:c>
      <x:c r="Q93" s="40" t="str">
        <x:f>IF($A93="","",$P93*$G93)</x:f>
      </x:c>
      <x:c r="R93" s="37" t="str">
        <x:f>IF($A93="","",IFERROR(INDEX(Forecast!$U$5:$U$204,MATCH($A93,Forecast!$A$5:$A$204,0)),"SEM HISTÓRICO"))</x:f>
      </x:c>
      <x:c r="S93" s="37" t="str">
        <x:f>IF($A93="","",IF($L93="Inativo","NÃO PLANEJAR",IF($O93&lt;=$F93/30,"RISCO DE RUPTURA",IF($P93&gt;0,"PROGRAMAR PEDIDO",IF($O93&gt;3,"REDUZIR COMPRA","COBERTURA OK")))))</x:f>
      </x:c>
      <x:c r="T93" s="1"/>
      <x:c r="U93" s="1"/>
      <x:c r="V93" s="1"/>
      <x:c r="W93" s="1"/>
    </x:row>
    <x:row r="94">
      <x:c r="A94" s="33"/>
      <x:c r="B94" s="33"/>
      <x:c r="C94" s="33"/>
      <x:c r="D94" s="33"/>
      <x:c r="E94" s="33"/>
      <x:c r="F94" s="33"/>
      <x:c r="G94" s="34"/>
      <x:c r="H94" s="33"/>
      <x:c r="I94" s="33"/>
      <x:c r="J94" s="33"/>
      <x:c r="K94" s="33"/>
      <x:c r="L94" s="33"/>
      <x:c r="M94" s="38" t="str">
        <x:f>IF($A94="","",AVERAGE(Forecast!$M94:$R94))</x:f>
      </x:c>
      <x:c r="N94" s="38" t="str">
        <x:f>IF($A94="","",SUM(Forecast!$M94:$O94))</x:f>
      </x:c>
      <x:c r="O94" s="39" t="str">
        <x:f>IF($A94="","",IFERROR(($H94+$I94)/$M94,0))</x:f>
      </x:c>
      <x:c r="P94" s="38" t="str">
        <x:f>IF($A94="","",CEILING(MAX(0,$N94+($M94/30*$J94)-$H94-$I94+($M94/30*$F94)),$K94))</x:f>
      </x:c>
      <x:c r="Q94" s="40" t="str">
        <x:f>IF($A94="","",$P94*$G94)</x:f>
      </x:c>
      <x:c r="R94" s="37" t="str">
        <x:f>IF($A94="","",IFERROR(INDEX(Forecast!$U$5:$U$204,MATCH($A94,Forecast!$A$5:$A$204,0)),"SEM HISTÓRICO"))</x:f>
      </x:c>
      <x:c r="S94" s="37" t="str">
        <x:f>IF($A94="","",IF($L94="Inativo","NÃO PLANEJAR",IF($O94&lt;=$F94/30,"RISCO DE RUPTURA",IF($P94&gt;0,"PROGRAMAR PEDIDO",IF($O94&gt;3,"REDUZIR COMPRA","COBERTURA OK")))))</x:f>
      </x:c>
      <x:c r="T94" s="1"/>
      <x:c r="U94" s="1"/>
      <x:c r="V94" s="1"/>
      <x:c r="W94" s="1"/>
    </x:row>
    <x:row r="95">
      <x:c r="A95" s="33"/>
      <x:c r="B95" s="33"/>
      <x:c r="C95" s="33"/>
      <x:c r="D95" s="33"/>
      <x:c r="E95" s="33"/>
      <x:c r="F95" s="33"/>
      <x:c r="G95" s="34"/>
      <x:c r="H95" s="33"/>
      <x:c r="I95" s="33"/>
      <x:c r="J95" s="33"/>
      <x:c r="K95" s="33"/>
      <x:c r="L95" s="33"/>
      <x:c r="M95" s="38" t="str">
        <x:f>IF($A95="","",AVERAGE(Forecast!$M95:$R95))</x:f>
      </x:c>
      <x:c r="N95" s="38" t="str">
        <x:f>IF($A95="","",SUM(Forecast!$M95:$O95))</x:f>
      </x:c>
      <x:c r="O95" s="39" t="str">
        <x:f>IF($A95="","",IFERROR(($H95+$I95)/$M95,0))</x:f>
      </x:c>
      <x:c r="P95" s="38" t="str">
        <x:f>IF($A95="","",CEILING(MAX(0,$N95+($M95/30*$J95)-$H95-$I95+($M95/30*$F95)),$K95))</x:f>
      </x:c>
      <x:c r="Q95" s="40" t="str">
        <x:f>IF($A95="","",$P95*$G95)</x:f>
      </x:c>
      <x:c r="R95" s="37" t="str">
        <x:f>IF($A95="","",IFERROR(INDEX(Forecast!$U$5:$U$204,MATCH($A95,Forecast!$A$5:$A$204,0)),"SEM HISTÓRICO"))</x:f>
      </x:c>
      <x:c r="S95" s="37" t="str">
        <x:f>IF($A95="","",IF($L95="Inativo","NÃO PLANEJAR",IF($O95&lt;=$F95/30,"RISCO DE RUPTURA",IF($P95&gt;0,"PROGRAMAR PEDIDO",IF($O95&gt;3,"REDUZIR COMPRA","COBERTURA OK")))))</x:f>
      </x:c>
      <x:c r="T95" s="1"/>
      <x:c r="U95" s="1"/>
      <x:c r="V95" s="1"/>
      <x:c r="W95" s="1"/>
    </x:row>
    <x:row r="96">
      <x:c r="A96" s="33"/>
      <x:c r="B96" s="33"/>
      <x:c r="C96" s="33"/>
      <x:c r="D96" s="33"/>
      <x:c r="E96" s="33"/>
      <x:c r="F96" s="33"/>
      <x:c r="G96" s="34"/>
      <x:c r="H96" s="33"/>
      <x:c r="I96" s="33"/>
      <x:c r="J96" s="33"/>
      <x:c r="K96" s="33"/>
      <x:c r="L96" s="33"/>
      <x:c r="M96" s="38" t="str">
        <x:f>IF($A96="","",AVERAGE(Forecast!$M96:$R96))</x:f>
      </x:c>
      <x:c r="N96" s="38" t="str">
        <x:f>IF($A96="","",SUM(Forecast!$M96:$O96))</x:f>
      </x:c>
      <x:c r="O96" s="39" t="str">
        <x:f>IF($A96="","",IFERROR(($H96+$I96)/$M96,0))</x:f>
      </x:c>
      <x:c r="P96" s="38" t="str">
        <x:f>IF($A96="","",CEILING(MAX(0,$N96+($M96/30*$J96)-$H96-$I96+($M96/30*$F96)),$K96))</x:f>
      </x:c>
      <x:c r="Q96" s="40" t="str">
        <x:f>IF($A96="","",$P96*$G96)</x:f>
      </x:c>
      <x:c r="R96" s="37" t="str">
        <x:f>IF($A96="","",IFERROR(INDEX(Forecast!$U$5:$U$204,MATCH($A96,Forecast!$A$5:$A$204,0)),"SEM HISTÓRICO"))</x:f>
      </x:c>
      <x:c r="S96" s="37" t="str">
        <x:f>IF($A96="","",IF($L96="Inativo","NÃO PLANEJAR",IF($O96&lt;=$F96/30,"RISCO DE RUPTURA",IF($P96&gt;0,"PROGRAMAR PEDIDO",IF($O96&gt;3,"REDUZIR COMPRA","COBERTURA OK")))))</x:f>
      </x:c>
      <x:c r="T96" s="1"/>
      <x:c r="U96" s="1"/>
      <x:c r="V96" s="1"/>
      <x:c r="W96" s="1"/>
    </x:row>
    <x:row r="97">
      <x:c r="A97" s="33"/>
      <x:c r="B97" s="33"/>
      <x:c r="C97" s="33"/>
      <x:c r="D97" s="33"/>
      <x:c r="E97" s="33"/>
      <x:c r="F97" s="33"/>
      <x:c r="G97" s="34"/>
      <x:c r="H97" s="33"/>
      <x:c r="I97" s="33"/>
      <x:c r="J97" s="33"/>
      <x:c r="K97" s="33"/>
      <x:c r="L97" s="33"/>
      <x:c r="M97" s="38" t="str">
        <x:f>IF($A97="","",AVERAGE(Forecast!$M97:$R97))</x:f>
      </x:c>
      <x:c r="N97" s="38" t="str">
        <x:f>IF($A97="","",SUM(Forecast!$M97:$O97))</x:f>
      </x:c>
      <x:c r="O97" s="39" t="str">
        <x:f>IF($A97="","",IFERROR(($H97+$I97)/$M97,0))</x:f>
      </x:c>
      <x:c r="P97" s="38" t="str">
        <x:f>IF($A97="","",CEILING(MAX(0,$N97+($M97/30*$J97)-$H97-$I97+($M97/30*$F97)),$K97))</x:f>
      </x:c>
      <x:c r="Q97" s="40" t="str">
        <x:f>IF($A97="","",$P97*$G97)</x:f>
      </x:c>
      <x:c r="R97" s="37" t="str">
        <x:f>IF($A97="","",IFERROR(INDEX(Forecast!$U$5:$U$204,MATCH($A97,Forecast!$A$5:$A$204,0)),"SEM HISTÓRICO"))</x:f>
      </x:c>
      <x:c r="S97" s="37" t="str">
        <x:f>IF($A97="","",IF($L97="Inativo","NÃO PLANEJAR",IF($O97&lt;=$F97/30,"RISCO DE RUPTURA",IF($P97&gt;0,"PROGRAMAR PEDIDO",IF($O97&gt;3,"REDUZIR COMPRA","COBERTURA OK")))))</x:f>
      </x:c>
      <x:c r="T97" s="1"/>
      <x:c r="U97" s="1"/>
      <x:c r="V97" s="1"/>
      <x:c r="W97" s="1"/>
    </x:row>
    <x:row r="98">
      <x:c r="A98" s="33"/>
      <x:c r="B98" s="33"/>
      <x:c r="C98" s="33"/>
      <x:c r="D98" s="33"/>
      <x:c r="E98" s="33"/>
      <x:c r="F98" s="33"/>
      <x:c r="G98" s="34"/>
      <x:c r="H98" s="33"/>
      <x:c r="I98" s="33"/>
      <x:c r="J98" s="33"/>
      <x:c r="K98" s="33"/>
      <x:c r="L98" s="33"/>
      <x:c r="M98" s="38" t="str">
        <x:f>IF($A98="","",AVERAGE(Forecast!$M98:$R98))</x:f>
      </x:c>
      <x:c r="N98" s="38" t="str">
        <x:f>IF($A98="","",SUM(Forecast!$M98:$O98))</x:f>
      </x:c>
      <x:c r="O98" s="39" t="str">
        <x:f>IF($A98="","",IFERROR(($H98+$I98)/$M98,0))</x:f>
      </x:c>
      <x:c r="P98" s="38" t="str">
        <x:f>IF($A98="","",CEILING(MAX(0,$N98+($M98/30*$J98)-$H98-$I98+($M98/30*$F98)),$K98))</x:f>
      </x:c>
      <x:c r="Q98" s="40" t="str">
        <x:f>IF($A98="","",$P98*$G98)</x:f>
      </x:c>
      <x:c r="R98" s="37" t="str">
        <x:f>IF($A98="","",IFERROR(INDEX(Forecast!$U$5:$U$204,MATCH($A98,Forecast!$A$5:$A$204,0)),"SEM HISTÓRICO"))</x:f>
      </x:c>
      <x:c r="S98" s="37" t="str">
        <x:f>IF($A98="","",IF($L98="Inativo","NÃO PLANEJAR",IF($O98&lt;=$F98/30,"RISCO DE RUPTURA",IF($P98&gt;0,"PROGRAMAR PEDIDO",IF($O98&gt;3,"REDUZIR COMPRA","COBERTURA OK")))))</x:f>
      </x:c>
      <x:c r="T98" s="1"/>
      <x:c r="U98" s="1"/>
      <x:c r="V98" s="1"/>
      <x:c r="W98" s="1"/>
    </x:row>
    <x:row r="99">
      <x:c r="A99" s="33"/>
      <x:c r="B99" s="33"/>
      <x:c r="C99" s="33"/>
      <x:c r="D99" s="33"/>
      <x:c r="E99" s="33"/>
      <x:c r="F99" s="33"/>
      <x:c r="G99" s="34"/>
      <x:c r="H99" s="33"/>
      <x:c r="I99" s="33"/>
      <x:c r="J99" s="33"/>
      <x:c r="K99" s="33"/>
      <x:c r="L99" s="33"/>
      <x:c r="M99" s="38" t="str">
        <x:f>IF($A99="","",AVERAGE(Forecast!$M99:$R99))</x:f>
      </x:c>
      <x:c r="N99" s="38" t="str">
        <x:f>IF($A99="","",SUM(Forecast!$M99:$O99))</x:f>
      </x:c>
      <x:c r="O99" s="39" t="str">
        <x:f>IF($A99="","",IFERROR(($H99+$I99)/$M99,0))</x:f>
      </x:c>
      <x:c r="P99" s="38" t="str">
        <x:f>IF($A99="","",CEILING(MAX(0,$N99+($M99/30*$J99)-$H99-$I99+($M99/30*$F99)),$K99))</x:f>
      </x:c>
      <x:c r="Q99" s="40" t="str">
        <x:f>IF($A99="","",$P99*$G99)</x:f>
      </x:c>
      <x:c r="R99" s="37" t="str">
        <x:f>IF($A99="","",IFERROR(INDEX(Forecast!$U$5:$U$204,MATCH($A99,Forecast!$A$5:$A$204,0)),"SEM HISTÓRICO"))</x:f>
      </x:c>
      <x:c r="S99" s="37" t="str">
        <x:f>IF($A99="","",IF($L99="Inativo","NÃO PLANEJAR",IF($O99&lt;=$F99/30,"RISCO DE RUPTURA",IF($P99&gt;0,"PROGRAMAR PEDIDO",IF($O99&gt;3,"REDUZIR COMPRA","COBERTURA OK")))))</x:f>
      </x:c>
      <x:c r="T99" s="1"/>
      <x:c r="U99" s="1"/>
      <x:c r="V99" s="1"/>
      <x:c r="W99" s="1"/>
    </x:row>
    <x:row r="100">
      <x:c r="A100" s="33"/>
      <x:c r="B100" s="33"/>
      <x:c r="C100" s="33"/>
      <x:c r="D100" s="33"/>
      <x:c r="E100" s="33"/>
      <x:c r="F100" s="33"/>
      <x:c r="G100" s="34"/>
      <x:c r="H100" s="33"/>
      <x:c r="I100" s="33"/>
      <x:c r="J100" s="33"/>
      <x:c r="K100" s="33"/>
      <x:c r="L100" s="33"/>
      <x:c r="M100" s="38" t="str">
        <x:f>IF($A100="","",AVERAGE(Forecast!$M100:$R100))</x:f>
      </x:c>
      <x:c r="N100" s="38" t="str">
        <x:f>IF($A100="","",SUM(Forecast!$M100:$O100))</x:f>
      </x:c>
      <x:c r="O100" s="39" t="str">
        <x:f>IF($A100="","",IFERROR(($H100+$I100)/$M100,0))</x:f>
      </x:c>
      <x:c r="P100" s="38" t="str">
        <x:f>IF($A100="","",CEILING(MAX(0,$N100+($M100/30*$J100)-$H100-$I100+($M100/30*$F100)),$K100))</x:f>
      </x:c>
      <x:c r="Q100" s="40" t="str">
        <x:f>IF($A100="","",$P100*$G100)</x:f>
      </x:c>
      <x:c r="R100" s="37" t="str">
        <x:f>IF($A100="","",IFERROR(INDEX(Forecast!$U$5:$U$204,MATCH($A100,Forecast!$A$5:$A$204,0)),"SEM HISTÓRICO"))</x:f>
      </x:c>
      <x:c r="S100" s="37" t="str">
        <x:f>IF($A100="","",IF($L100="Inativo","NÃO PLANEJAR",IF($O100&lt;=$F100/30,"RISCO DE RUPTURA",IF($P100&gt;0,"PROGRAMAR PEDIDO",IF($O100&gt;3,"REDUZIR COMPRA","COBERTURA OK")))))</x:f>
      </x:c>
      <x:c r="T100" s="1"/>
      <x:c r="U100" s="1"/>
      <x:c r="V100" s="1"/>
      <x:c r="W100" s="1"/>
    </x:row>
    <x:row r="101">
      <x:c r="A101" s="33"/>
      <x:c r="B101" s="33"/>
      <x:c r="C101" s="33"/>
      <x:c r="D101" s="33"/>
      <x:c r="E101" s="33"/>
      <x:c r="F101" s="33"/>
      <x:c r="G101" s="34"/>
      <x:c r="H101" s="33"/>
      <x:c r="I101" s="33"/>
      <x:c r="J101" s="33"/>
      <x:c r="K101" s="33"/>
      <x:c r="L101" s="33"/>
      <x:c r="M101" s="38" t="str">
        <x:f>IF($A101="","",AVERAGE(Forecast!$M101:$R101))</x:f>
      </x:c>
      <x:c r="N101" s="38" t="str">
        <x:f>IF($A101="","",SUM(Forecast!$M101:$O101))</x:f>
      </x:c>
      <x:c r="O101" s="39" t="str">
        <x:f>IF($A101="","",IFERROR(($H101+$I101)/$M101,0))</x:f>
      </x:c>
      <x:c r="P101" s="38" t="str">
        <x:f>IF($A101="","",CEILING(MAX(0,$N101+($M101/30*$J101)-$H101-$I101+($M101/30*$F101)),$K101))</x:f>
      </x:c>
      <x:c r="Q101" s="40" t="str">
        <x:f>IF($A101="","",$P101*$G101)</x:f>
      </x:c>
      <x:c r="R101" s="37" t="str">
        <x:f>IF($A101="","",IFERROR(INDEX(Forecast!$U$5:$U$204,MATCH($A101,Forecast!$A$5:$A$204,0)),"SEM HISTÓRICO"))</x:f>
      </x:c>
      <x:c r="S101" s="37" t="str">
        <x:f>IF($A101="","",IF($L101="Inativo","NÃO PLANEJAR",IF($O101&lt;=$F101/30,"RISCO DE RUPTURA",IF($P101&gt;0,"PROGRAMAR PEDIDO",IF($O101&gt;3,"REDUZIR COMPRA","COBERTURA OK")))))</x:f>
      </x:c>
      <x:c r="T101" s="1"/>
      <x:c r="U101" s="1"/>
      <x:c r="V101" s="1"/>
      <x:c r="W101" s="1"/>
    </x:row>
    <x:row r="102">
      <x:c r="A102" s="33"/>
      <x:c r="B102" s="33"/>
      <x:c r="C102" s="33"/>
      <x:c r="D102" s="33"/>
      <x:c r="E102" s="33"/>
      <x:c r="F102" s="33"/>
      <x:c r="G102" s="34"/>
      <x:c r="H102" s="33"/>
      <x:c r="I102" s="33"/>
      <x:c r="J102" s="33"/>
      <x:c r="K102" s="33"/>
      <x:c r="L102" s="33"/>
      <x:c r="M102" s="38" t="str">
        <x:f>IF($A102="","",AVERAGE(Forecast!$M102:$R102))</x:f>
      </x:c>
      <x:c r="N102" s="38" t="str">
        <x:f>IF($A102="","",SUM(Forecast!$M102:$O102))</x:f>
      </x:c>
      <x:c r="O102" s="39" t="str">
        <x:f>IF($A102="","",IFERROR(($H102+$I102)/$M102,0))</x:f>
      </x:c>
      <x:c r="P102" s="38" t="str">
        <x:f>IF($A102="","",CEILING(MAX(0,$N102+($M102/30*$J102)-$H102-$I102+($M102/30*$F102)),$K102))</x:f>
      </x:c>
      <x:c r="Q102" s="40" t="str">
        <x:f>IF($A102="","",$P102*$G102)</x:f>
      </x:c>
      <x:c r="R102" s="37" t="str">
        <x:f>IF($A102="","",IFERROR(INDEX(Forecast!$U$5:$U$204,MATCH($A102,Forecast!$A$5:$A$204,0)),"SEM HISTÓRICO"))</x:f>
      </x:c>
      <x:c r="S102" s="37" t="str">
        <x:f>IF($A102="","",IF($L102="Inativo","NÃO PLANEJAR",IF($O102&lt;=$F102/30,"RISCO DE RUPTURA",IF($P102&gt;0,"PROGRAMAR PEDIDO",IF($O102&gt;3,"REDUZIR COMPRA","COBERTURA OK")))))</x:f>
      </x:c>
      <x:c r="T102" s="1"/>
      <x:c r="U102" s="1"/>
      <x:c r="V102" s="1"/>
      <x:c r="W102" s="1"/>
    </x:row>
    <x:row r="103">
      <x:c r="A103" s="33"/>
      <x:c r="B103" s="33"/>
      <x:c r="C103" s="33"/>
      <x:c r="D103" s="33"/>
      <x:c r="E103" s="33"/>
      <x:c r="F103" s="33"/>
      <x:c r="G103" s="34"/>
      <x:c r="H103" s="33"/>
      <x:c r="I103" s="33"/>
      <x:c r="J103" s="33"/>
      <x:c r="K103" s="33"/>
      <x:c r="L103" s="33"/>
      <x:c r="M103" s="38" t="str">
        <x:f>IF($A103="","",AVERAGE(Forecast!$M103:$R103))</x:f>
      </x:c>
      <x:c r="N103" s="38" t="str">
        <x:f>IF($A103="","",SUM(Forecast!$M103:$O103))</x:f>
      </x:c>
      <x:c r="O103" s="39" t="str">
        <x:f>IF($A103="","",IFERROR(($H103+$I103)/$M103,0))</x:f>
      </x:c>
      <x:c r="P103" s="38" t="str">
        <x:f>IF($A103="","",CEILING(MAX(0,$N103+($M103/30*$J103)-$H103-$I103+($M103/30*$F103)),$K103))</x:f>
      </x:c>
      <x:c r="Q103" s="40" t="str">
        <x:f>IF($A103="","",$P103*$G103)</x:f>
      </x:c>
      <x:c r="R103" s="37" t="str">
        <x:f>IF($A103="","",IFERROR(INDEX(Forecast!$U$5:$U$204,MATCH($A103,Forecast!$A$5:$A$204,0)),"SEM HISTÓRICO"))</x:f>
      </x:c>
      <x:c r="S103" s="37" t="str">
        <x:f>IF($A103="","",IF($L103="Inativo","NÃO PLANEJAR",IF($O103&lt;=$F103/30,"RISCO DE RUPTURA",IF($P103&gt;0,"PROGRAMAR PEDIDO",IF($O103&gt;3,"REDUZIR COMPRA","COBERTURA OK")))))</x:f>
      </x:c>
      <x:c r="T103" s="1"/>
      <x:c r="U103" s="1"/>
      <x:c r="V103" s="1"/>
      <x:c r="W103" s="1"/>
    </x:row>
    <x:row r="104">
      <x:c r="A104" s="33"/>
      <x:c r="B104" s="33"/>
      <x:c r="C104" s="33"/>
      <x:c r="D104" s="33"/>
      <x:c r="E104" s="33"/>
      <x:c r="F104" s="33"/>
      <x:c r="G104" s="34"/>
      <x:c r="H104" s="33"/>
      <x:c r="I104" s="33"/>
      <x:c r="J104" s="33"/>
      <x:c r="K104" s="33"/>
      <x:c r="L104" s="33"/>
      <x:c r="M104" s="38" t="str">
        <x:f>IF($A104="","",AVERAGE(Forecast!$M104:$R104))</x:f>
      </x:c>
      <x:c r="N104" s="38" t="str">
        <x:f>IF($A104="","",SUM(Forecast!$M104:$O104))</x:f>
      </x:c>
      <x:c r="O104" s="39" t="str">
        <x:f>IF($A104="","",IFERROR(($H104+$I104)/$M104,0))</x:f>
      </x:c>
      <x:c r="P104" s="38" t="str">
        <x:f>IF($A104="","",CEILING(MAX(0,$N104+($M104/30*$J104)-$H104-$I104+($M104/30*$F104)),$K104))</x:f>
      </x:c>
      <x:c r="Q104" s="40" t="str">
        <x:f>IF($A104="","",$P104*$G104)</x:f>
      </x:c>
      <x:c r="R104" s="37" t="str">
        <x:f>IF($A104="","",IFERROR(INDEX(Forecast!$U$5:$U$204,MATCH($A104,Forecast!$A$5:$A$204,0)),"SEM HISTÓRICO"))</x:f>
      </x:c>
      <x:c r="S104" s="37" t="str">
        <x:f>IF($A104="","",IF($L104="Inativo","NÃO PLANEJAR",IF($O104&lt;=$F104/30,"RISCO DE RUPTURA",IF($P104&gt;0,"PROGRAMAR PEDIDO",IF($O104&gt;3,"REDUZIR COMPRA","COBERTURA OK")))))</x:f>
      </x:c>
      <x:c r="T104" s="1"/>
      <x:c r="U104" s="1"/>
      <x:c r="V104" s="1"/>
      <x:c r="W104" s="1"/>
    </x:row>
    <x:row r="105">
      <x:c r="A105" s="33"/>
      <x:c r="B105" s="33"/>
      <x:c r="C105" s="33"/>
      <x:c r="D105" s="33"/>
      <x:c r="E105" s="33"/>
      <x:c r="F105" s="33"/>
      <x:c r="G105" s="34"/>
      <x:c r="H105" s="33"/>
      <x:c r="I105" s="33"/>
      <x:c r="J105" s="33"/>
      <x:c r="K105" s="33"/>
      <x:c r="L105" s="33"/>
      <x:c r="M105" s="38" t="str">
        <x:f>IF($A105="","",AVERAGE(Forecast!$M105:$R105))</x:f>
      </x:c>
      <x:c r="N105" s="38" t="str">
        <x:f>IF($A105="","",SUM(Forecast!$M105:$O105))</x:f>
      </x:c>
      <x:c r="O105" s="39" t="str">
        <x:f>IF($A105="","",IFERROR(($H105+$I105)/$M105,0))</x:f>
      </x:c>
      <x:c r="P105" s="38" t="str">
        <x:f>IF($A105="","",CEILING(MAX(0,$N105+($M105/30*$J105)-$H105-$I105+($M105/30*$F105)),$K105))</x:f>
      </x:c>
      <x:c r="Q105" s="40" t="str">
        <x:f>IF($A105="","",$P105*$G105)</x:f>
      </x:c>
      <x:c r="R105" s="37" t="str">
        <x:f>IF($A105="","",IFERROR(INDEX(Forecast!$U$5:$U$204,MATCH($A105,Forecast!$A$5:$A$204,0)),"SEM HISTÓRICO"))</x:f>
      </x:c>
      <x:c r="S105" s="37" t="str">
        <x:f>IF($A105="","",IF($L105="Inativo","NÃO PLANEJAR",IF($O105&lt;=$F105/30,"RISCO DE RUPTURA",IF($P105&gt;0,"PROGRAMAR PEDIDO",IF($O105&gt;3,"REDUZIR COMPRA","COBERTURA OK")))))</x:f>
      </x:c>
      <x:c r="T105" s="1"/>
      <x:c r="U105" s="1"/>
      <x:c r="V105" s="1"/>
      <x:c r="W105" s="1"/>
    </x:row>
    <x:row r="106">
      <x:c r="A106" s="33"/>
      <x:c r="B106" s="33"/>
      <x:c r="C106" s="33"/>
      <x:c r="D106" s="33"/>
      <x:c r="E106" s="33"/>
      <x:c r="F106" s="33"/>
      <x:c r="G106" s="34"/>
      <x:c r="H106" s="33"/>
      <x:c r="I106" s="33"/>
      <x:c r="J106" s="33"/>
      <x:c r="K106" s="33"/>
      <x:c r="L106" s="33"/>
      <x:c r="M106" s="38" t="str">
        <x:f>IF($A106="","",AVERAGE(Forecast!$M106:$R106))</x:f>
      </x:c>
      <x:c r="N106" s="38" t="str">
        <x:f>IF($A106="","",SUM(Forecast!$M106:$O106))</x:f>
      </x:c>
      <x:c r="O106" s="39" t="str">
        <x:f>IF($A106="","",IFERROR(($H106+$I106)/$M106,0))</x:f>
      </x:c>
      <x:c r="P106" s="38" t="str">
        <x:f>IF($A106="","",CEILING(MAX(0,$N106+($M106/30*$J106)-$H106-$I106+($M106/30*$F106)),$K106))</x:f>
      </x:c>
      <x:c r="Q106" s="40" t="str">
        <x:f>IF($A106="","",$P106*$G106)</x:f>
      </x:c>
      <x:c r="R106" s="37" t="str">
        <x:f>IF($A106="","",IFERROR(INDEX(Forecast!$U$5:$U$204,MATCH($A106,Forecast!$A$5:$A$204,0)),"SEM HISTÓRICO"))</x:f>
      </x:c>
      <x:c r="S106" s="37" t="str">
        <x:f>IF($A106="","",IF($L106="Inativo","NÃO PLANEJAR",IF($O106&lt;=$F106/30,"RISCO DE RUPTURA",IF($P106&gt;0,"PROGRAMAR PEDIDO",IF($O106&gt;3,"REDUZIR COMPRA","COBERTURA OK")))))</x:f>
      </x:c>
      <x:c r="T106" s="1"/>
      <x:c r="U106" s="1"/>
      <x:c r="V106" s="1"/>
      <x:c r="W106" s="1"/>
    </x:row>
    <x:row r="107">
      <x:c r="A107" s="33"/>
      <x:c r="B107" s="33"/>
      <x:c r="C107" s="33"/>
      <x:c r="D107" s="33"/>
      <x:c r="E107" s="33"/>
      <x:c r="F107" s="33"/>
      <x:c r="G107" s="34"/>
      <x:c r="H107" s="33"/>
      <x:c r="I107" s="33"/>
      <x:c r="J107" s="33"/>
      <x:c r="K107" s="33"/>
      <x:c r="L107" s="33"/>
      <x:c r="M107" s="38" t="str">
        <x:f>IF($A107="","",AVERAGE(Forecast!$M107:$R107))</x:f>
      </x:c>
      <x:c r="N107" s="38" t="str">
        <x:f>IF($A107="","",SUM(Forecast!$M107:$O107))</x:f>
      </x:c>
      <x:c r="O107" s="39" t="str">
        <x:f>IF($A107="","",IFERROR(($H107+$I107)/$M107,0))</x:f>
      </x:c>
      <x:c r="P107" s="38" t="str">
        <x:f>IF($A107="","",CEILING(MAX(0,$N107+($M107/30*$J107)-$H107-$I107+($M107/30*$F107)),$K107))</x:f>
      </x:c>
      <x:c r="Q107" s="40" t="str">
        <x:f>IF($A107="","",$P107*$G107)</x:f>
      </x:c>
      <x:c r="R107" s="37" t="str">
        <x:f>IF($A107="","",IFERROR(INDEX(Forecast!$U$5:$U$204,MATCH($A107,Forecast!$A$5:$A$204,0)),"SEM HISTÓRICO"))</x:f>
      </x:c>
      <x:c r="S107" s="37" t="str">
        <x:f>IF($A107="","",IF($L107="Inativo","NÃO PLANEJAR",IF($O107&lt;=$F107/30,"RISCO DE RUPTURA",IF($P107&gt;0,"PROGRAMAR PEDIDO",IF($O107&gt;3,"REDUZIR COMPRA","COBERTURA OK")))))</x:f>
      </x:c>
      <x:c r="T107" s="1"/>
      <x:c r="U107" s="1"/>
      <x:c r="V107" s="1"/>
      <x:c r="W107" s="1"/>
    </x:row>
    <x:row r="108">
      <x:c r="A108" s="33"/>
      <x:c r="B108" s="33"/>
      <x:c r="C108" s="33"/>
      <x:c r="D108" s="33"/>
      <x:c r="E108" s="33"/>
      <x:c r="F108" s="33"/>
      <x:c r="G108" s="34"/>
      <x:c r="H108" s="33"/>
      <x:c r="I108" s="33"/>
      <x:c r="J108" s="33"/>
      <x:c r="K108" s="33"/>
      <x:c r="L108" s="33"/>
      <x:c r="M108" s="38" t="str">
        <x:f>IF($A108="","",AVERAGE(Forecast!$M108:$R108))</x:f>
      </x:c>
      <x:c r="N108" s="38" t="str">
        <x:f>IF($A108="","",SUM(Forecast!$M108:$O108))</x:f>
      </x:c>
      <x:c r="O108" s="39" t="str">
        <x:f>IF($A108="","",IFERROR(($H108+$I108)/$M108,0))</x:f>
      </x:c>
      <x:c r="P108" s="38" t="str">
        <x:f>IF($A108="","",CEILING(MAX(0,$N108+($M108/30*$J108)-$H108-$I108+($M108/30*$F108)),$K108))</x:f>
      </x:c>
      <x:c r="Q108" s="40" t="str">
        <x:f>IF($A108="","",$P108*$G108)</x:f>
      </x:c>
      <x:c r="R108" s="37" t="str">
        <x:f>IF($A108="","",IFERROR(INDEX(Forecast!$U$5:$U$204,MATCH($A108,Forecast!$A$5:$A$204,0)),"SEM HISTÓRICO"))</x:f>
      </x:c>
      <x:c r="S108" s="37" t="str">
        <x:f>IF($A108="","",IF($L108="Inativo","NÃO PLANEJAR",IF($O108&lt;=$F108/30,"RISCO DE RUPTURA",IF($P108&gt;0,"PROGRAMAR PEDIDO",IF($O108&gt;3,"REDUZIR COMPRA","COBERTURA OK")))))</x:f>
      </x:c>
      <x:c r="T108" s="1"/>
      <x:c r="U108" s="1"/>
      <x:c r="V108" s="1"/>
      <x:c r="W108" s="1"/>
    </x:row>
    <x:row r="109">
      <x:c r="A109" s="33"/>
      <x:c r="B109" s="33"/>
      <x:c r="C109" s="33"/>
      <x:c r="D109" s="33"/>
      <x:c r="E109" s="33"/>
      <x:c r="F109" s="33"/>
      <x:c r="G109" s="34"/>
      <x:c r="H109" s="33"/>
      <x:c r="I109" s="33"/>
      <x:c r="J109" s="33"/>
      <x:c r="K109" s="33"/>
      <x:c r="L109" s="33"/>
      <x:c r="M109" s="38" t="str">
        <x:f>IF($A109="","",AVERAGE(Forecast!$M109:$R109))</x:f>
      </x:c>
      <x:c r="N109" s="38" t="str">
        <x:f>IF($A109="","",SUM(Forecast!$M109:$O109))</x:f>
      </x:c>
      <x:c r="O109" s="39" t="str">
        <x:f>IF($A109="","",IFERROR(($H109+$I109)/$M109,0))</x:f>
      </x:c>
      <x:c r="P109" s="38" t="str">
        <x:f>IF($A109="","",CEILING(MAX(0,$N109+($M109/30*$J109)-$H109-$I109+($M109/30*$F109)),$K109))</x:f>
      </x:c>
      <x:c r="Q109" s="40" t="str">
        <x:f>IF($A109="","",$P109*$G109)</x:f>
      </x:c>
      <x:c r="R109" s="37" t="str">
        <x:f>IF($A109="","",IFERROR(INDEX(Forecast!$U$5:$U$204,MATCH($A109,Forecast!$A$5:$A$204,0)),"SEM HISTÓRICO"))</x:f>
      </x:c>
      <x:c r="S109" s="37" t="str">
        <x:f>IF($A109="","",IF($L109="Inativo","NÃO PLANEJAR",IF($O109&lt;=$F109/30,"RISCO DE RUPTURA",IF($P109&gt;0,"PROGRAMAR PEDIDO",IF($O109&gt;3,"REDUZIR COMPRA","COBERTURA OK")))))</x:f>
      </x:c>
      <x:c r="T109" s="1"/>
      <x:c r="U109" s="1"/>
      <x:c r="V109" s="1"/>
      <x:c r="W109" s="1"/>
    </x:row>
    <x:row r="110">
      <x:c r="A110" s="33"/>
      <x:c r="B110" s="33"/>
      <x:c r="C110" s="33"/>
      <x:c r="D110" s="33"/>
      <x:c r="E110" s="33"/>
      <x:c r="F110" s="33"/>
      <x:c r="G110" s="34"/>
      <x:c r="H110" s="33"/>
      <x:c r="I110" s="33"/>
      <x:c r="J110" s="33"/>
      <x:c r="K110" s="33"/>
      <x:c r="L110" s="33"/>
      <x:c r="M110" s="38" t="str">
        <x:f>IF($A110="","",AVERAGE(Forecast!$M110:$R110))</x:f>
      </x:c>
      <x:c r="N110" s="38" t="str">
        <x:f>IF($A110="","",SUM(Forecast!$M110:$O110))</x:f>
      </x:c>
      <x:c r="O110" s="39" t="str">
        <x:f>IF($A110="","",IFERROR(($H110+$I110)/$M110,0))</x:f>
      </x:c>
      <x:c r="P110" s="38" t="str">
        <x:f>IF($A110="","",CEILING(MAX(0,$N110+($M110/30*$J110)-$H110-$I110+($M110/30*$F110)),$K110))</x:f>
      </x:c>
      <x:c r="Q110" s="40" t="str">
        <x:f>IF($A110="","",$P110*$G110)</x:f>
      </x:c>
      <x:c r="R110" s="37" t="str">
        <x:f>IF($A110="","",IFERROR(INDEX(Forecast!$U$5:$U$204,MATCH($A110,Forecast!$A$5:$A$204,0)),"SEM HISTÓRICO"))</x:f>
      </x:c>
      <x:c r="S110" s="37" t="str">
        <x:f>IF($A110="","",IF($L110="Inativo","NÃO PLANEJAR",IF($O110&lt;=$F110/30,"RISCO DE RUPTURA",IF($P110&gt;0,"PROGRAMAR PEDIDO",IF($O110&gt;3,"REDUZIR COMPRA","COBERTURA OK")))))</x:f>
      </x:c>
      <x:c r="T110" s="1"/>
      <x:c r="U110" s="1"/>
      <x:c r="V110" s="1"/>
      <x:c r="W110" s="1"/>
    </x:row>
    <x:row r="111">
      <x:c r="A111" s="33"/>
      <x:c r="B111" s="33"/>
      <x:c r="C111" s="33"/>
      <x:c r="D111" s="33"/>
      <x:c r="E111" s="33"/>
      <x:c r="F111" s="33"/>
      <x:c r="G111" s="34"/>
      <x:c r="H111" s="33"/>
      <x:c r="I111" s="33"/>
      <x:c r="J111" s="33"/>
      <x:c r="K111" s="33"/>
      <x:c r="L111" s="33"/>
      <x:c r="M111" s="38" t="str">
        <x:f>IF($A111="","",AVERAGE(Forecast!$M111:$R111))</x:f>
      </x:c>
      <x:c r="N111" s="38" t="str">
        <x:f>IF($A111="","",SUM(Forecast!$M111:$O111))</x:f>
      </x:c>
      <x:c r="O111" s="39" t="str">
        <x:f>IF($A111="","",IFERROR(($H111+$I111)/$M111,0))</x:f>
      </x:c>
      <x:c r="P111" s="38" t="str">
        <x:f>IF($A111="","",CEILING(MAX(0,$N111+($M111/30*$J111)-$H111-$I111+($M111/30*$F111)),$K111))</x:f>
      </x:c>
      <x:c r="Q111" s="40" t="str">
        <x:f>IF($A111="","",$P111*$G111)</x:f>
      </x:c>
      <x:c r="R111" s="37" t="str">
        <x:f>IF($A111="","",IFERROR(INDEX(Forecast!$U$5:$U$204,MATCH($A111,Forecast!$A$5:$A$204,0)),"SEM HISTÓRICO"))</x:f>
      </x:c>
      <x:c r="S111" s="37" t="str">
        <x:f>IF($A111="","",IF($L111="Inativo","NÃO PLANEJAR",IF($O111&lt;=$F111/30,"RISCO DE RUPTURA",IF($P111&gt;0,"PROGRAMAR PEDIDO",IF($O111&gt;3,"REDUZIR COMPRA","COBERTURA OK")))))</x:f>
      </x:c>
      <x:c r="T111" s="1"/>
      <x:c r="U111" s="1"/>
      <x:c r="V111" s="1"/>
      <x:c r="W111" s="1"/>
    </x:row>
    <x:row r="112">
      <x:c r="A112" s="33"/>
      <x:c r="B112" s="33"/>
      <x:c r="C112" s="33"/>
      <x:c r="D112" s="33"/>
      <x:c r="E112" s="33"/>
      <x:c r="F112" s="33"/>
      <x:c r="G112" s="34"/>
      <x:c r="H112" s="33"/>
      <x:c r="I112" s="33"/>
      <x:c r="J112" s="33"/>
      <x:c r="K112" s="33"/>
      <x:c r="L112" s="33"/>
      <x:c r="M112" s="38" t="str">
        <x:f>IF($A112="","",AVERAGE(Forecast!$M112:$R112))</x:f>
      </x:c>
      <x:c r="N112" s="38" t="str">
        <x:f>IF($A112="","",SUM(Forecast!$M112:$O112))</x:f>
      </x:c>
      <x:c r="O112" s="39" t="str">
        <x:f>IF($A112="","",IFERROR(($H112+$I112)/$M112,0))</x:f>
      </x:c>
      <x:c r="P112" s="38" t="str">
        <x:f>IF($A112="","",CEILING(MAX(0,$N112+($M112/30*$J112)-$H112-$I112+($M112/30*$F112)),$K112))</x:f>
      </x:c>
      <x:c r="Q112" s="40" t="str">
        <x:f>IF($A112="","",$P112*$G112)</x:f>
      </x:c>
      <x:c r="R112" s="37" t="str">
        <x:f>IF($A112="","",IFERROR(INDEX(Forecast!$U$5:$U$204,MATCH($A112,Forecast!$A$5:$A$204,0)),"SEM HISTÓRICO"))</x:f>
      </x:c>
      <x:c r="S112" s="37" t="str">
        <x:f>IF($A112="","",IF($L112="Inativo","NÃO PLANEJAR",IF($O112&lt;=$F112/30,"RISCO DE RUPTURA",IF($P112&gt;0,"PROGRAMAR PEDIDO",IF($O112&gt;3,"REDUZIR COMPRA","COBERTURA OK")))))</x:f>
      </x:c>
      <x:c r="T112" s="1"/>
      <x:c r="U112" s="1"/>
      <x:c r="V112" s="1"/>
      <x:c r="W112" s="1"/>
    </x:row>
    <x:row r="113">
      <x:c r="A113" s="33"/>
      <x:c r="B113" s="33"/>
      <x:c r="C113" s="33"/>
      <x:c r="D113" s="33"/>
      <x:c r="E113" s="33"/>
      <x:c r="F113" s="33"/>
      <x:c r="G113" s="34"/>
      <x:c r="H113" s="33"/>
      <x:c r="I113" s="33"/>
      <x:c r="J113" s="33"/>
      <x:c r="K113" s="33"/>
      <x:c r="L113" s="33"/>
      <x:c r="M113" s="38" t="str">
        <x:f>IF($A113="","",AVERAGE(Forecast!$M113:$R113))</x:f>
      </x:c>
      <x:c r="N113" s="38" t="str">
        <x:f>IF($A113="","",SUM(Forecast!$M113:$O113))</x:f>
      </x:c>
      <x:c r="O113" s="39" t="str">
        <x:f>IF($A113="","",IFERROR(($H113+$I113)/$M113,0))</x:f>
      </x:c>
      <x:c r="P113" s="38" t="str">
        <x:f>IF($A113="","",CEILING(MAX(0,$N113+($M113/30*$J113)-$H113-$I113+($M113/30*$F113)),$K113))</x:f>
      </x:c>
      <x:c r="Q113" s="40" t="str">
        <x:f>IF($A113="","",$P113*$G113)</x:f>
      </x:c>
      <x:c r="R113" s="37" t="str">
        <x:f>IF($A113="","",IFERROR(INDEX(Forecast!$U$5:$U$204,MATCH($A113,Forecast!$A$5:$A$204,0)),"SEM HISTÓRICO"))</x:f>
      </x:c>
      <x:c r="S113" s="37" t="str">
        <x:f>IF($A113="","",IF($L113="Inativo","NÃO PLANEJAR",IF($O113&lt;=$F113/30,"RISCO DE RUPTURA",IF($P113&gt;0,"PROGRAMAR PEDIDO",IF($O113&gt;3,"REDUZIR COMPRA","COBERTURA OK")))))</x:f>
      </x:c>
      <x:c r="T113" s="1"/>
      <x:c r="U113" s="1"/>
      <x:c r="V113" s="1"/>
      <x:c r="W113" s="1"/>
    </x:row>
    <x:row r="114">
      <x:c r="A114" s="33"/>
      <x:c r="B114" s="33"/>
      <x:c r="C114" s="33"/>
      <x:c r="D114" s="33"/>
      <x:c r="E114" s="33"/>
      <x:c r="F114" s="33"/>
      <x:c r="G114" s="34"/>
      <x:c r="H114" s="33"/>
      <x:c r="I114" s="33"/>
      <x:c r="J114" s="33"/>
      <x:c r="K114" s="33"/>
      <x:c r="L114" s="33"/>
      <x:c r="M114" s="38" t="str">
        <x:f>IF($A114="","",AVERAGE(Forecast!$M114:$R114))</x:f>
      </x:c>
      <x:c r="N114" s="38" t="str">
        <x:f>IF($A114="","",SUM(Forecast!$M114:$O114))</x:f>
      </x:c>
      <x:c r="O114" s="39" t="str">
        <x:f>IF($A114="","",IFERROR(($H114+$I114)/$M114,0))</x:f>
      </x:c>
      <x:c r="P114" s="38" t="str">
        <x:f>IF($A114="","",CEILING(MAX(0,$N114+($M114/30*$J114)-$H114-$I114+($M114/30*$F114)),$K114))</x:f>
      </x:c>
      <x:c r="Q114" s="40" t="str">
        <x:f>IF($A114="","",$P114*$G114)</x:f>
      </x:c>
      <x:c r="R114" s="37" t="str">
        <x:f>IF($A114="","",IFERROR(INDEX(Forecast!$U$5:$U$204,MATCH($A114,Forecast!$A$5:$A$204,0)),"SEM HISTÓRICO"))</x:f>
      </x:c>
      <x:c r="S114" s="37" t="str">
        <x:f>IF($A114="","",IF($L114="Inativo","NÃO PLANEJAR",IF($O114&lt;=$F114/30,"RISCO DE RUPTURA",IF($P114&gt;0,"PROGRAMAR PEDIDO",IF($O114&gt;3,"REDUZIR COMPRA","COBERTURA OK")))))</x:f>
      </x:c>
      <x:c r="T114" s="1"/>
      <x:c r="U114" s="1"/>
      <x:c r="V114" s="1"/>
      <x:c r="W114" s="1"/>
    </x:row>
    <x:row r="115">
      <x:c r="A115" s="33"/>
      <x:c r="B115" s="33"/>
      <x:c r="C115" s="33"/>
      <x:c r="D115" s="33"/>
      <x:c r="E115" s="33"/>
      <x:c r="F115" s="33"/>
      <x:c r="G115" s="34"/>
      <x:c r="H115" s="33"/>
      <x:c r="I115" s="33"/>
      <x:c r="J115" s="33"/>
      <x:c r="K115" s="33"/>
      <x:c r="L115" s="33"/>
      <x:c r="M115" s="38" t="str">
        <x:f>IF($A115="","",AVERAGE(Forecast!$M115:$R115))</x:f>
      </x:c>
      <x:c r="N115" s="38" t="str">
        <x:f>IF($A115="","",SUM(Forecast!$M115:$O115))</x:f>
      </x:c>
      <x:c r="O115" s="39" t="str">
        <x:f>IF($A115="","",IFERROR(($H115+$I115)/$M115,0))</x:f>
      </x:c>
      <x:c r="P115" s="38" t="str">
        <x:f>IF($A115="","",CEILING(MAX(0,$N115+($M115/30*$J115)-$H115-$I115+($M115/30*$F115)),$K115))</x:f>
      </x:c>
      <x:c r="Q115" s="40" t="str">
        <x:f>IF($A115="","",$P115*$G115)</x:f>
      </x:c>
      <x:c r="R115" s="37" t="str">
        <x:f>IF($A115="","",IFERROR(INDEX(Forecast!$U$5:$U$204,MATCH($A115,Forecast!$A$5:$A$204,0)),"SEM HISTÓRICO"))</x:f>
      </x:c>
      <x:c r="S115" s="37" t="str">
        <x:f>IF($A115="","",IF($L115="Inativo","NÃO PLANEJAR",IF($O115&lt;=$F115/30,"RISCO DE RUPTURA",IF($P115&gt;0,"PROGRAMAR PEDIDO",IF($O115&gt;3,"REDUZIR COMPRA","COBERTURA OK")))))</x:f>
      </x:c>
      <x:c r="T115" s="1"/>
      <x:c r="U115" s="1"/>
      <x:c r="V115" s="1"/>
      <x:c r="W115" s="1"/>
    </x:row>
    <x:row r="116">
      <x:c r="A116" s="33"/>
      <x:c r="B116" s="33"/>
      <x:c r="C116" s="33"/>
      <x:c r="D116" s="33"/>
      <x:c r="E116" s="33"/>
      <x:c r="F116" s="33"/>
      <x:c r="G116" s="34"/>
      <x:c r="H116" s="33"/>
      <x:c r="I116" s="33"/>
      <x:c r="J116" s="33"/>
      <x:c r="K116" s="33"/>
      <x:c r="L116" s="33"/>
      <x:c r="M116" s="38" t="str">
        <x:f>IF($A116="","",AVERAGE(Forecast!$M116:$R116))</x:f>
      </x:c>
      <x:c r="N116" s="38" t="str">
        <x:f>IF($A116="","",SUM(Forecast!$M116:$O116))</x:f>
      </x:c>
      <x:c r="O116" s="39" t="str">
        <x:f>IF($A116="","",IFERROR(($H116+$I116)/$M116,0))</x:f>
      </x:c>
      <x:c r="P116" s="38" t="str">
        <x:f>IF($A116="","",CEILING(MAX(0,$N116+($M116/30*$J116)-$H116-$I116+($M116/30*$F116)),$K116))</x:f>
      </x:c>
      <x:c r="Q116" s="40" t="str">
        <x:f>IF($A116="","",$P116*$G116)</x:f>
      </x:c>
      <x:c r="R116" s="37" t="str">
        <x:f>IF($A116="","",IFERROR(INDEX(Forecast!$U$5:$U$204,MATCH($A116,Forecast!$A$5:$A$204,0)),"SEM HISTÓRICO"))</x:f>
      </x:c>
      <x:c r="S116" s="37" t="str">
        <x:f>IF($A116="","",IF($L116="Inativo","NÃO PLANEJAR",IF($O116&lt;=$F116/30,"RISCO DE RUPTURA",IF($P116&gt;0,"PROGRAMAR PEDIDO",IF($O116&gt;3,"REDUZIR COMPRA","COBERTURA OK")))))</x:f>
      </x:c>
      <x:c r="T116" s="1"/>
      <x:c r="U116" s="1"/>
      <x:c r="V116" s="1"/>
      <x:c r="W116" s="1"/>
    </x:row>
    <x:row r="117">
      <x:c r="A117" s="33"/>
      <x:c r="B117" s="33"/>
      <x:c r="C117" s="33"/>
      <x:c r="D117" s="33"/>
      <x:c r="E117" s="33"/>
      <x:c r="F117" s="33"/>
      <x:c r="G117" s="34"/>
      <x:c r="H117" s="33"/>
      <x:c r="I117" s="33"/>
      <x:c r="J117" s="33"/>
      <x:c r="K117" s="33"/>
      <x:c r="L117" s="33"/>
      <x:c r="M117" s="38" t="str">
        <x:f>IF($A117="","",AVERAGE(Forecast!$M117:$R117))</x:f>
      </x:c>
      <x:c r="N117" s="38" t="str">
        <x:f>IF($A117="","",SUM(Forecast!$M117:$O117))</x:f>
      </x:c>
      <x:c r="O117" s="39" t="str">
        <x:f>IF($A117="","",IFERROR(($H117+$I117)/$M117,0))</x:f>
      </x:c>
      <x:c r="P117" s="38" t="str">
        <x:f>IF($A117="","",CEILING(MAX(0,$N117+($M117/30*$J117)-$H117-$I117+($M117/30*$F117)),$K117))</x:f>
      </x:c>
      <x:c r="Q117" s="40" t="str">
        <x:f>IF($A117="","",$P117*$G117)</x:f>
      </x:c>
      <x:c r="R117" s="37" t="str">
        <x:f>IF($A117="","",IFERROR(INDEX(Forecast!$U$5:$U$204,MATCH($A117,Forecast!$A$5:$A$204,0)),"SEM HISTÓRICO"))</x:f>
      </x:c>
      <x:c r="S117" s="37" t="str">
        <x:f>IF($A117="","",IF($L117="Inativo","NÃO PLANEJAR",IF($O117&lt;=$F117/30,"RISCO DE RUPTURA",IF($P117&gt;0,"PROGRAMAR PEDIDO",IF($O117&gt;3,"REDUZIR COMPRA","COBERTURA OK")))))</x:f>
      </x:c>
      <x:c r="T117" s="1"/>
      <x:c r="U117" s="1"/>
      <x:c r="V117" s="1"/>
      <x:c r="W117" s="1"/>
    </x:row>
    <x:row r="118">
      <x:c r="A118" s="33"/>
      <x:c r="B118" s="33"/>
      <x:c r="C118" s="33"/>
      <x:c r="D118" s="33"/>
      <x:c r="E118" s="33"/>
      <x:c r="F118" s="33"/>
      <x:c r="G118" s="34"/>
      <x:c r="H118" s="33"/>
      <x:c r="I118" s="33"/>
      <x:c r="J118" s="33"/>
      <x:c r="K118" s="33"/>
      <x:c r="L118" s="33"/>
      <x:c r="M118" s="38" t="str">
        <x:f>IF($A118="","",AVERAGE(Forecast!$M118:$R118))</x:f>
      </x:c>
      <x:c r="N118" s="38" t="str">
        <x:f>IF($A118="","",SUM(Forecast!$M118:$O118))</x:f>
      </x:c>
      <x:c r="O118" s="39" t="str">
        <x:f>IF($A118="","",IFERROR(($H118+$I118)/$M118,0))</x:f>
      </x:c>
      <x:c r="P118" s="38" t="str">
        <x:f>IF($A118="","",CEILING(MAX(0,$N118+($M118/30*$J118)-$H118-$I118+($M118/30*$F118)),$K118))</x:f>
      </x:c>
      <x:c r="Q118" s="40" t="str">
        <x:f>IF($A118="","",$P118*$G118)</x:f>
      </x:c>
      <x:c r="R118" s="37" t="str">
        <x:f>IF($A118="","",IFERROR(INDEX(Forecast!$U$5:$U$204,MATCH($A118,Forecast!$A$5:$A$204,0)),"SEM HISTÓRICO"))</x:f>
      </x:c>
      <x:c r="S118" s="37" t="str">
        <x:f>IF($A118="","",IF($L118="Inativo","NÃO PLANEJAR",IF($O118&lt;=$F118/30,"RISCO DE RUPTURA",IF($P118&gt;0,"PROGRAMAR PEDIDO",IF($O118&gt;3,"REDUZIR COMPRA","COBERTURA OK")))))</x:f>
      </x:c>
      <x:c r="T118" s="1"/>
      <x:c r="U118" s="1"/>
      <x:c r="V118" s="1"/>
      <x:c r="W118" s="1"/>
    </x:row>
    <x:row r="119">
      <x:c r="A119" s="33"/>
      <x:c r="B119" s="33"/>
      <x:c r="C119" s="33"/>
      <x:c r="D119" s="33"/>
      <x:c r="E119" s="33"/>
      <x:c r="F119" s="33"/>
      <x:c r="G119" s="34"/>
      <x:c r="H119" s="33"/>
      <x:c r="I119" s="33"/>
      <x:c r="J119" s="33"/>
      <x:c r="K119" s="33"/>
      <x:c r="L119" s="33"/>
      <x:c r="M119" s="38" t="str">
        <x:f>IF($A119="","",AVERAGE(Forecast!$M119:$R119))</x:f>
      </x:c>
      <x:c r="N119" s="38" t="str">
        <x:f>IF($A119="","",SUM(Forecast!$M119:$O119))</x:f>
      </x:c>
      <x:c r="O119" s="39" t="str">
        <x:f>IF($A119="","",IFERROR(($H119+$I119)/$M119,0))</x:f>
      </x:c>
      <x:c r="P119" s="38" t="str">
        <x:f>IF($A119="","",CEILING(MAX(0,$N119+($M119/30*$J119)-$H119-$I119+($M119/30*$F119)),$K119))</x:f>
      </x:c>
      <x:c r="Q119" s="40" t="str">
        <x:f>IF($A119="","",$P119*$G119)</x:f>
      </x:c>
      <x:c r="R119" s="37" t="str">
        <x:f>IF($A119="","",IFERROR(INDEX(Forecast!$U$5:$U$204,MATCH($A119,Forecast!$A$5:$A$204,0)),"SEM HISTÓRICO"))</x:f>
      </x:c>
      <x:c r="S119" s="37" t="str">
        <x:f>IF($A119="","",IF($L119="Inativo","NÃO PLANEJAR",IF($O119&lt;=$F119/30,"RISCO DE RUPTURA",IF($P119&gt;0,"PROGRAMAR PEDIDO",IF($O119&gt;3,"REDUZIR COMPRA","COBERTURA OK")))))</x:f>
      </x:c>
      <x:c r="T119" s="1"/>
      <x:c r="U119" s="1"/>
      <x:c r="V119" s="1"/>
      <x:c r="W119" s="1"/>
    </x:row>
    <x:row r="120">
      <x:c r="A120" s="33"/>
      <x:c r="B120" s="33"/>
      <x:c r="C120" s="33"/>
      <x:c r="D120" s="33"/>
      <x:c r="E120" s="33"/>
      <x:c r="F120" s="33"/>
      <x:c r="G120" s="34"/>
      <x:c r="H120" s="33"/>
      <x:c r="I120" s="33"/>
      <x:c r="J120" s="33"/>
      <x:c r="K120" s="33"/>
      <x:c r="L120" s="33"/>
      <x:c r="M120" s="38" t="str">
        <x:f>IF($A120="","",AVERAGE(Forecast!$M120:$R120))</x:f>
      </x:c>
      <x:c r="N120" s="38" t="str">
        <x:f>IF($A120="","",SUM(Forecast!$M120:$O120))</x:f>
      </x:c>
      <x:c r="O120" s="39" t="str">
        <x:f>IF($A120="","",IFERROR(($H120+$I120)/$M120,0))</x:f>
      </x:c>
      <x:c r="P120" s="38" t="str">
        <x:f>IF($A120="","",CEILING(MAX(0,$N120+($M120/30*$J120)-$H120-$I120+($M120/30*$F120)),$K120))</x:f>
      </x:c>
      <x:c r="Q120" s="40" t="str">
        <x:f>IF($A120="","",$P120*$G120)</x:f>
      </x:c>
      <x:c r="R120" s="37" t="str">
        <x:f>IF($A120="","",IFERROR(INDEX(Forecast!$U$5:$U$204,MATCH($A120,Forecast!$A$5:$A$204,0)),"SEM HISTÓRICO"))</x:f>
      </x:c>
      <x:c r="S120" s="37" t="str">
        <x:f>IF($A120="","",IF($L120="Inativo","NÃO PLANEJAR",IF($O120&lt;=$F120/30,"RISCO DE RUPTURA",IF($P120&gt;0,"PROGRAMAR PEDIDO",IF($O120&gt;3,"REDUZIR COMPRA","COBERTURA OK")))))</x:f>
      </x:c>
      <x:c r="T120" s="1"/>
      <x:c r="U120" s="1"/>
      <x:c r="V120" s="1"/>
      <x:c r="W120" s="1"/>
    </x:row>
    <x:row r="121">
      <x:c r="A121" s="33"/>
      <x:c r="B121" s="33"/>
      <x:c r="C121" s="33"/>
      <x:c r="D121" s="33"/>
      <x:c r="E121" s="33"/>
      <x:c r="F121" s="33"/>
      <x:c r="G121" s="34"/>
      <x:c r="H121" s="33"/>
      <x:c r="I121" s="33"/>
      <x:c r="J121" s="33"/>
      <x:c r="K121" s="33"/>
      <x:c r="L121" s="33"/>
      <x:c r="M121" s="38" t="str">
        <x:f>IF($A121="","",AVERAGE(Forecast!$M121:$R121))</x:f>
      </x:c>
      <x:c r="N121" s="38" t="str">
        <x:f>IF($A121="","",SUM(Forecast!$M121:$O121))</x:f>
      </x:c>
      <x:c r="O121" s="39" t="str">
        <x:f>IF($A121="","",IFERROR(($H121+$I121)/$M121,0))</x:f>
      </x:c>
      <x:c r="P121" s="38" t="str">
        <x:f>IF($A121="","",CEILING(MAX(0,$N121+($M121/30*$J121)-$H121-$I121+($M121/30*$F121)),$K121))</x:f>
      </x:c>
      <x:c r="Q121" s="40" t="str">
        <x:f>IF($A121="","",$P121*$G121)</x:f>
      </x:c>
      <x:c r="R121" s="37" t="str">
        <x:f>IF($A121="","",IFERROR(INDEX(Forecast!$U$5:$U$204,MATCH($A121,Forecast!$A$5:$A$204,0)),"SEM HISTÓRICO"))</x:f>
      </x:c>
      <x:c r="S121" s="37" t="str">
        <x:f>IF($A121="","",IF($L121="Inativo","NÃO PLANEJAR",IF($O121&lt;=$F121/30,"RISCO DE RUPTURA",IF($P121&gt;0,"PROGRAMAR PEDIDO",IF($O121&gt;3,"REDUZIR COMPRA","COBERTURA OK")))))</x:f>
      </x:c>
      <x:c r="T121" s="1"/>
      <x:c r="U121" s="1"/>
      <x:c r="V121" s="1"/>
      <x:c r="W121" s="1"/>
    </x:row>
    <x:row r="122">
      <x:c r="A122" s="33"/>
      <x:c r="B122" s="33"/>
      <x:c r="C122" s="33"/>
      <x:c r="D122" s="33"/>
      <x:c r="E122" s="33"/>
      <x:c r="F122" s="33"/>
      <x:c r="G122" s="34"/>
      <x:c r="H122" s="33"/>
      <x:c r="I122" s="33"/>
      <x:c r="J122" s="33"/>
      <x:c r="K122" s="33"/>
      <x:c r="L122" s="33"/>
      <x:c r="M122" s="38" t="str">
        <x:f>IF($A122="","",AVERAGE(Forecast!$M122:$R122))</x:f>
      </x:c>
      <x:c r="N122" s="38" t="str">
        <x:f>IF($A122="","",SUM(Forecast!$M122:$O122))</x:f>
      </x:c>
      <x:c r="O122" s="39" t="str">
        <x:f>IF($A122="","",IFERROR(($H122+$I122)/$M122,0))</x:f>
      </x:c>
      <x:c r="P122" s="38" t="str">
        <x:f>IF($A122="","",CEILING(MAX(0,$N122+($M122/30*$J122)-$H122-$I122+($M122/30*$F122)),$K122))</x:f>
      </x:c>
      <x:c r="Q122" s="40" t="str">
        <x:f>IF($A122="","",$P122*$G122)</x:f>
      </x:c>
      <x:c r="R122" s="37" t="str">
        <x:f>IF($A122="","",IFERROR(INDEX(Forecast!$U$5:$U$204,MATCH($A122,Forecast!$A$5:$A$204,0)),"SEM HISTÓRICO"))</x:f>
      </x:c>
      <x:c r="S122" s="37" t="str">
        <x:f>IF($A122="","",IF($L122="Inativo","NÃO PLANEJAR",IF($O122&lt;=$F122/30,"RISCO DE RUPTURA",IF($P122&gt;0,"PROGRAMAR PEDIDO",IF($O122&gt;3,"REDUZIR COMPRA","COBERTURA OK")))))</x:f>
      </x:c>
      <x:c r="T122" s="1"/>
      <x:c r="U122" s="1"/>
      <x:c r="V122" s="1"/>
      <x:c r="W122" s="1"/>
    </x:row>
    <x:row r="123">
      <x:c r="A123" s="33"/>
      <x:c r="B123" s="33"/>
      <x:c r="C123" s="33"/>
      <x:c r="D123" s="33"/>
      <x:c r="E123" s="33"/>
      <x:c r="F123" s="33"/>
      <x:c r="G123" s="34"/>
      <x:c r="H123" s="33"/>
      <x:c r="I123" s="33"/>
      <x:c r="J123" s="33"/>
      <x:c r="K123" s="33"/>
      <x:c r="L123" s="33"/>
      <x:c r="M123" s="38" t="str">
        <x:f>IF($A123="","",AVERAGE(Forecast!$M123:$R123))</x:f>
      </x:c>
      <x:c r="N123" s="38" t="str">
        <x:f>IF($A123="","",SUM(Forecast!$M123:$O123))</x:f>
      </x:c>
      <x:c r="O123" s="39" t="str">
        <x:f>IF($A123="","",IFERROR(($H123+$I123)/$M123,0))</x:f>
      </x:c>
      <x:c r="P123" s="38" t="str">
        <x:f>IF($A123="","",CEILING(MAX(0,$N123+($M123/30*$J123)-$H123-$I123+($M123/30*$F123)),$K123))</x:f>
      </x:c>
      <x:c r="Q123" s="40" t="str">
        <x:f>IF($A123="","",$P123*$G123)</x:f>
      </x:c>
      <x:c r="R123" s="37" t="str">
        <x:f>IF($A123="","",IFERROR(INDEX(Forecast!$U$5:$U$204,MATCH($A123,Forecast!$A$5:$A$204,0)),"SEM HISTÓRICO"))</x:f>
      </x:c>
      <x:c r="S123" s="37" t="str">
        <x:f>IF($A123="","",IF($L123="Inativo","NÃO PLANEJAR",IF($O123&lt;=$F123/30,"RISCO DE RUPTURA",IF($P123&gt;0,"PROGRAMAR PEDIDO",IF($O123&gt;3,"REDUZIR COMPRA","COBERTURA OK")))))</x:f>
      </x:c>
      <x:c r="T123" s="1"/>
      <x:c r="U123" s="1"/>
      <x:c r="V123" s="1"/>
      <x:c r="W123" s="1"/>
    </x:row>
    <x:row r="124">
      <x:c r="A124" s="33"/>
      <x:c r="B124" s="33"/>
      <x:c r="C124" s="33"/>
      <x:c r="D124" s="33"/>
      <x:c r="E124" s="33"/>
      <x:c r="F124" s="33"/>
      <x:c r="G124" s="34"/>
      <x:c r="H124" s="33"/>
      <x:c r="I124" s="33"/>
      <x:c r="J124" s="33"/>
      <x:c r="K124" s="33"/>
      <x:c r="L124" s="33"/>
      <x:c r="M124" s="38" t="str">
        <x:f>IF($A124="","",AVERAGE(Forecast!$M124:$R124))</x:f>
      </x:c>
      <x:c r="N124" s="38" t="str">
        <x:f>IF($A124="","",SUM(Forecast!$M124:$O124))</x:f>
      </x:c>
      <x:c r="O124" s="39" t="str">
        <x:f>IF($A124="","",IFERROR(($H124+$I124)/$M124,0))</x:f>
      </x:c>
      <x:c r="P124" s="38" t="str">
        <x:f>IF($A124="","",CEILING(MAX(0,$N124+($M124/30*$J124)-$H124-$I124+($M124/30*$F124)),$K124))</x:f>
      </x:c>
      <x:c r="Q124" s="40" t="str">
        <x:f>IF($A124="","",$P124*$G124)</x:f>
      </x:c>
      <x:c r="R124" s="37" t="str">
        <x:f>IF($A124="","",IFERROR(INDEX(Forecast!$U$5:$U$204,MATCH($A124,Forecast!$A$5:$A$204,0)),"SEM HISTÓRICO"))</x:f>
      </x:c>
      <x:c r="S124" s="37" t="str">
        <x:f>IF($A124="","",IF($L124="Inativo","NÃO PLANEJAR",IF($O124&lt;=$F124/30,"RISCO DE RUPTURA",IF($P124&gt;0,"PROGRAMAR PEDIDO",IF($O124&gt;3,"REDUZIR COMPRA","COBERTURA OK")))))</x:f>
      </x:c>
      <x:c r="T124" s="1"/>
      <x:c r="U124" s="1"/>
      <x:c r="V124" s="1"/>
      <x:c r="W124" s="1"/>
    </x:row>
    <x:row r="125">
      <x:c r="A125" s="33"/>
      <x:c r="B125" s="33"/>
      <x:c r="C125" s="33"/>
      <x:c r="D125" s="33"/>
      <x:c r="E125" s="33"/>
      <x:c r="F125" s="33"/>
      <x:c r="G125" s="34"/>
      <x:c r="H125" s="33"/>
      <x:c r="I125" s="33"/>
      <x:c r="J125" s="33"/>
      <x:c r="K125" s="33"/>
      <x:c r="L125" s="33"/>
      <x:c r="M125" s="38" t="str">
        <x:f>IF($A125="","",AVERAGE(Forecast!$M125:$R125))</x:f>
      </x:c>
      <x:c r="N125" s="38" t="str">
        <x:f>IF($A125="","",SUM(Forecast!$M125:$O125))</x:f>
      </x:c>
      <x:c r="O125" s="39" t="str">
        <x:f>IF($A125="","",IFERROR(($H125+$I125)/$M125,0))</x:f>
      </x:c>
      <x:c r="P125" s="38" t="str">
        <x:f>IF($A125="","",CEILING(MAX(0,$N125+($M125/30*$J125)-$H125-$I125+($M125/30*$F125)),$K125))</x:f>
      </x:c>
      <x:c r="Q125" s="40" t="str">
        <x:f>IF($A125="","",$P125*$G125)</x:f>
      </x:c>
      <x:c r="R125" s="37" t="str">
        <x:f>IF($A125="","",IFERROR(INDEX(Forecast!$U$5:$U$204,MATCH($A125,Forecast!$A$5:$A$204,0)),"SEM HISTÓRICO"))</x:f>
      </x:c>
      <x:c r="S125" s="37" t="str">
        <x:f>IF($A125="","",IF($L125="Inativo","NÃO PLANEJAR",IF($O125&lt;=$F125/30,"RISCO DE RUPTURA",IF($P125&gt;0,"PROGRAMAR PEDIDO",IF($O125&gt;3,"REDUZIR COMPRA","COBERTURA OK")))))</x:f>
      </x:c>
      <x:c r="T125" s="1"/>
      <x:c r="U125" s="1"/>
      <x:c r="V125" s="1"/>
      <x:c r="W125" s="1"/>
    </x:row>
    <x:row r="126">
      <x:c r="A126" s="33"/>
      <x:c r="B126" s="33"/>
      <x:c r="C126" s="33"/>
      <x:c r="D126" s="33"/>
      <x:c r="E126" s="33"/>
      <x:c r="F126" s="33"/>
      <x:c r="G126" s="34"/>
      <x:c r="H126" s="33"/>
      <x:c r="I126" s="33"/>
      <x:c r="J126" s="33"/>
      <x:c r="K126" s="33"/>
      <x:c r="L126" s="33"/>
      <x:c r="M126" s="38" t="str">
        <x:f>IF($A126="","",AVERAGE(Forecast!$M126:$R126))</x:f>
      </x:c>
      <x:c r="N126" s="38" t="str">
        <x:f>IF($A126="","",SUM(Forecast!$M126:$O126))</x:f>
      </x:c>
      <x:c r="O126" s="39" t="str">
        <x:f>IF($A126="","",IFERROR(($H126+$I126)/$M126,0))</x:f>
      </x:c>
      <x:c r="P126" s="38" t="str">
        <x:f>IF($A126="","",CEILING(MAX(0,$N126+($M126/30*$J126)-$H126-$I126+($M126/30*$F126)),$K126))</x:f>
      </x:c>
      <x:c r="Q126" s="40" t="str">
        <x:f>IF($A126="","",$P126*$G126)</x:f>
      </x:c>
      <x:c r="R126" s="37" t="str">
        <x:f>IF($A126="","",IFERROR(INDEX(Forecast!$U$5:$U$204,MATCH($A126,Forecast!$A$5:$A$204,0)),"SEM HISTÓRICO"))</x:f>
      </x:c>
      <x:c r="S126" s="37" t="str">
        <x:f>IF($A126="","",IF($L126="Inativo","NÃO PLANEJAR",IF($O126&lt;=$F126/30,"RISCO DE RUPTURA",IF($P126&gt;0,"PROGRAMAR PEDIDO",IF($O126&gt;3,"REDUZIR COMPRA","COBERTURA OK")))))</x:f>
      </x:c>
      <x:c r="T126" s="1"/>
      <x:c r="U126" s="1"/>
      <x:c r="V126" s="1"/>
      <x:c r="W126" s="1"/>
    </x:row>
    <x:row r="127">
      <x:c r="A127" s="33"/>
      <x:c r="B127" s="33"/>
      <x:c r="C127" s="33"/>
      <x:c r="D127" s="33"/>
      <x:c r="E127" s="33"/>
      <x:c r="F127" s="33"/>
      <x:c r="G127" s="34"/>
      <x:c r="H127" s="33"/>
      <x:c r="I127" s="33"/>
      <x:c r="J127" s="33"/>
      <x:c r="K127" s="33"/>
      <x:c r="L127" s="33"/>
      <x:c r="M127" s="38" t="str">
        <x:f>IF($A127="","",AVERAGE(Forecast!$M127:$R127))</x:f>
      </x:c>
      <x:c r="N127" s="38" t="str">
        <x:f>IF($A127="","",SUM(Forecast!$M127:$O127))</x:f>
      </x:c>
      <x:c r="O127" s="39" t="str">
        <x:f>IF($A127="","",IFERROR(($H127+$I127)/$M127,0))</x:f>
      </x:c>
      <x:c r="P127" s="38" t="str">
        <x:f>IF($A127="","",CEILING(MAX(0,$N127+($M127/30*$J127)-$H127-$I127+($M127/30*$F127)),$K127))</x:f>
      </x:c>
      <x:c r="Q127" s="40" t="str">
        <x:f>IF($A127="","",$P127*$G127)</x:f>
      </x:c>
      <x:c r="R127" s="37" t="str">
        <x:f>IF($A127="","",IFERROR(INDEX(Forecast!$U$5:$U$204,MATCH($A127,Forecast!$A$5:$A$204,0)),"SEM HISTÓRICO"))</x:f>
      </x:c>
      <x:c r="S127" s="37" t="str">
        <x:f>IF($A127="","",IF($L127="Inativo","NÃO PLANEJAR",IF($O127&lt;=$F127/30,"RISCO DE RUPTURA",IF($P127&gt;0,"PROGRAMAR PEDIDO",IF($O127&gt;3,"REDUZIR COMPRA","COBERTURA OK")))))</x:f>
      </x:c>
      <x:c r="T127" s="1"/>
      <x:c r="U127" s="1"/>
      <x:c r="V127" s="1"/>
      <x:c r="W127" s="1"/>
    </x:row>
    <x:row r="128">
      <x:c r="A128" s="33"/>
      <x:c r="B128" s="33"/>
      <x:c r="C128" s="33"/>
      <x:c r="D128" s="33"/>
      <x:c r="E128" s="33"/>
      <x:c r="F128" s="33"/>
      <x:c r="G128" s="34"/>
      <x:c r="H128" s="33"/>
      <x:c r="I128" s="33"/>
      <x:c r="J128" s="33"/>
      <x:c r="K128" s="33"/>
      <x:c r="L128" s="33"/>
      <x:c r="M128" s="38" t="str">
        <x:f>IF($A128="","",AVERAGE(Forecast!$M128:$R128))</x:f>
      </x:c>
      <x:c r="N128" s="38" t="str">
        <x:f>IF($A128="","",SUM(Forecast!$M128:$O128))</x:f>
      </x:c>
      <x:c r="O128" s="39" t="str">
        <x:f>IF($A128="","",IFERROR(($H128+$I128)/$M128,0))</x:f>
      </x:c>
      <x:c r="P128" s="38" t="str">
        <x:f>IF($A128="","",CEILING(MAX(0,$N128+($M128/30*$J128)-$H128-$I128+($M128/30*$F128)),$K128))</x:f>
      </x:c>
      <x:c r="Q128" s="40" t="str">
        <x:f>IF($A128="","",$P128*$G128)</x:f>
      </x:c>
      <x:c r="R128" s="37" t="str">
        <x:f>IF($A128="","",IFERROR(INDEX(Forecast!$U$5:$U$204,MATCH($A128,Forecast!$A$5:$A$204,0)),"SEM HISTÓRICO"))</x:f>
      </x:c>
      <x:c r="S128" s="37" t="str">
        <x:f>IF($A128="","",IF($L128="Inativo","NÃO PLANEJAR",IF($O128&lt;=$F128/30,"RISCO DE RUPTURA",IF($P128&gt;0,"PROGRAMAR PEDIDO",IF($O128&gt;3,"REDUZIR COMPRA","COBERTURA OK")))))</x:f>
      </x:c>
      <x:c r="T128" s="1"/>
      <x:c r="U128" s="1"/>
      <x:c r="V128" s="1"/>
      <x:c r="W128" s="1"/>
    </x:row>
    <x:row r="129">
      <x:c r="A129" s="33"/>
      <x:c r="B129" s="33"/>
      <x:c r="C129" s="33"/>
      <x:c r="D129" s="33"/>
      <x:c r="E129" s="33"/>
      <x:c r="F129" s="33"/>
      <x:c r="G129" s="34"/>
      <x:c r="H129" s="33"/>
      <x:c r="I129" s="33"/>
      <x:c r="J129" s="33"/>
      <x:c r="K129" s="33"/>
      <x:c r="L129" s="33"/>
      <x:c r="M129" s="38" t="str">
        <x:f>IF($A129="","",AVERAGE(Forecast!$M129:$R129))</x:f>
      </x:c>
      <x:c r="N129" s="38" t="str">
        <x:f>IF($A129="","",SUM(Forecast!$M129:$O129))</x:f>
      </x:c>
      <x:c r="O129" s="39" t="str">
        <x:f>IF($A129="","",IFERROR(($H129+$I129)/$M129,0))</x:f>
      </x:c>
      <x:c r="P129" s="38" t="str">
        <x:f>IF($A129="","",CEILING(MAX(0,$N129+($M129/30*$J129)-$H129-$I129+($M129/30*$F129)),$K129))</x:f>
      </x:c>
      <x:c r="Q129" s="40" t="str">
        <x:f>IF($A129="","",$P129*$G129)</x:f>
      </x:c>
      <x:c r="R129" s="37" t="str">
        <x:f>IF($A129="","",IFERROR(INDEX(Forecast!$U$5:$U$204,MATCH($A129,Forecast!$A$5:$A$204,0)),"SEM HISTÓRICO"))</x:f>
      </x:c>
      <x:c r="S129" s="37" t="str">
        <x:f>IF($A129="","",IF($L129="Inativo","NÃO PLANEJAR",IF($O129&lt;=$F129/30,"RISCO DE RUPTURA",IF($P129&gt;0,"PROGRAMAR PEDIDO",IF($O129&gt;3,"REDUZIR COMPRA","COBERTURA OK")))))</x:f>
      </x:c>
      <x:c r="T129" s="1"/>
      <x:c r="U129" s="1"/>
      <x:c r="V129" s="1"/>
      <x:c r="W129" s="1"/>
    </x:row>
    <x:row r="130">
      <x:c r="A130" s="33"/>
      <x:c r="B130" s="33"/>
      <x:c r="C130" s="33"/>
      <x:c r="D130" s="33"/>
      <x:c r="E130" s="33"/>
      <x:c r="F130" s="33"/>
      <x:c r="G130" s="34"/>
      <x:c r="H130" s="33"/>
      <x:c r="I130" s="33"/>
      <x:c r="J130" s="33"/>
      <x:c r="K130" s="33"/>
      <x:c r="L130" s="33"/>
      <x:c r="M130" s="38" t="str">
        <x:f>IF($A130="","",AVERAGE(Forecast!$M130:$R130))</x:f>
      </x:c>
      <x:c r="N130" s="38" t="str">
        <x:f>IF($A130="","",SUM(Forecast!$M130:$O130))</x:f>
      </x:c>
      <x:c r="O130" s="39" t="str">
        <x:f>IF($A130="","",IFERROR(($H130+$I130)/$M130,0))</x:f>
      </x:c>
      <x:c r="P130" s="38" t="str">
        <x:f>IF($A130="","",CEILING(MAX(0,$N130+($M130/30*$J130)-$H130-$I130+($M130/30*$F130)),$K130))</x:f>
      </x:c>
      <x:c r="Q130" s="40" t="str">
        <x:f>IF($A130="","",$P130*$G130)</x:f>
      </x:c>
      <x:c r="R130" s="37" t="str">
        <x:f>IF($A130="","",IFERROR(INDEX(Forecast!$U$5:$U$204,MATCH($A130,Forecast!$A$5:$A$204,0)),"SEM HISTÓRICO"))</x:f>
      </x:c>
      <x:c r="S130" s="37" t="str">
        <x:f>IF($A130="","",IF($L130="Inativo","NÃO PLANEJAR",IF($O130&lt;=$F130/30,"RISCO DE RUPTURA",IF($P130&gt;0,"PROGRAMAR PEDIDO",IF($O130&gt;3,"REDUZIR COMPRA","COBERTURA OK")))))</x:f>
      </x:c>
      <x:c r="T130" s="1"/>
      <x:c r="U130" s="1"/>
      <x:c r="V130" s="1"/>
      <x:c r="W130" s="1"/>
    </x:row>
    <x:row r="131">
      <x:c r="A131" s="33"/>
      <x:c r="B131" s="33"/>
      <x:c r="C131" s="33"/>
      <x:c r="D131" s="33"/>
      <x:c r="E131" s="33"/>
      <x:c r="F131" s="33"/>
      <x:c r="G131" s="34"/>
      <x:c r="H131" s="33"/>
      <x:c r="I131" s="33"/>
      <x:c r="J131" s="33"/>
      <x:c r="K131" s="33"/>
      <x:c r="L131" s="33"/>
      <x:c r="M131" s="38" t="str">
        <x:f>IF($A131="","",AVERAGE(Forecast!$M131:$R131))</x:f>
      </x:c>
      <x:c r="N131" s="38" t="str">
        <x:f>IF($A131="","",SUM(Forecast!$M131:$O131))</x:f>
      </x:c>
      <x:c r="O131" s="39" t="str">
        <x:f>IF($A131="","",IFERROR(($H131+$I131)/$M131,0))</x:f>
      </x:c>
      <x:c r="P131" s="38" t="str">
        <x:f>IF($A131="","",CEILING(MAX(0,$N131+($M131/30*$J131)-$H131-$I131+($M131/30*$F131)),$K131))</x:f>
      </x:c>
      <x:c r="Q131" s="40" t="str">
        <x:f>IF($A131="","",$P131*$G131)</x:f>
      </x:c>
      <x:c r="R131" s="37" t="str">
        <x:f>IF($A131="","",IFERROR(INDEX(Forecast!$U$5:$U$204,MATCH($A131,Forecast!$A$5:$A$204,0)),"SEM HISTÓRICO"))</x:f>
      </x:c>
      <x:c r="S131" s="37" t="str">
        <x:f>IF($A131="","",IF($L131="Inativo","NÃO PLANEJAR",IF($O131&lt;=$F131/30,"RISCO DE RUPTURA",IF($P131&gt;0,"PROGRAMAR PEDIDO",IF($O131&gt;3,"REDUZIR COMPRA","COBERTURA OK")))))</x:f>
      </x:c>
      <x:c r="T131" s="1"/>
      <x:c r="U131" s="1"/>
      <x:c r="V131" s="1"/>
      <x:c r="W131" s="1"/>
    </x:row>
    <x:row r="132">
      <x:c r="A132" s="33"/>
      <x:c r="B132" s="33"/>
      <x:c r="C132" s="33"/>
      <x:c r="D132" s="33"/>
      <x:c r="E132" s="33"/>
      <x:c r="F132" s="33"/>
      <x:c r="G132" s="34"/>
      <x:c r="H132" s="33"/>
      <x:c r="I132" s="33"/>
      <x:c r="J132" s="33"/>
      <x:c r="K132" s="33"/>
      <x:c r="L132" s="33"/>
      <x:c r="M132" s="38" t="str">
        <x:f>IF($A132="","",AVERAGE(Forecast!$M132:$R132))</x:f>
      </x:c>
      <x:c r="N132" s="38" t="str">
        <x:f>IF($A132="","",SUM(Forecast!$M132:$O132))</x:f>
      </x:c>
      <x:c r="O132" s="39" t="str">
        <x:f>IF($A132="","",IFERROR(($H132+$I132)/$M132,0))</x:f>
      </x:c>
      <x:c r="P132" s="38" t="str">
        <x:f>IF($A132="","",CEILING(MAX(0,$N132+($M132/30*$J132)-$H132-$I132+($M132/30*$F132)),$K132))</x:f>
      </x:c>
      <x:c r="Q132" s="40" t="str">
        <x:f>IF($A132="","",$P132*$G132)</x:f>
      </x:c>
      <x:c r="R132" s="37" t="str">
        <x:f>IF($A132="","",IFERROR(INDEX(Forecast!$U$5:$U$204,MATCH($A132,Forecast!$A$5:$A$204,0)),"SEM HISTÓRICO"))</x:f>
      </x:c>
      <x:c r="S132" s="37" t="str">
        <x:f>IF($A132="","",IF($L132="Inativo","NÃO PLANEJAR",IF($O132&lt;=$F132/30,"RISCO DE RUPTURA",IF($P132&gt;0,"PROGRAMAR PEDIDO",IF($O132&gt;3,"REDUZIR COMPRA","COBERTURA OK")))))</x:f>
      </x:c>
      <x:c r="T132" s="1"/>
      <x:c r="U132" s="1"/>
      <x:c r="V132" s="1"/>
      <x:c r="W132" s="1"/>
    </x:row>
    <x:row r="133">
      <x:c r="A133" s="33"/>
      <x:c r="B133" s="33"/>
      <x:c r="C133" s="33"/>
      <x:c r="D133" s="33"/>
      <x:c r="E133" s="33"/>
      <x:c r="F133" s="33"/>
      <x:c r="G133" s="34"/>
      <x:c r="H133" s="33"/>
      <x:c r="I133" s="33"/>
      <x:c r="J133" s="33"/>
      <x:c r="K133" s="33"/>
      <x:c r="L133" s="33"/>
      <x:c r="M133" s="38" t="str">
        <x:f>IF($A133="","",AVERAGE(Forecast!$M133:$R133))</x:f>
      </x:c>
      <x:c r="N133" s="38" t="str">
        <x:f>IF($A133="","",SUM(Forecast!$M133:$O133))</x:f>
      </x:c>
      <x:c r="O133" s="39" t="str">
        <x:f>IF($A133="","",IFERROR(($H133+$I133)/$M133,0))</x:f>
      </x:c>
      <x:c r="P133" s="38" t="str">
        <x:f>IF($A133="","",CEILING(MAX(0,$N133+($M133/30*$J133)-$H133-$I133+($M133/30*$F133)),$K133))</x:f>
      </x:c>
      <x:c r="Q133" s="40" t="str">
        <x:f>IF($A133="","",$P133*$G133)</x:f>
      </x:c>
      <x:c r="R133" s="37" t="str">
        <x:f>IF($A133="","",IFERROR(INDEX(Forecast!$U$5:$U$204,MATCH($A133,Forecast!$A$5:$A$204,0)),"SEM HISTÓRICO"))</x:f>
      </x:c>
      <x:c r="S133" s="37" t="str">
        <x:f>IF($A133="","",IF($L133="Inativo","NÃO PLANEJAR",IF($O133&lt;=$F133/30,"RISCO DE RUPTURA",IF($P133&gt;0,"PROGRAMAR PEDIDO",IF($O133&gt;3,"REDUZIR COMPRA","COBERTURA OK")))))</x:f>
      </x:c>
      <x:c r="T133" s="1"/>
      <x:c r="U133" s="1"/>
      <x:c r="V133" s="1"/>
      <x:c r="W133" s="1"/>
    </x:row>
    <x:row r="134">
      <x:c r="A134" s="33"/>
      <x:c r="B134" s="33"/>
      <x:c r="C134" s="33"/>
      <x:c r="D134" s="33"/>
      <x:c r="E134" s="33"/>
      <x:c r="F134" s="33"/>
      <x:c r="G134" s="34"/>
      <x:c r="H134" s="33"/>
      <x:c r="I134" s="33"/>
      <x:c r="J134" s="33"/>
      <x:c r="K134" s="33"/>
      <x:c r="L134" s="33"/>
      <x:c r="M134" s="38" t="str">
        <x:f>IF($A134="","",AVERAGE(Forecast!$M134:$R134))</x:f>
      </x:c>
      <x:c r="N134" s="38" t="str">
        <x:f>IF($A134="","",SUM(Forecast!$M134:$O134))</x:f>
      </x:c>
      <x:c r="O134" s="39" t="str">
        <x:f>IF($A134="","",IFERROR(($H134+$I134)/$M134,0))</x:f>
      </x:c>
      <x:c r="P134" s="38" t="str">
        <x:f>IF($A134="","",CEILING(MAX(0,$N134+($M134/30*$J134)-$H134-$I134+($M134/30*$F134)),$K134))</x:f>
      </x:c>
      <x:c r="Q134" s="40" t="str">
        <x:f>IF($A134="","",$P134*$G134)</x:f>
      </x:c>
      <x:c r="R134" s="37" t="str">
        <x:f>IF($A134="","",IFERROR(INDEX(Forecast!$U$5:$U$204,MATCH($A134,Forecast!$A$5:$A$204,0)),"SEM HISTÓRICO"))</x:f>
      </x:c>
      <x:c r="S134" s="37" t="str">
        <x:f>IF($A134="","",IF($L134="Inativo","NÃO PLANEJAR",IF($O134&lt;=$F134/30,"RISCO DE RUPTURA",IF($P134&gt;0,"PROGRAMAR PEDIDO",IF($O134&gt;3,"REDUZIR COMPRA","COBERTURA OK")))))</x:f>
      </x:c>
      <x:c r="T134" s="1"/>
      <x:c r="U134" s="1"/>
      <x:c r="V134" s="1"/>
      <x:c r="W134" s="1"/>
    </x:row>
    <x:row r="135">
      <x:c r="A135" s="33"/>
      <x:c r="B135" s="33"/>
      <x:c r="C135" s="33"/>
      <x:c r="D135" s="33"/>
      <x:c r="E135" s="33"/>
      <x:c r="F135" s="33"/>
      <x:c r="G135" s="34"/>
      <x:c r="H135" s="33"/>
      <x:c r="I135" s="33"/>
      <x:c r="J135" s="33"/>
      <x:c r="K135" s="33"/>
      <x:c r="L135" s="33"/>
      <x:c r="M135" s="38" t="str">
        <x:f>IF($A135="","",AVERAGE(Forecast!$M135:$R135))</x:f>
      </x:c>
      <x:c r="N135" s="38" t="str">
        <x:f>IF($A135="","",SUM(Forecast!$M135:$O135))</x:f>
      </x:c>
      <x:c r="O135" s="39" t="str">
        <x:f>IF($A135="","",IFERROR(($H135+$I135)/$M135,0))</x:f>
      </x:c>
      <x:c r="P135" s="38" t="str">
        <x:f>IF($A135="","",CEILING(MAX(0,$N135+($M135/30*$J135)-$H135-$I135+($M135/30*$F135)),$K135))</x:f>
      </x:c>
      <x:c r="Q135" s="40" t="str">
        <x:f>IF($A135="","",$P135*$G135)</x:f>
      </x:c>
      <x:c r="R135" s="37" t="str">
        <x:f>IF($A135="","",IFERROR(INDEX(Forecast!$U$5:$U$204,MATCH($A135,Forecast!$A$5:$A$204,0)),"SEM HISTÓRICO"))</x:f>
      </x:c>
      <x:c r="S135" s="37" t="str">
        <x:f>IF($A135="","",IF($L135="Inativo","NÃO PLANEJAR",IF($O135&lt;=$F135/30,"RISCO DE RUPTURA",IF($P135&gt;0,"PROGRAMAR PEDIDO",IF($O135&gt;3,"REDUZIR COMPRA","COBERTURA OK")))))</x:f>
      </x:c>
      <x:c r="T135" s="1"/>
      <x:c r="U135" s="1"/>
      <x:c r="V135" s="1"/>
      <x:c r="W135" s="1"/>
    </x:row>
    <x:row r="136">
      <x:c r="A136" s="33"/>
      <x:c r="B136" s="33"/>
      <x:c r="C136" s="33"/>
      <x:c r="D136" s="33"/>
      <x:c r="E136" s="33"/>
      <x:c r="F136" s="33"/>
      <x:c r="G136" s="34"/>
      <x:c r="H136" s="33"/>
      <x:c r="I136" s="33"/>
      <x:c r="J136" s="33"/>
      <x:c r="K136" s="33"/>
      <x:c r="L136" s="33"/>
      <x:c r="M136" s="38" t="str">
        <x:f>IF($A136="","",AVERAGE(Forecast!$M136:$R136))</x:f>
      </x:c>
      <x:c r="N136" s="38" t="str">
        <x:f>IF($A136="","",SUM(Forecast!$M136:$O136))</x:f>
      </x:c>
      <x:c r="O136" s="39" t="str">
        <x:f>IF($A136="","",IFERROR(($H136+$I136)/$M136,0))</x:f>
      </x:c>
      <x:c r="P136" s="38" t="str">
        <x:f>IF($A136="","",CEILING(MAX(0,$N136+($M136/30*$J136)-$H136-$I136+($M136/30*$F136)),$K136))</x:f>
      </x:c>
      <x:c r="Q136" s="40" t="str">
        <x:f>IF($A136="","",$P136*$G136)</x:f>
      </x:c>
      <x:c r="R136" s="37" t="str">
        <x:f>IF($A136="","",IFERROR(INDEX(Forecast!$U$5:$U$204,MATCH($A136,Forecast!$A$5:$A$204,0)),"SEM HISTÓRICO"))</x:f>
      </x:c>
      <x:c r="S136" s="37" t="str">
        <x:f>IF($A136="","",IF($L136="Inativo","NÃO PLANEJAR",IF($O136&lt;=$F136/30,"RISCO DE RUPTURA",IF($P136&gt;0,"PROGRAMAR PEDIDO",IF($O136&gt;3,"REDUZIR COMPRA","COBERTURA OK")))))</x:f>
      </x:c>
      <x:c r="T136" s="1"/>
      <x:c r="U136" s="1"/>
      <x:c r="V136" s="1"/>
      <x:c r="W136" s="1"/>
    </x:row>
    <x:row r="137">
      <x:c r="A137" s="33"/>
      <x:c r="B137" s="33"/>
      <x:c r="C137" s="33"/>
      <x:c r="D137" s="33"/>
      <x:c r="E137" s="33"/>
      <x:c r="F137" s="33"/>
      <x:c r="G137" s="34"/>
      <x:c r="H137" s="33"/>
      <x:c r="I137" s="33"/>
      <x:c r="J137" s="33"/>
      <x:c r="K137" s="33"/>
      <x:c r="L137" s="33"/>
      <x:c r="M137" s="38" t="str">
        <x:f>IF($A137="","",AVERAGE(Forecast!$M137:$R137))</x:f>
      </x:c>
      <x:c r="N137" s="38" t="str">
        <x:f>IF($A137="","",SUM(Forecast!$M137:$O137))</x:f>
      </x:c>
      <x:c r="O137" s="39" t="str">
        <x:f>IF($A137="","",IFERROR(($H137+$I137)/$M137,0))</x:f>
      </x:c>
      <x:c r="P137" s="38" t="str">
        <x:f>IF($A137="","",CEILING(MAX(0,$N137+($M137/30*$J137)-$H137-$I137+($M137/30*$F137)),$K137))</x:f>
      </x:c>
      <x:c r="Q137" s="40" t="str">
        <x:f>IF($A137="","",$P137*$G137)</x:f>
      </x:c>
      <x:c r="R137" s="37" t="str">
        <x:f>IF($A137="","",IFERROR(INDEX(Forecast!$U$5:$U$204,MATCH($A137,Forecast!$A$5:$A$204,0)),"SEM HISTÓRICO"))</x:f>
      </x:c>
      <x:c r="S137" s="37" t="str">
        <x:f>IF($A137="","",IF($L137="Inativo","NÃO PLANEJAR",IF($O137&lt;=$F137/30,"RISCO DE RUPTURA",IF($P137&gt;0,"PROGRAMAR PEDIDO",IF($O137&gt;3,"REDUZIR COMPRA","COBERTURA OK")))))</x:f>
      </x:c>
      <x:c r="T137" s="1"/>
      <x:c r="U137" s="1"/>
      <x:c r="V137" s="1"/>
      <x:c r="W137" s="1"/>
    </x:row>
    <x:row r="138">
      <x:c r="A138" s="33"/>
      <x:c r="B138" s="33"/>
      <x:c r="C138" s="33"/>
      <x:c r="D138" s="33"/>
      <x:c r="E138" s="33"/>
      <x:c r="F138" s="33"/>
      <x:c r="G138" s="34"/>
      <x:c r="H138" s="33"/>
      <x:c r="I138" s="33"/>
      <x:c r="J138" s="33"/>
      <x:c r="K138" s="33"/>
      <x:c r="L138" s="33"/>
      <x:c r="M138" s="38" t="str">
        <x:f>IF($A138="","",AVERAGE(Forecast!$M138:$R138))</x:f>
      </x:c>
      <x:c r="N138" s="38" t="str">
        <x:f>IF($A138="","",SUM(Forecast!$M138:$O138))</x:f>
      </x:c>
      <x:c r="O138" s="39" t="str">
        <x:f>IF($A138="","",IFERROR(($H138+$I138)/$M138,0))</x:f>
      </x:c>
      <x:c r="P138" s="38" t="str">
        <x:f>IF($A138="","",CEILING(MAX(0,$N138+($M138/30*$J138)-$H138-$I138+($M138/30*$F138)),$K138))</x:f>
      </x:c>
      <x:c r="Q138" s="40" t="str">
        <x:f>IF($A138="","",$P138*$G138)</x:f>
      </x:c>
      <x:c r="R138" s="37" t="str">
        <x:f>IF($A138="","",IFERROR(INDEX(Forecast!$U$5:$U$204,MATCH($A138,Forecast!$A$5:$A$204,0)),"SEM HISTÓRICO"))</x:f>
      </x:c>
      <x:c r="S138" s="37" t="str">
        <x:f>IF($A138="","",IF($L138="Inativo","NÃO PLANEJAR",IF($O138&lt;=$F138/30,"RISCO DE RUPTURA",IF($P138&gt;0,"PROGRAMAR PEDIDO",IF($O138&gt;3,"REDUZIR COMPRA","COBERTURA OK")))))</x:f>
      </x:c>
      <x:c r="T138" s="1"/>
      <x:c r="U138" s="1"/>
      <x:c r="V138" s="1"/>
      <x:c r="W138" s="1"/>
    </x:row>
    <x:row r="139">
      <x:c r="A139" s="33"/>
      <x:c r="B139" s="33"/>
      <x:c r="C139" s="33"/>
      <x:c r="D139" s="33"/>
      <x:c r="E139" s="33"/>
      <x:c r="F139" s="33"/>
      <x:c r="G139" s="34"/>
      <x:c r="H139" s="33"/>
      <x:c r="I139" s="33"/>
      <x:c r="J139" s="33"/>
      <x:c r="K139" s="33"/>
      <x:c r="L139" s="33"/>
      <x:c r="M139" s="38" t="str">
        <x:f>IF($A139="","",AVERAGE(Forecast!$M139:$R139))</x:f>
      </x:c>
      <x:c r="N139" s="38" t="str">
        <x:f>IF($A139="","",SUM(Forecast!$M139:$O139))</x:f>
      </x:c>
      <x:c r="O139" s="39" t="str">
        <x:f>IF($A139="","",IFERROR(($H139+$I139)/$M139,0))</x:f>
      </x:c>
      <x:c r="P139" s="38" t="str">
        <x:f>IF($A139="","",CEILING(MAX(0,$N139+($M139/30*$J139)-$H139-$I139+($M139/30*$F139)),$K139))</x:f>
      </x:c>
      <x:c r="Q139" s="40" t="str">
        <x:f>IF($A139="","",$P139*$G139)</x:f>
      </x:c>
      <x:c r="R139" s="37" t="str">
        <x:f>IF($A139="","",IFERROR(INDEX(Forecast!$U$5:$U$204,MATCH($A139,Forecast!$A$5:$A$204,0)),"SEM HISTÓRICO"))</x:f>
      </x:c>
      <x:c r="S139" s="37" t="str">
        <x:f>IF($A139="","",IF($L139="Inativo","NÃO PLANEJAR",IF($O139&lt;=$F139/30,"RISCO DE RUPTURA",IF($P139&gt;0,"PROGRAMAR PEDIDO",IF($O139&gt;3,"REDUZIR COMPRA","COBERTURA OK")))))</x:f>
      </x:c>
      <x:c r="T139" s="1"/>
      <x:c r="U139" s="1"/>
      <x:c r="V139" s="1"/>
      <x:c r="W139" s="1"/>
    </x:row>
    <x:row r="140">
      <x:c r="A140" s="33"/>
      <x:c r="B140" s="33"/>
      <x:c r="C140" s="33"/>
      <x:c r="D140" s="33"/>
      <x:c r="E140" s="33"/>
      <x:c r="F140" s="33"/>
      <x:c r="G140" s="34"/>
      <x:c r="H140" s="33"/>
      <x:c r="I140" s="33"/>
      <x:c r="J140" s="33"/>
      <x:c r="K140" s="33"/>
      <x:c r="L140" s="33"/>
      <x:c r="M140" s="38" t="str">
        <x:f>IF($A140="","",AVERAGE(Forecast!$M140:$R140))</x:f>
      </x:c>
      <x:c r="N140" s="38" t="str">
        <x:f>IF($A140="","",SUM(Forecast!$M140:$O140))</x:f>
      </x:c>
      <x:c r="O140" s="39" t="str">
        <x:f>IF($A140="","",IFERROR(($H140+$I140)/$M140,0))</x:f>
      </x:c>
      <x:c r="P140" s="38" t="str">
        <x:f>IF($A140="","",CEILING(MAX(0,$N140+($M140/30*$J140)-$H140-$I140+($M140/30*$F140)),$K140))</x:f>
      </x:c>
      <x:c r="Q140" s="40" t="str">
        <x:f>IF($A140="","",$P140*$G140)</x:f>
      </x:c>
      <x:c r="R140" s="37" t="str">
        <x:f>IF($A140="","",IFERROR(INDEX(Forecast!$U$5:$U$204,MATCH($A140,Forecast!$A$5:$A$204,0)),"SEM HISTÓRICO"))</x:f>
      </x:c>
      <x:c r="S140" s="37" t="str">
        <x:f>IF($A140="","",IF($L140="Inativo","NÃO PLANEJAR",IF($O140&lt;=$F140/30,"RISCO DE RUPTURA",IF($P140&gt;0,"PROGRAMAR PEDIDO",IF($O140&gt;3,"REDUZIR COMPRA","COBERTURA OK")))))</x:f>
      </x:c>
      <x:c r="T140" s="1"/>
      <x:c r="U140" s="1"/>
      <x:c r="V140" s="1"/>
      <x:c r="W140" s="1"/>
    </x:row>
    <x:row r="141">
      <x:c r="A141" s="33"/>
      <x:c r="B141" s="33"/>
      <x:c r="C141" s="33"/>
      <x:c r="D141" s="33"/>
      <x:c r="E141" s="33"/>
      <x:c r="F141" s="33"/>
      <x:c r="G141" s="34"/>
      <x:c r="H141" s="33"/>
      <x:c r="I141" s="33"/>
      <x:c r="J141" s="33"/>
      <x:c r="K141" s="33"/>
      <x:c r="L141" s="33"/>
      <x:c r="M141" s="38" t="str">
        <x:f>IF($A141="","",AVERAGE(Forecast!$M141:$R141))</x:f>
      </x:c>
      <x:c r="N141" s="38" t="str">
        <x:f>IF($A141="","",SUM(Forecast!$M141:$O141))</x:f>
      </x:c>
      <x:c r="O141" s="39" t="str">
        <x:f>IF($A141="","",IFERROR(($H141+$I141)/$M141,0))</x:f>
      </x:c>
      <x:c r="P141" s="38" t="str">
        <x:f>IF($A141="","",CEILING(MAX(0,$N141+($M141/30*$J141)-$H141-$I141+($M141/30*$F141)),$K141))</x:f>
      </x:c>
      <x:c r="Q141" s="40" t="str">
        <x:f>IF($A141="","",$P141*$G141)</x:f>
      </x:c>
      <x:c r="R141" s="37" t="str">
        <x:f>IF($A141="","",IFERROR(INDEX(Forecast!$U$5:$U$204,MATCH($A141,Forecast!$A$5:$A$204,0)),"SEM HISTÓRICO"))</x:f>
      </x:c>
      <x:c r="S141" s="37" t="str">
        <x:f>IF($A141="","",IF($L141="Inativo","NÃO PLANEJAR",IF($O141&lt;=$F141/30,"RISCO DE RUPTURA",IF($P141&gt;0,"PROGRAMAR PEDIDO",IF($O141&gt;3,"REDUZIR COMPRA","COBERTURA OK")))))</x:f>
      </x:c>
      <x:c r="T141" s="1"/>
      <x:c r="U141" s="1"/>
      <x:c r="V141" s="1"/>
      <x:c r="W141" s="1"/>
    </x:row>
    <x:row r="142">
      <x:c r="A142" s="33"/>
      <x:c r="B142" s="33"/>
      <x:c r="C142" s="33"/>
      <x:c r="D142" s="33"/>
      <x:c r="E142" s="33"/>
      <x:c r="F142" s="33"/>
      <x:c r="G142" s="34"/>
      <x:c r="H142" s="33"/>
      <x:c r="I142" s="33"/>
      <x:c r="J142" s="33"/>
      <x:c r="K142" s="33"/>
      <x:c r="L142" s="33"/>
      <x:c r="M142" s="38" t="str">
        <x:f>IF($A142="","",AVERAGE(Forecast!$M142:$R142))</x:f>
      </x:c>
      <x:c r="N142" s="38" t="str">
        <x:f>IF($A142="","",SUM(Forecast!$M142:$O142))</x:f>
      </x:c>
      <x:c r="O142" s="39" t="str">
        <x:f>IF($A142="","",IFERROR(($H142+$I142)/$M142,0))</x:f>
      </x:c>
      <x:c r="P142" s="38" t="str">
        <x:f>IF($A142="","",CEILING(MAX(0,$N142+($M142/30*$J142)-$H142-$I142+($M142/30*$F142)),$K142))</x:f>
      </x:c>
      <x:c r="Q142" s="40" t="str">
        <x:f>IF($A142="","",$P142*$G142)</x:f>
      </x:c>
      <x:c r="R142" s="37" t="str">
        <x:f>IF($A142="","",IFERROR(INDEX(Forecast!$U$5:$U$204,MATCH($A142,Forecast!$A$5:$A$204,0)),"SEM HISTÓRICO"))</x:f>
      </x:c>
      <x:c r="S142" s="37" t="str">
        <x:f>IF($A142="","",IF($L142="Inativo","NÃO PLANEJAR",IF($O142&lt;=$F142/30,"RISCO DE RUPTURA",IF($P142&gt;0,"PROGRAMAR PEDIDO",IF($O142&gt;3,"REDUZIR COMPRA","COBERTURA OK")))))</x:f>
      </x:c>
      <x:c r="T142" s="1"/>
      <x:c r="U142" s="1"/>
      <x:c r="V142" s="1"/>
      <x:c r="W142" s="1"/>
    </x:row>
    <x:row r="143">
      <x:c r="A143" s="33"/>
      <x:c r="B143" s="33"/>
      <x:c r="C143" s="33"/>
      <x:c r="D143" s="33"/>
      <x:c r="E143" s="33"/>
      <x:c r="F143" s="33"/>
      <x:c r="G143" s="34"/>
      <x:c r="H143" s="33"/>
      <x:c r="I143" s="33"/>
      <x:c r="J143" s="33"/>
      <x:c r="K143" s="33"/>
      <x:c r="L143" s="33"/>
      <x:c r="M143" s="38" t="str">
        <x:f>IF($A143="","",AVERAGE(Forecast!$M143:$R143))</x:f>
      </x:c>
      <x:c r="N143" s="38" t="str">
        <x:f>IF($A143="","",SUM(Forecast!$M143:$O143))</x:f>
      </x:c>
      <x:c r="O143" s="39" t="str">
        <x:f>IF($A143="","",IFERROR(($H143+$I143)/$M143,0))</x:f>
      </x:c>
      <x:c r="P143" s="38" t="str">
        <x:f>IF($A143="","",CEILING(MAX(0,$N143+($M143/30*$J143)-$H143-$I143+($M143/30*$F143)),$K143))</x:f>
      </x:c>
      <x:c r="Q143" s="40" t="str">
        <x:f>IF($A143="","",$P143*$G143)</x:f>
      </x:c>
      <x:c r="R143" s="37" t="str">
        <x:f>IF($A143="","",IFERROR(INDEX(Forecast!$U$5:$U$204,MATCH($A143,Forecast!$A$5:$A$204,0)),"SEM HISTÓRICO"))</x:f>
      </x:c>
      <x:c r="S143" s="37" t="str">
        <x:f>IF($A143="","",IF($L143="Inativo","NÃO PLANEJAR",IF($O143&lt;=$F143/30,"RISCO DE RUPTURA",IF($P143&gt;0,"PROGRAMAR PEDIDO",IF($O143&gt;3,"REDUZIR COMPRA","COBERTURA OK")))))</x:f>
      </x:c>
      <x:c r="T143" s="1"/>
      <x:c r="U143" s="1"/>
      <x:c r="V143" s="1"/>
      <x:c r="W143" s="1"/>
    </x:row>
    <x:row r="144">
      <x:c r="A144" s="33"/>
      <x:c r="B144" s="33"/>
      <x:c r="C144" s="33"/>
      <x:c r="D144" s="33"/>
      <x:c r="E144" s="33"/>
      <x:c r="F144" s="33"/>
      <x:c r="G144" s="34"/>
      <x:c r="H144" s="33"/>
      <x:c r="I144" s="33"/>
      <x:c r="J144" s="33"/>
      <x:c r="K144" s="33"/>
      <x:c r="L144" s="33"/>
      <x:c r="M144" s="38" t="str">
        <x:f>IF($A144="","",AVERAGE(Forecast!$M144:$R144))</x:f>
      </x:c>
      <x:c r="N144" s="38" t="str">
        <x:f>IF($A144="","",SUM(Forecast!$M144:$O144))</x:f>
      </x:c>
      <x:c r="O144" s="39" t="str">
        <x:f>IF($A144="","",IFERROR(($H144+$I144)/$M144,0))</x:f>
      </x:c>
      <x:c r="P144" s="38" t="str">
        <x:f>IF($A144="","",CEILING(MAX(0,$N144+($M144/30*$J144)-$H144-$I144+($M144/30*$F144)),$K144))</x:f>
      </x:c>
      <x:c r="Q144" s="40" t="str">
        <x:f>IF($A144="","",$P144*$G144)</x:f>
      </x:c>
      <x:c r="R144" s="37" t="str">
        <x:f>IF($A144="","",IFERROR(INDEX(Forecast!$U$5:$U$204,MATCH($A144,Forecast!$A$5:$A$204,0)),"SEM HISTÓRICO"))</x:f>
      </x:c>
      <x:c r="S144" s="37" t="str">
        <x:f>IF($A144="","",IF($L144="Inativo","NÃO PLANEJAR",IF($O144&lt;=$F144/30,"RISCO DE RUPTURA",IF($P144&gt;0,"PROGRAMAR PEDIDO",IF($O144&gt;3,"REDUZIR COMPRA","COBERTURA OK")))))</x:f>
      </x:c>
      <x:c r="T144" s="1"/>
      <x:c r="U144" s="1"/>
      <x:c r="V144" s="1"/>
      <x:c r="W144" s="1"/>
    </x:row>
    <x:row r="145">
      <x:c r="A145" s="33"/>
      <x:c r="B145" s="33"/>
      <x:c r="C145" s="33"/>
      <x:c r="D145" s="33"/>
      <x:c r="E145" s="33"/>
      <x:c r="F145" s="33"/>
      <x:c r="G145" s="34"/>
      <x:c r="H145" s="33"/>
      <x:c r="I145" s="33"/>
      <x:c r="J145" s="33"/>
      <x:c r="K145" s="33"/>
      <x:c r="L145" s="33"/>
      <x:c r="M145" s="38" t="str">
        <x:f>IF($A145="","",AVERAGE(Forecast!$M145:$R145))</x:f>
      </x:c>
      <x:c r="N145" s="38" t="str">
        <x:f>IF($A145="","",SUM(Forecast!$M145:$O145))</x:f>
      </x:c>
      <x:c r="O145" s="39" t="str">
        <x:f>IF($A145="","",IFERROR(($H145+$I145)/$M145,0))</x:f>
      </x:c>
      <x:c r="P145" s="38" t="str">
        <x:f>IF($A145="","",CEILING(MAX(0,$N145+($M145/30*$J145)-$H145-$I145+($M145/30*$F145)),$K145))</x:f>
      </x:c>
      <x:c r="Q145" s="40" t="str">
        <x:f>IF($A145="","",$P145*$G145)</x:f>
      </x:c>
      <x:c r="R145" s="37" t="str">
        <x:f>IF($A145="","",IFERROR(INDEX(Forecast!$U$5:$U$204,MATCH($A145,Forecast!$A$5:$A$204,0)),"SEM HISTÓRICO"))</x:f>
      </x:c>
      <x:c r="S145" s="37" t="str">
        <x:f>IF($A145="","",IF($L145="Inativo","NÃO PLANEJAR",IF($O145&lt;=$F145/30,"RISCO DE RUPTURA",IF($P145&gt;0,"PROGRAMAR PEDIDO",IF($O145&gt;3,"REDUZIR COMPRA","COBERTURA OK")))))</x:f>
      </x:c>
      <x:c r="T145" s="1"/>
      <x:c r="U145" s="1"/>
      <x:c r="V145" s="1"/>
      <x:c r="W145" s="1"/>
    </x:row>
    <x:row r="146">
      <x:c r="A146" s="33"/>
      <x:c r="B146" s="33"/>
      <x:c r="C146" s="33"/>
      <x:c r="D146" s="33"/>
      <x:c r="E146" s="33"/>
      <x:c r="F146" s="33"/>
      <x:c r="G146" s="34"/>
      <x:c r="H146" s="33"/>
      <x:c r="I146" s="33"/>
      <x:c r="J146" s="33"/>
      <x:c r="K146" s="33"/>
      <x:c r="L146" s="33"/>
      <x:c r="M146" s="38" t="str">
        <x:f>IF($A146="","",AVERAGE(Forecast!$M146:$R146))</x:f>
      </x:c>
      <x:c r="N146" s="38" t="str">
        <x:f>IF($A146="","",SUM(Forecast!$M146:$O146))</x:f>
      </x:c>
      <x:c r="O146" s="39" t="str">
        <x:f>IF($A146="","",IFERROR(($H146+$I146)/$M146,0))</x:f>
      </x:c>
      <x:c r="P146" s="38" t="str">
        <x:f>IF($A146="","",CEILING(MAX(0,$N146+($M146/30*$J146)-$H146-$I146+($M146/30*$F146)),$K146))</x:f>
      </x:c>
      <x:c r="Q146" s="40" t="str">
        <x:f>IF($A146="","",$P146*$G146)</x:f>
      </x:c>
      <x:c r="R146" s="37" t="str">
        <x:f>IF($A146="","",IFERROR(INDEX(Forecast!$U$5:$U$204,MATCH($A146,Forecast!$A$5:$A$204,0)),"SEM HISTÓRICO"))</x:f>
      </x:c>
      <x:c r="S146" s="37" t="str">
        <x:f>IF($A146="","",IF($L146="Inativo","NÃO PLANEJAR",IF($O146&lt;=$F146/30,"RISCO DE RUPTURA",IF($P146&gt;0,"PROGRAMAR PEDIDO",IF($O146&gt;3,"REDUZIR COMPRA","COBERTURA OK")))))</x:f>
      </x:c>
      <x:c r="T146" s="1"/>
      <x:c r="U146" s="1"/>
      <x:c r="V146" s="1"/>
      <x:c r="W146" s="1"/>
    </x:row>
    <x:row r="147">
      <x:c r="A147" s="33"/>
      <x:c r="B147" s="33"/>
      <x:c r="C147" s="33"/>
      <x:c r="D147" s="33"/>
      <x:c r="E147" s="33"/>
      <x:c r="F147" s="33"/>
      <x:c r="G147" s="34"/>
      <x:c r="H147" s="33"/>
      <x:c r="I147" s="33"/>
      <x:c r="J147" s="33"/>
      <x:c r="K147" s="33"/>
      <x:c r="L147" s="33"/>
      <x:c r="M147" s="38" t="str">
        <x:f>IF($A147="","",AVERAGE(Forecast!$M147:$R147))</x:f>
      </x:c>
      <x:c r="N147" s="38" t="str">
        <x:f>IF($A147="","",SUM(Forecast!$M147:$O147))</x:f>
      </x:c>
      <x:c r="O147" s="39" t="str">
        <x:f>IF($A147="","",IFERROR(($H147+$I147)/$M147,0))</x:f>
      </x:c>
      <x:c r="P147" s="38" t="str">
        <x:f>IF($A147="","",CEILING(MAX(0,$N147+($M147/30*$J147)-$H147-$I147+($M147/30*$F147)),$K147))</x:f>
      </x:c>
      <x:c r="Q147" s="40" t="str">
        <x:f>IF($A147="","",$P147*$G147)</x:f>
      </x:c>
      <x:c r="R147" s="37" t="str">
        <x:f>IF($A147="","",IFERROR(INDEX(Forecast!$U$5:$U$204,MATCH($A147,Forecast!$A$5:$A$204,0)),"SEM HISTÓRICO"))</x:f>
      </x:c>
      <x:c r="S147" s="37" t="str">
        <x:f>IF($A147="","",IF($L147="Inativo","NÃO PLANEJAR",IF($O147&lt;=$F147/30,"RISCO DE RUPTURA",IF($P147&gt;0,"PROGRAMAR PEDIDO",IF($O147&gt;3,"REDUZIR COMPRA","COBERTURA OK")))))</x:f>
      </x:c>
      <x:c r="T147" s="1"/>
      <x:c r="U147" s="1"/>
      <x:c r="V147" s="1"/>
      <x:c r="W147" s="1"/>
    </x:row>
    <x:row r="148">
      <x:c r="A148" s="33"/>
      <x:c r="B148" s="33"/>
      <x:c r="C148" s="33"/>
      <x:c r="D148" s="33"/>
      <x:c r="E148" s="33"/>
      <x:c r="F148" s="33"/>
      <x:c r="G148" s="34"/>
      <x:c r="H148" s="33"/>
      <x:c r="I148" s="33"/>
      <x:c r="J148" s="33"/>
      <x:c r="K148" s="33"/>
      <x:c r="L148" s="33"/>
      <x:c r="M148" s="38" t="str">
        <x:f>IF($A148="","",AVERAGE(Forecast!$M148:$R148))</x:f>
      </x:c>
      <x:c r="N148" s="38" t="str">
        <x:f>IF($A148="","",SUM(Forecast!$M148:$O148))</x:f>
      </x:c>
      <x:c r="O148" s="39" t="str">
        <x:f>IF($A148="","",IFERROR(($H148+$I148)/$M148,0))</x:f>
      </x:c>
      <x:c r="P148" s="38" t="str">
        <x:f>IF($A148="","",CEILING(MAX(0,$N148+($M148/30*$J148)-$H148-$I148+($M148/30*$F148)),$K148))</x:f>
      </x:c>
      <x:c r="Q148" s="40" t="str">
        <x:f>IF($A148="","",$P148*$G148)</x:f>
      </x:c>
      <x:c r="R148" s="37" t="str">
        <x:f>IF($A148="","",IFERROR(INDEX(Forecast!$U$5:$U$204,MATCH($A148,Forecast!$A$5:$A$204,0)),"SEM HISTÓRICO"))</x:f>
      </x:c>
      <x:c r="S148" s="37" t="str">
        <x:f>IF($A148="","",IF($L148="Inativo","NÃO PLANEJAR",IF($O148&lt;=$F148/30,"RISCO DE RUPTURA",IF($P148&gt;0,"PROGRAMAR PEDIDO",IF($O148&gt;3,"REDUZIR COMPRA","COBERTURA OK")))))</x:f>
      </x:c>
      <x:c r="T148" s="1"/>
      <x:c r="U148" s="1"/>
      <x:c r="V148" s="1"/>
      <x:c r="W148" s="1"/>
    </x:row>
    <x:row r="149">
      <x:c r="A149" s="33"/>
      <x:c r="B149" s="33"/>
      <x:c r="C149" s="33"/>
      <x:c r="D149" s="33"/>
      <x:c r="E149" s="33"/>
      <x:c r="F149" s="33"/>
      <x:c r="G149" s="34"/>
      <x:c r="H149" s="33"/>
      <x:c r="I149" s="33"/>
      <x:c r="J149" s="33"/>
      <x:c r="K149" s="33"/>
      <x:c r="L149" s="33"/>
      <x:c r="M149" s="38" t="str">
        <x:f>IF($A149="","",AVERAGE(Forecast!$M149:$R149))</x:f>
      </x:c>
      <x:c r="N149" s="38" t="str">
        <x:f>IF($A149="","",SUM(Forecast!$M149:$O149))</x:f>
      </x:c>
      <x:c r="O149" s="39" t="str">
        <x:f>IF($A149="","",IFERROR(($H149+$I149)/$M149,0))</x:f>
      </x:c>
      <x:c r="P149" s="38" t="str">
        <x:f>IF($A149="","",CEILING(MAX(0,$N149+($M149/30*$J149)-$H149-$I149+($M149/30*$F149)),$K149))</x:f>
      </x:c>
      <x:c r="Q149" s="40" t="str">
        <x:f>IF($A149="","",$P149*$G149)</x:f>
      </x:c>
      <x:c r="R149" s="37" t="str">
        <x:f>IF($A149="","",IFERROR(INDEX(Forecast!$U$5:$U$204,MATCH($A149,Forecast!$A$5:$A$204,0)),"SEM HISTÓRICO"))</x:f>
      </x:c>
      <x:c r="S149" s="37" t="str">
        <x:f>IF($A149="","",IF($L149="Inativo","NÃO PLANEJAR",IF($O149&lt;=$F149/30,"RISCO DE RUPTURA",IF($P149&gt;0,"PROGRAMAR PEDIDO",IF($O149&gt;3,"REDUZIR COMPRA","COBERTURA OK")))))</x:f>
      </x:c>
      <x:c r="T149" s="1"/>
      <x:c r="U149" s="1"/>
      <x:c r="V149" s="1"/>
      <x:c r="W149" s="1"/>
    </x:row>
    <x:row r="150">
      <x:c r="A150" s="33"/>
      <x:c r="B150" s="33"/>
      <x:c r="C150" s="33"/>
      <x:c r="D150" s="33"/>
      <x:c r="E150" s="33"/>
      <x:c r="F150" s="33"/>
      <x:c r="G150" s="34"/>
      <x:c r="H150" s="33"/>
      <x:c r="I150" s="33"/>
      <x:c r="J150" s="33"/>
      <x:c r="K150" s="33"/>
      <x:c r="L150" s="33"/>
      <x:c r="M150" s="38" t="str">
        <x:f>IF($A150="","",AVERAGE(Forecast!$M150:$R150))</x:f>
      </x:c>
      <x:c r="N150" s="38" t="str">
        <x:f>IF($A150="","",SUM(Forecast!$M150:$O150))</x:f>
      </x:c>
      <x:c r="O150" s="39" t="str">
        <x:f>IF($A150="","",IFERROR(($H150+$I150)/$M150,0))</x:f>
      </x:c>
      <x:c r="P150" s="38" t="str">
        <x:f>IF($A150="","",CEILING(MAX(0,$N150+($M150/30*$J150)-$H150-$I150+($M150/30*$F150)),$K150))</x:f>
      </x:c>
      <x:c r="Q150" s="40" t="str">
        <x:f>IF($A150="","",$P150*$G150)</x:f>
      </x:c>
      <x:c r="R150" s="37" t="str">
        <x:f>IF($A150="","",IFERROR(INDEX(Forecast!$U$5:$U$204,MATCH($A150,Forecast!$A$5:$A$204,0)),"SEM HISTÓRICO"))</x:f>
      </x:c>
      <x:c r="S150" s="37" t="str">
        <x:f>IF($A150="","",IF($L150="Inativo","NÃO PLANEJAR",IF($O150&lt;=$F150/30,"RISCO DE RUPTURA",IF($P150&gt;0,"PROGRAMAR PEDIDO",IF($O150&gt;3,"REDUZIR COMPRA","COBERTURA OK")))))</x:f>
      </x:c>
      <x:c r="T150" s="1"/>
      <x:c r="U150" s="1"/>
      <x:c r="V150" s="1"/>
      <x:c r="W150" s="1"/>
    </x:row>
    <x:row r="151">
      <x:c r="A151" s="33"/>
      <x:c r="B151" s="33"/>
      <x:c r="C151" s="33"/>
      <x:c r="D151" s="33"/>
      <x:c r="E151" s="33"/>
      <x:c r="F151" s="33"/>
      <x:c r="G151" s="34"/>
      <x:c r="H151" s="33"/>
      <x:c r="I151" s="33"/>
      <x:c r="J151" s="33"/>
      <x:c r="K151" s="33"/>
      <x:c r="L151" s="33"/>
      <x:c r="M151" s="38" t="str">
        <x:f>IF($A151="","",AVERAGE(Forecast!$M151:$R151))</x:f>
      </x:c>
      <x:c r="N151" s="38" t="str">
        <x:f>IF($A151="","",SUM(Forecast!$M151:$O151))</x:f>
      </x:c>
      <x:c r="O151" s="39" t="str">
        <x:f>IF($A151="","",IFERROR(($H151+$I151)/$M151,0))</x:f>
      </x:c>
      <x:c r="P151" s="38" t="str">
        <x:f>IF($A151="","",CEILING(MAX(0,$N151+($M151/30*$J151)-$H151-$I151+($M151/30*$F151)),$K151))</x:f>
      </x:c>
      <x:c r="Q151" s="40" t="str">
        <x:f>IF($A151="","",$P151*$G151)</x:f>
      </x:c>
      <x:c r="R151" s="37" t="str">
        <x:f>IF($A151="","",IFERROR(INDEX(Forecast!$U$5:$U$204,MATCH($A151,Forecast!$A$5:$A$204,0)),"SEM HISTÓRICO"))</x:f>
      </x:c>
      <x:c r="S151" s="37" t="str">
        <x:f>IF($A151="","",IF($L151="Inativo","NÃO PLANEJAR",IF($O151&lt;=$F151/30,"RISCO DE RUPTURA",IF($P151&gt;0,"PROGRAMAR PEDIDO",IF($O151&gt;3,"REDUZIR COMPRA","COBERTURA OK")))))</x:f>
      </x:c>
      <x:c r="T151" s="1"/>
      <x:c r="U151" s="1"/>
      <x:c r="V151" s="1"/>
      <x:c r="W151" s="1"/>
    </x:row>
    <x:row r="152">
      <x:c r="A152" s="33"/>
      <x:c r="B152" s="33"/>
      <x:c r="C152" s="33"/>
      <x:c r="D152" s="33"/>
      <x:c r="E152" s="33"/>
      <x:c r="F152" s="33"/>
      <x:c r="G152" s="34"/>
      <x:c r="H152" s="33"/>
      <x:c r="I152" s="33"/>
      <x:c r="J152" s="33"/>
      <x:c r="K152" s="33"/>
      <x:c r="L152" s="33"/>
      <x:c r="M152" s="38" t="str">
        <x:f>IF($A152="","",AVERAGE(Forecast!$M152:$R152))</x:f>
      </x:c>
      <x:c r="N152" s="38" t="str">
        <x:f>IF($A152="","",SUM(Forecast!$M152:$O152))</x:f>
      </x:c>
      <x:c r="O152" s="39" t="str">
        <x:f>IF($A152="","",IFERROR(($H152+$I152)/$M152,0))</x:f>
      </x:c>
      <x:c r="P152" s="38" t="str">
        <x:f>IF($A152="","",CEILING(MAX(0,$N152+($M152/30*$J152)-$H152-$I152+($M152/30*$F152)),$K152))</x:f>
      </x:c>
      <x:c r="Q152" s="40" t="str">
        <x:f>IF($A152="","",$P152*$G152)</x:f>
      </x:c>
      <x:c r="R152" s="37" t="str">
        <x:f>IF($A152="","",IFERROR(INDEX(Forecast!$U$5:$U$204,MATCH($A152,Forecast!$A$5:$A$204,0)),"SEM HISTÓRICO"))</x:f>
      </x:c>
      <x:c r="S152" s="37" t="str">
        <x:f>IF($A152="","",IF($L152="Inativo","NÃO PLANEJAR",IF($O152&lt;=$F152/30,"RISCO DE RUPTURA",IF($P152&gt;0,"PROGRAMAR PEDIDO",IF($O152&gt;3,"REDUZIR COMPRA","COBERTURA OK")))))</x:f>
      </x:c>
      <x:c r="T152" s="1"/>
      <x:c r="U152" s="1"/>
      <x:c r="V152" s="1"/>
      <x:c r="W152" s="1"/>
    </x:row>
    <x:row r="153">
      <x:c r="A153" s="33"/>
      <x:c r="B153" s="33"/>
      <x:c r="C153" s="33"/>
      <x:c r="D153" s="33"/>
      <x:c r="E153" s="33"/>
      <x:c r="F153" s="33"/>
      <x:c r="G153" s="34"/>
      <x:c r="H153" s="33"/>
      <x:c r="I153" s="33"/>
      <x:c r="J153" s="33"/>
      <x:c r="K153" s="33"/>
      <x:c r="L153" s="33"/>
      <x:c r="M153" s="38" t="str">
        <x:f>IF($A153="","",AVERAGE(Forecast!$M153:$R153))</x:f>
      </x:c>
      <x:c r="N153" s="38" t="str">
        <x:f>IF($A153="","",SUM(Forecast!$M153:$O153))</x:f>
      </x:c>
      <x:c r="O153" s="39" t="str">
        <x:f>IF($A153="","",IFERROR(($H153+$I153)/$M153,0))</x:f>
      </x:c>
      <x:c r="P153" s="38" t="str">
        <x:f>IF($A153="","",CEILING(MAX(0,$N153+($M153/30*$J153)-$H153-$I153+($M153/30*$F153)),$K153))</x:f>
      </x:c>
      <x:c r="Q153" s="40" t="str">
        <x:f>IF($A153="","",$P153*$G153)</x:f>
      </x:c>
      <x:c r="R153" s="37" t="str">
        <x:f>IF($A153="","",IFERROR(INDEX(Forecast!$U$5:$U$204,MATCH($A153,Forecast!$A$5:$A$204,0)),"SEM HISTÓRICO"))</x:f>
      </x:c>
      <x:c r="S153" s="37" t="str">
        <x:f>IF($A153="","",IF($L153="Inativo","NÃO PLANEJAR",IF($O153&lt;=$F153/30,"RISCO DE RUPTURA",IF($P153&gt;0,"PROGRAMAR PEDIDO",IF($O153&gt;3,"REDUZIR COMPRA","COBERTURA OK")))))</x:f>
      </x:c>
      <x:c r="T153" s="1"/>
      <x:c r="U153" s="1"/>
      <x:c r="V153" s="1"/>
      <x:c r="W153" s="1"/>
    </x:row>
    <x:row r="154">
      <x:c r="A154" s="33"/>
      <x:c r="B154" s="33"/>
      <x:c r="C154" s="33"/>
      <x:c r="D154" s="33"/>
      <x:c r="E154" s="33"/>
      <x:c r="F154" s="33"/>
      <x:c r="G154" s="34"/>
      <x:c r="H154" s="33"/>
      <x:c r="I154" s="33"/>
      <x:c r="J154" s="33"/>
      <x:c r="K154" s="33"/>
      <x:c r="L154" s="33"/>
      <x:c r="M154" s="38" t="str">
        <x:f>IF($A154="","",AVERAGE(Forecast!$M154:$R154))</x:f>
      </x:c>
      <x:c r="N154" s="38" t="str">
        <x:f>IF($A154="","",SUM(Forecast!$M154:$O154))</x:f>
      </x:c>
      <x:c r="O154" s="39" t="str">
        <x:f>IF($A154="","",IFERROR(($H154+$I154)/$M154,0))</x:f>
      </x:c>
      <x:c r="P154" s="38" t="str">
        <x:f>IF($A154="","",CEILING(MAX(0,$N154+($M154/30*$J154)-$H154-$I154+($M154/30*$F154)),$K154))</x:f>
      </x:c>
      <x:c r="Q154" s="40" t="str">
        <x:f>IF($A154="","",$P154*$G154)</x:f>
      </x:c>
      <x:c r="R154" s="37" t="str">
        <x:f>IF($A154="","",IFERROR(INDEX(Forecast!$U$5:$U$204,MATCH($A154,Forecast!$A$5:$A$204,0)),"SEM HISTÓRICO"))</x:f>
      </x:c>
      <x:c r="S154" s="37" t="str">
        <x:f>IF($A154="","",IF($L154="Inativo","NÃO PLANEJAR",IF($O154&lt;=$F154/30,"RISCO DE RUPTURA",IF($P154&gt;0,"PROGRAMAR PEDIDO",IF($O154&gt;3,"REDUZIR COMPRA","COBERTURA OK")))))</x:f>
      </x:c>
      <x:c r="T154" s="1"/>
      <x:c r="U154" s="1"/>
      <x:c r="V154" s="1"/>
      <x:c r="W154" s="1"/>
    </x:row>
    <x:row r="155">
      <x:c r="A155" s="33"/>
      <x:c r="B155" s="33"/>
      <x:c r="C155" s="33"/>
      <x:c r="D155" s="33"/>
      <x:c r="E155" s="33"/>
      <x:c r="F155" s="33"/>
      <x:c r="G155" s="34"/>
      <x:c r="H155" s="33"/>
      <x:c r="I155" s="33"/>
      <x:c r="J155" s="33"/>
      <x:c r="K155" s="33"/>
      <x:c r="L155" s="33"/>
      <x:c r="M155" s="38" t="str">
        <x:f>IF($A155="","",AVERAGE(Forecast!$M155:$R155))</x:f>
      </x:c>
      <x:c r="N155" s="38" t="str">
        <x:f>IF($A155="","",SUM(Forecast!$M155:$O155))</x:f>
      </x:c>
      <x:c r="O155" s="39" t="str">
        <x:f>IF($A155="","",IFERROR(($H155+$I155)/$M155,0))</x:f>
      </x:c>
      <x:c r="P155" s="38" t="str">
        <x:f>IF($A155="","",CEILING(MAX(0,$N155+($M155/30*$J155)-$H155-$I155+($M155/30*$F155)),$K155))</x:f>
      </x:c>
      <x:c r="Q155" s="40" t="str">
        <x:f>IF($A155="","",$P155*$G155)</x:f>
      </x:c>
      <x:c r="R155" s="37" t="str">
        <x:f>IF($A155="","",IFERROR(INDEX(Forecast!$U$5:$U$204,MATCH($A155,Forecast!$A$5:$A$204,0)),"SEM HISTÓRICO"))</x:f>
      </x:c>
      <x:c r="S155" s="37" t="str">
        <x:f>IF($A155="","",IF($L155="Inativo","NÃO PLANEJAR",IF($O155&lt;=$F155/30,"RISCO DE RUPTURA",IF($P155&gt;0,"PROGRAMAR PEDIDO",IF($O155&gt;3,"REDUZIR COMPRA","COBERTURA OK")))))</x:f>
      </x:c>
      <x:c r="T155" s="1"/>
      <x:c r="U155" s="1"/>
      <x:c r="V155" s="1"/>
      <x:c r="W155" s="1"/>
    </x:row>
    <x:row r="156">
      <x:c r="A156" s="33"/>
      <x:c r="B156" s="33"/>
      <x:c r="C156" s="33"/>
      <x:c r="D156" s="33"/>
      <x:c r="E156" s="33"/>
      <x:c r="F156" s="33"/>
      <x:c r="G156" s="34"/>
      <x:c r="H156" s="33"/>
      <x:c r="I156" s="33"/>
      <x:c r="J156" s="33"/>
      <x:c r="K156" s="33"/>
      <x:c r="L156" s="33"/>
      <x:c r="M156" s="38" t="str">
        <x:f>IF($A156="","",AVERAGE(Forecast!$M156:$R156))</x:f>
      </x:c>
      <x:c r="N156" s="38" t="str">
        <x:f>IF($A156="","",SUM(Forecast!$M156:$O156))</x:f>
      </x:c>
      <x:c r="O156" s="39" t="str">
        <x:f>IF($A156="","",IFERROR(($H156+$I156)/$M156,0))</x:f>
      </x:c>
      <x:c r="P156" s="38" t="str">
        <x:f>IF($A156="","",CEILING(MAX(0,$N156+($M156/30*$J156)-$H156-$I156+($M156/30*$F156)),$K156))</x:f>
      </x:c>
      <x:c r="Q156" s="40" t="str">
        <x:f>IF($A156="","",$P156*$G156)</x:f>
      </x:c>
      <x:c r="R156" s="37" t="str">
        <x:f>IF($A156="","",IFERROR(INDEX(Forecast!$U$5:$U$204,MATCH($A156,Forecast!$A$5:$A$204,0)),"SEM HISTÓRICO"))</x:f>
      </x:c>
      <x:c r="S156" s="37" t="str">
        <x:f>IF($A156="","",IF($L156="Inativo","NÃO PLANEJAR",IF($O156&lt;=$F156/30,"RISCO DE RUPTURA",IF($P156&gt;0,"PROGRAMAR PEDIDO",IF($O156&gt;3,"REDUZIR COMPRA","COBERTURA OK")))))</x:f>
      </x:c>
      <x:c r="T156" s="1"/>
      <x:c r="U156" s="1"/>
      <x:c r="V156" s="1"/>
      <x:c r="W156" s="1"/>
    </x:row>
    <x:row r="157">
      <x:c r="A157" s="33"/>
      <x:c r="B157" s="33"/>
      <x:c r="C157" s="33"/>
      <x:c r="D157" s="33"/>
      <x:c r="E157" s="33"/>
      <x:c r="F157" s="33"/>
      <x:c r="G157" s="34"/>
      <x:c r="H157" s="33"/>
      <x:c r="I157" s="33"/>
      <x:c r="J157" s="33"/>
      <x:c r="K157" s="33"/>
      <x:c r="L157" s="33"/>
      <x:c r="M157" s="38" t="str">
        <x:f>IF($A157="","",AVERAGE(Forecast!$M157:$R157))</x:f>
      </x:c>
      <x:c r="N157" s="38" t="str">
        <x:f>IF($A157="","",SUM(Forecast!$M157:$O157))</x:f>
      </x:c>
      <x:c r="O157" s="39" t="str">
        <x:f>IF($A157="","",IFERROR(($H157+$I157)/$M157,0))</x:f>
      </x:c>
      <x:c r="P157" s="38" t="str">
        <x:f>IF($A157="","",CEILING(MAX(0,$N157+($M157/30*$J157)-$H157-$I157+($M157/30*$F157)),$K157))</x:f>
      </x:c>
      <x:c r="Q157" s="40" t="str">
        <x:f>IF($A157="","",$P157*$G157)</x:f>
      </x:c>
      <x:c r="R157" s="37" t="str">
        <x:f>IF($A157="","",IFERROR(INDEX(Forecast!$U$5:$U$204,MATCH($A157,Forecast!$A$5:$A$204,0)),"SEM HISTÓRICO"))</x:f>
      </x:c>
      <x:c r="S157" s="37" t="str">
        <x:f>IF($A157="","",IF($L157="Inativo","NÃO PLANEJAR",IF($O157&lt;=$F157/30,"RISCO DE RUPTURA",IF($P157&gt;0,"PROGRAMAR PEDIDO",IF($O157&gt;3,"REDUZIR COMPRA","COBERTURA OK")))))</x:f>
      </x:c>
      <x:c r="T157" s="1"/>
      <x:c r="U157" s="1"/>
      <x:c r="V157" s="1"/>
      <x:c r="W157" s="1"/>
    </x:row>
    <x:row r="158">
      <x:c r="A158" s="33"/>
      <x:c r="B158" s="33"/>
      <x:c r="C158" s="33"/>
      <x:c r="D158" s="33"/>
      <x:c r="E158" s="33"/>
      <x:c r="F158" s="33"/>
      <x:c r="G158" s="34"/>
      <x:c r="H158" s="33"/>
      <x:c r="I158" s="33"/>
      <x:c r="J158" s="33"/>
      <x:c r="K158" s="33"/>
      <x:c r="L158" s="33"/>
      <x:c r="M158" s="38" t="str">
        <x:f>IF($A158="","",AVERAGE(Forecast!$M158:$R158))</x:f>
      </x:c>
      <x:c r="N158" s="38" t="str">
        <x:f>IF($A158="","",SUM(Forecast!$M158:$O158))</x:f>
      </x:c>
      <x:c r="O158" s="39" t="str">
        <x:f>IF($A158="","",IFERROR(($H158+$I158)/$M158,0))</x:f>
      </x:c>
      <x:c r="P158" s="38" t="str">
        <x:f>IF($A158="","",CEILING(MAX(0,$N158+($M158/30*$J158)-$H158-$I158+($M158/30*$F158)),$K158))</x:f>
      </x:c>
      <x:c r="Q158" s="40" t="str">
        <x:f>IF($A158="","",$P158*$G158)</x:f>
      </x:c>
      <x:c r="R158" s="37" t="str">
        <x:f>IF($A158="","",IFERROR(INDEX(Forecast!$U$5:$U$204,MATCH($A158,Forecast!$A$5:$A$204,0)),"SEM HISTÓRICO"))</x:f>
      </x:c>
      <x:c r="S158" s="37" t="str">
        <x:f>IF($A158="","",IF($L158="Inativo","NÃO PLANEJAR",IF($O158&lt;=$F158/30,"RISCO DE RUPTURA",IF($P158&gt;0,"PROGRAMAR PEDIDO",IF($O158&gt;3,"REDUZIR COMPRA","COBERTURA OK")))))</x:f>
      </x:c>
      <x:c r="T158" s="1"/>
      <x:c r="U158" s="1"/>
      <x:c r="V158" s="1"/>
      <x:c r="W158" s="1"/>
    </x:row>
    <x:row r="159">
      <x:c r="A159" s="33"/>
      <x:c r="B159" s="33"/>
      <x:c r="C159" s="33"/>
      <x:c r="D159" s="33"/>
      <x:c r="E159" s="33"/>
      <x:c r="F159" s="33"/>
      <x:c r="G159" s="34"/>
      <x:c r="H159" s="33"/>
      <x:c r="I159" s="33"/>
      <x:c r="J159" s="33"/>
      <x:c r="K159" s="33"/>
      <x:c r="L159" s="33"/>
      <x:c r="M159" s="38" t="str">
        <x:f>IF($A159="","",AVERAGE(Forecast!$M159:$R159))</x:f>
      </x:c>
      <x:c r="N159" s="38" t="str">
        <x:f>IF($A159="","",SUM(Forecast!$M159:$O159))</x:f>
      </x:c>
      <x:c r="O159" s="39" t="str">
        <x:f>IF($A159="","",IFERROR(($H159+$I159)/$M159,0))</x:f>
      </x:c>
      <x:c r="P159" s="38" t="str">
        <x:f>IF($A159="","",CEILING(MAX(0,$N159+($M159/30*$J159)-$H159-$I159+($M159/30*$F159)),$K159))</x:f>
      </x:c>
      <x:c r="Q159" s="40" t="str">
        <x:f>IF($A159="","",$P159*$G159)</x:f>
      </x:c>
      <x:c r="R159" s="37" t="str">
        <x:f>IF($A159="","",IFERROR(INDEX(Forecast!$U$5:$U$204,MATCH($A159,Forecast!$A$5:$A$204,0)),"SEM HISTÓRICO"))</x:f>
      </x:c>
      <x:c r="S159" s="37" t="str">
        <x:f>IF($A159="","",IF($L159="Inativo","NÃO PLANEJAR",IF($O159&lt;=$F159/30,"RISCO DE RUPTURA",IF($P159&gt;0,"PROGRAMAR PEDIDO",IF($O159&gt;3,"REDUZIR COMPRA","COBERTURA OK")))))</x:f>
      </x:c>
      <x:c r="T159" s="1"/>
      <x:c r="U159" s="1"/>
      <x:c r="V159" s="1"/>
      <x:c r="W159" s="1"/>
    </x:row>
    <x:row r="160">
      <x:c r="A160" s="33"/>
      <x:c r="B160" s="33"/>
      <x:c r="C160" s="33"/>
      <x:c r="D160" s="33"/>
      <x:c r="E160" s="33"/>
      <x:c r="F160" s="33"/>
      <x:c r="G160" s="34"/>
      <x:c r="H160" s="33"/>
      <x:c r="I160" s="33"/>
      <x:c r="J160" s="33"/>
      <x:c r="K160" s="33"/>
      <x:c r="L160" s="33"/>
      <x:c r="M160" s="38" t="str">
        <x:f>IF($A160="","",AVERAGE(Forecast!$M160:$R160))</x:f>
      </x:c>
      <x:c r="N160" s="38" t="str">
        <x:f>IF($A160="","",SUM(Forecast!$M160:$O160))</x:f>
      </x:c>
      <x:c r="O160" s="39" t="str">
        <x:f>IF($A160="","",IFERROR(($H160+$I160)/$M160,0))</x:f>
      </x:c>
      <x:c r="P160" s="38" t="str">
        <x:f>IF($A160="","",CEILING(MAX(0,$N160+($M160/30*$J160)-$H160-$I160+($M160/30*$F160)),$K160))</x:f>
      </x:c>
      <x:c r="Q160" s="40" t="str">
        <x:f>IF($A160="","",$P160*$G160)</x:f>
      </x:c>
      <x:c r="R160" s="37" t="str">
        <x:f>IF($A160="","",IFERROR(INDEX(Forecast!$U$5:$U$204,MATCH($A160,Forecast!$A$5:$A$204,0)),"SEM HISTÓRICO"))</x:f>
      </x:c>
      <x:c r="S160" s="37" t="str">
        <x:f>IF($A160="","",IF($L160="Inativo","NÃO PLANEJAR",IF($O160&lt;=$F160/30,"RISCO DE RUPTURA",IF($P160&gt;0,"PROGRAMAR PEDIDO",IF($O160&gt;3,"REDUZIR COMPRA","COBERTURA OK")))))</x:f>
      </x:c>
      <x:c r="T160" s="1"/>
      <x:c r="U160" s="1"/>
      <x:c r="V160" s="1"/>
      <x:c r="W160" s="1"/>
    </x:row>
    <x:row r="161">
      <x:c r="A161" s="33"/>
      <x:c r="B161" s="33"/>
      <x:c r="C161" s="33"/>
      <x:c r="D161" s="33"/>
      <x:c r="E161" s="33"/>
      <x:c r="F161" s="33"/>
      <x:c r="G161" s="34"/>
      <x:c r="H161" s="33"/>
      <x:c r="I161" s="33"/>
      <x:c r="J161" s="33"/>
      <x:c r="K161" s="33"/>
      <x:c r="L161" s="33"/>
      <x:c r="M161" s="38" t="str">
        <x:f>IF($A161="","",AVERAGE(Forecast!$M161:$R161))</x:f>
      </x:c>
      <x:c r="N161" s="38" t="str">
        <x:f>IF($A161="","",SUM(Forecast!$M161:$O161))</x:f>
      </x:c>
      <x:c r="O161" s="39" t="str">
        <x:f>IF($A161="","",IFERROR(($H161+$I161)/$M161,0))</x:f>
      </x:c>
      <x:c r="P161" s="38" t="str">
        <x:f>IF($A161="","",CEILING(MAX(0,$N161+($M161/30*$J161)-$H161-$I161+($M161/30*$F161)),$K161))</x:f>
      </x:c>
      <x:c r="Q161" s="40" t="str">
        <x:f>IF($A161="","",$P161*$G161)</x:f>
      </x:c>
      <x:c r="R161" s="37" t="str">
        <x:f>IF($A161="","",IFERROR(INDEX(Forecast!$U$5:$U$204,MATCH($A161,Forecast!$A$5:$A$204,0)),"SEM HISTÓRICO"))</x:f>
      </x:c>
      <x:c r="S161" s="37" t="str">
        <x:f>IF($A161="","",IF($L161="Inativo","NÃO PLANEJAR",IF($O161&lt;=$F161/30,"RISCO DE RUPTURA",IF($P161&gt;0,"PROGRAMAR PEDIDO",IF($O161&gt;3,"REDUZIR COMPRA","COBERTURA OK")))))</x:f>
      </x:c>
      <x:c r="T161" s="1"/>
      <x:c r="U161" s="1"/>
      <x:c r="V161" s="1"/>
      <x:c r="W161" s="1"/>
    </x:row>
    <x:row r="162">
      <x:c r="A162" s="33"/>
      <x:c r="B162" s="33"/>
      <x:c r="C162" s="33"/>
      <x:c r="D162" s="33"/>
      <x:c r="E162" s="33"/>
      <x:c r="F162" s="33"/>
      <x:c r="G162" s="34"/>
      <x:c r="H162" s="33"/>
      <x:c r="I162" s="33"/>
      <x:c r="J162" s="33"/>
      <x:c r="K162" s="33"/>
      <x:c r="L162" s="33"/>
      <x:c r="M162" s="38" t="str">
        <x:f>IF($A162="","",AVERAGE(Forecast!$M162:$R162))</x:f>
      </x:c>
      <x:c r="N162" s="38" t="str">
        <x:f>IF($A162="","",SUM(Forecast!$M162:$O162))</x:f>
      </x:c>
      <x:c r="O162" s="39" t="str">
        <x:f>IF($A162="","",IFERROR(($H162+$I162)/$M162,0))</x:f>
      </x:c>
      <x:c r="P162" s="38" t="str">
        <x:f>IF($A162="","",CEILING(MAX(0,$N162+($M162/30*$J162)-$H162-$I162+($M162/30*$F162)),$K162))</x:f>
      </x:c>
      <x:c r="Q162" s="40" t="str">
        <x:f>IF($A162="","",$P162*$G162)</x:f>
      </x:c>
      <x:c r="R162" s="37" t="str">
        <x:f>IF($A162="","",IFERROR(INDEX(Forecast!$U$5:$U$204,MATCH($A162,Forecast!$A$5:$A$204,0)),"SEM HISTÓRICO"))</x:f>
      </x:c>
      <x:c r="S162" s="37" t="str">
        <x:f>IF($A162="","",IF($L162="Inativo","NÃO PLANEJAR",IF($O162&lt;=$F162/30,"RISCO DE RUPTURA",IF($P162&gt;0,"PROGRAMAR PEDIDO",IF($O162&gt;3,"REDUZIR COMPRA","COBERTURA OK")))))</x:f>
      </x:c>
      <x:c r="T162" s="1"/>
      <x:c r="U162" s="1"/>
      <x:c r="V162" s="1"/>
      <x:c r="W162" s="1"/>
    </x:row>
    <x:row r="163">
      <x:c r="A163" s="33"/>
      <x:c r="B163" s="33"/>
      <x:c r="C163" s="33"/>
      <x:c r="D163" s="33"/>
      <x:c r="E163" s="33"/>
      <x:c r="F163" s="33"/>
      <x:c r="G163" s="34"/>
      <x:c r="H163" s="33"/>
      <x:c r="I163" s="33"/>
      <x:c r="J163" s="33"/>
      <x:c r="K163" s="33"/>
      <x:c r="L163" s="33"/>
      <x:c r="M163" s="38" t="str">
        <x:f>IF($A163="","",AVERAGE(Forecast!$M163:$R163))</x:f>
      </x:c>
      <x:c r="N163" s="38" t="str">
        <x:f>IF($A163="","",SUM(Forecast!$M163:$O163))</x:f>
      </x:c>
      <x:c r="O163" s="39" t="str">
        <x:f>IF($A163="","",IFERROR(($H163+$I163)/$M163,0))</x:f>
      </x:c>
      <x:c r="P163" s="38" t="str">
        <x:f>IF($A163="","",CEILING(MAX(0,$N163+($M163/30*$J163)-$H163-$I163+($M163/30*$F163)),$K163))</x:f>
      </x:c>
      <x:c r="Q163" s="40" t="str">
        <x:f>IF($A163="","",$P163*$G163)</x:f>
      </x:c>
      <x:c r="R163" s="37" t="str">
        <x:f>IF($A163="","",IFERROR(INDEX(Forecast!$U$5:$U$204,MATCH($A163,Forecast!$A$5:$A$204,0)),"SEM HISTÓRICO"))</x:f>
      </x:c>
      <x:c r="S163" s="37" t="str">
        <x:f>IF($A163="","",IF($L163="Inativo","NÃO PLANEJAR",IF($O163&lt;=$F163/30,"RISCO DE RUPTURA",IF($P163&gt;0,"PROGRAMAR PEDIDO",IF($O163&gt;3,"REDUZIR COMPRA","COBERTURA OK")))))</x:f>
      </x:c>
      <x:c r="T163" s="1"/>
      <x:c r="U163" s="1"/>
      <x:c r="V163" s="1"/>
      <x:c r="W163" s="1"/>
    </x:row>
    <x:row r="164">
      <x:c r="A164" s="33"/>
      <x:c r="B164" s="33"/>
      <x:c r="C164" s="33"/>
      <x:c r="D164" s="33"/>
      <x:c r="E164" s="33"/>
      <x:c r="F164" s="33"/>
      <x:c r="G164" s="34"/>
      <x:c r="H164" s="33"/>
      <x:c r="I164" s="33"/>
      <x:c r="J164" s="33"/>
      <x:c r="K164" s="33"/>
      <x:c r="L164" s="33"/>
      <x:c r="M164" s="38" t="str">
        <x:f>IF($A164="","",AVERAGE(Forecast!$M164:$R164))</x:f>
      </x:c>
      <x:c r="N164" s="38" t="str">
        <x:f>IF($A164="","",SUM(Forecast!$M164:$O164))</x:f>
      </x:c>
      <x:c r="O164" s="39" t="str">
        <x:f>IF($A164="","",IFERROR(($H164+$I164)/$M164,0))</x:f>
      </x:c>
      <x:c r="P164" s="38" t="str">
        <x:f>IF($A164="","",CEILING(MAX(0,$N164+($M164/30*$J164)-$H164-$I164+($M164/30*$F164)),$K164))</x:f>
      </x:c>
      <x:c r="Q164" s="40" t="str">
        <x:f>IF($A164="","",$P164*$G164)</x:f>
      </x:c>
      <x:c r="R164" s="37" t="str">
        <x:f>IF($A164="","",IFERROR(INDEX(Forecast!$U$5:$U$204,MATCH($A164,Forecast!$A$5:$A$204,0)),"SEM HISTÓRICO"))</x:f>
      </x:c>
      <x:c r="S164" s="37" t="str">
        <x:f>IF($A164="","",IF($L164="Inativo","NÃO PLANEJAR",IF($O164&lt;=$F164/30,"RISCO DE RUPTURA",IF($P164&gt;0,"PROGRAMAR PEDIDO",IF($O164&gt;3,"REDUZIR COMPRA","COBERTURA OK")))))</x:f>
      </x:c>
      <x:c r="T164" s="1"/>
      <x:c r="U164" s="1"/>
      <x:c r="V164" s="1"/>
      <x:c r="W164" s="1"/>
    </x:row>
    <x:row r="165">
      <x:c r="A165" s="33"/>
      <x:c r="B165" s="33"/>
      <x:c r="C165" s="33"/>
      <x:c r="D165" s="33"/>
      <x:c r="E165" s="33"/>
      <x:c r="F165" s="33"/>
      <x:c r="G165" s="34"/>
      <x:c r="H165" s="33"/>
      <x:c r="I165" s="33"/>
      <x:c r="J165" s="33"/>
      <x:c r="K165" s="33"/>
      <x:c r="L165" s="33"/>
      <x:c r="M165" s="38" t="str">
        <x:f>IF($A165="","",AVERAGE(Forecast!$M165:$R165))</x:f>
      </x:c>
      <x:c r="N165" s="38" t="str">
        <x:f>IF($A165="","",SUM(Forecast!$M165:$O165))</x:f>
      </x:c>
      <x:c r="O165" s="39" t="str">
        <x:f>IF($A165="","",IFERROR(($H165+$I165)/$M165,0))</x:f>
      </x:c>
      <x:c r="P165" s="38" t="str">
        <x:f>IF($A165="","",CEILING(MAX(0,$N165+($M165/30*$J165)-$H165-$I165+($M165/30*$F165)),$K165))</x:f>
      </x:c>
      <x:c r="Q165" s="40" t="str">
        <x:f>IF($A165="","",$P165*$G165)</x:f>
      </x:c>
      <x:c r="R165" s="37" t="str">
        <x:f>IF($A165="","",IFERROR(INDEX(Forecast!$U$5:$U$204,MATCH($A165,Forecast!$A$5:$A$204,0)),"SEM HISTÓRICO"))</x:f>
      </x:c>
      <x:c r="S165" s="37" t="str">
        <x:f>IF($A165="","",IF($L165="Inativo","NÃO PLANEJAR",IF($O165&lt;=$F165/30,"RISCO DE RUPTURA",IF($P165&gt;0,"PROGRAMAR PEDIDO",IF($O165&gt;3,"REDUZIR COMPRA","COBERTURA OK")))))</x:f>
      </x:c>
      <x:c r="T165" s="1"/>
      <x:c r="U165" s="1"/>
      <x:c r="V165" s="1"/>
      <x:c r="W165" s="1"/>
    </x:row>
    <x:row r="166">
      <x:c r="A166" s="33"/>
      <x:c r="B166" s="33"/>
      <x:c r="C166" s="33"/>
      <x:c r="D166" s="33"/>
      <x:c r="E166" s="33"/>
      <x:c r="F166" s="33"/>
      <x:c r="G166" s="34"/>
      <x:c r="H166" s="33"/>
      <x:c r="I166" s="33"/>
      <x:c r="J166" s="33"/>
      <x:c r="K166" s="33"/>
      <x:c r="L166" s="33"/>
      <x:c r="M166" s="38" t="str">
        <x:f>IF($A166="","",AVERAGE(Forecast!$M166:$R166))</x:f>
      </x:c>
      <x:c r="N166" s="38" t="str">
        <x:f>IF($A166="","",SUM(Forecast!$M166:$O166))</x:f>
      </x:c>
      <x:c r="O166" s="39" t="str">
        <x:f>IF($A166="","",IFERROR(($H166+$I166)/$M166,0))</x:f>
      </x:c>
      <x:c r="P166" s="38" t="str">
        <x:f>IF($A166="","",CEILING(MAX(0,$N166+($M166/30*$J166)-$H166-$I166+($M166/30*$F166)),$K166))</x:f>
      </x:c>
      <x:c r="Q166" s="40" t="str">
        <x:f>IF($A166="","",$P166*$G166)</x:f>
      </x:c>
      <x:c r="R166" s="37" t="str">
        <x:f>IF($A166="","",IFERROR(INDEX(Forecast!$U$5:$U$204,MATCH($A166,Forecast!$A$5:$A$204,0)),"SEM HISTÓRICO"))</x:f>
      </x:c>
      <x:c r="S166" s="37" t="str">
        <x:f>IF($A166="","",IF($L166="Inativo","NÃO PLANEJAR",IF($O166&lt;=$F166/30,"RISCO DE RUPTURA",IF($P166&gt;0,"PROGRAMAR PEDIDO",IF($O166&gt;3,"REDUZIR COMPRA","COBERTURA OK")))))</x:f>
      </x:c>
      <x:c r="T166" s="1"/>
      <x:c r="U166" s="1"/>
      <x:c r="V166" s="1"/>
      <x:c r="W166" s="1"/>
    </x:row>
    <x:row r="167">
      <x:c r="A167" s="33"/>
      <x:c r="B167" s="33"/>
      <x:c r="C167" s="33"/>
      <x:c r="D167" s="33"/>
      <x:c r="E167" s="33"/>
      <x:c r="F167" s="33"/>
      <x:c r="G167" s="34"/>
      <x:c r="H167" s="33"/>
      <x:c r="I167" s="33"/>
      <x:c r="J167" s="33"/>
      <x:c r="K167" s="33"/>
      <x:c r="L167" s="33"/>
      <x:c r="M167" s="38" t="str">
        <x:f>IF($A167="","",AVERAGE(Forecast!$M167:$R167))</x:f>
      </x:c>
      <x:c r="N167" s="38" t="str">
        <x:f>IF($A167="","",SUM(Forecast!$M167:$O167))</x:f>
      </x:c>
      <x:c r="O167" s="39" t="str">
        <x:f>IF($A167="","",IFERROR(($H167+$I167)/$M167,0))</x:f>
      </x:c>
      <x:c r="P167" s="38" t="str">
        <x:f>IF($A167="","",CEILING(MAX(0,$N167+($M167/30*$J167)-$H167-$I167+($M167/30*$F167)),$K167))</x:f>
      </x:c>
      <x:c r="Q167" s="40" t="str">
        <x:f>IF($A167="","",$P167*$G167)</x:f>
      </x:c>
      <x:c r="R167" s="37" t="str">
        <x:f>IF($A167="","",IFERROR(INDEX(Forecast!$U$5:$U$204,MATCH($A167,Forecast!$A$5:$A$204,0)),"SEM HISTÓRICO"))</x:f>
      </x:c>
      <x:c r="S167" s="37" t="str">
        <x:f>IF($A167="","",IF($L167="Inativo","NÃO PLANEJAR",IF($O167&lt;=$F167/30,"RISCO DE RUPTURA",IF($P167&gt;0,"PROGRAMAR PEDIDO",IF($O167&gt;3,"REDUZIR COMPRA","COBERTURA OK")))))</x:f>
      </x:c>
      <x:c r="T167" s="1"/>
      <x:c r="U167" s="1"/>
      <x:c r="V167" s="1"/>
      <x:c r="W167" s="1"/>
    </x:row>
    <x:row r="168">
      <x:c r="A168" s="33"/>
      <x:c r="B168" s="33"/>
      <x:c r="C168" s="33"/>
      <x:c r="D168" s="33"/>
      <x:c r="E168" s="33"/>
      <x:c r="F168" s="33"/>
      <x:c r="G168" s="34"/>
      <x:c r="H168" s="33"/>
      <x:c r="I168" s="33"/>
      <x:c r="J168" s="33"/>
      <x:c r="K168" s="33"/>
      <x:c r="L168" s="33"/>
      <x:c r="M168" s="38" t="str">
        <x:f>IF($A168="","",AVERAGE(Forecast!$M168:$R168))</x:f>
      </x:c>
      <x:c r="N168" s="38" t="str">
        <x:f>IF($A168="","",SUM(Forecast!$M168:$O168))</x:f>
      </x:c>
      <x:c r="O168" s="39" t="str">
        <x:f>IF($A168="","",IFERROR(($H168+$I168)/$M168,0))</x:f>
      </x:c>
      <x:c r="P168" s="38" t="str">
        <x:f>IF($A168="","",CEILING(MAX(0,$N168+($M168/30*$J168)-$H168-$I168+($M168/30*$F168)),$K168))</x:f>
      </x:c>
      <x:c r="Q168" s="40" t="str">
        <x:f>IF($A168="","",$P168*$G168)</x:f>
      </x:c>
      <x:c r="R168" s="37" t="str">
        <x:f>IF($A168="","",IFERROR(INDEX(Forecast!$U$5:$U$204,MATCH($A168,Forecast!$A$5:$A$204,0)),"SEM HISTÓRICO"))</x:f>
      </x:c>
      <x:c r="S168" s="37" t="str">
        <x:f>IF($A168="","",IF($L168="Inativo","NÃO PLANEJAR",IF($O168&lt;=$F168/30,"RISCO DE RUPTURA",IF($P168&gt;0,"PROGRAMAR PEDIDO",IF($O168&gt;3,"REDUZIR COMPRA","COBERTURA OK")))))</x:f>
      </x:c>
      <x:c r="T168" s="1"/>
      <x:c r="U168" s="1"/>
      <x:c r="V168" s="1"/>
      <x:c r="W168" s="1"/>
    </x:row>
    <x:row r="169">
      <x:c r="A169" s="33"/>
      <x:c r="B169" s="33"/>
      <x:c r="C169" s="33"/>
      <x:c r="D169" s="33"/>
      <x:c r="E169" s="33"/>
      <x:c r="F169" s="33"/>
      <x:c r="G169" s="34"/>
      <x:c r="H169" s="33"/>
      <x:c r="I169" s="33"/>
      <x:c r="J169" s="33"/>
      <x:c r="K169" s="33"/>
      <x:c r="L169" s="33"/>
      <x:c r="M169" s="38" t="str">
        <x:f>IF($A169="","",AVERAGE(Forecast!$M169:$R169))</x:f>
      </x:c>
      <x:c r="N169" s="38" t="str">
        <x:f>IF($A169="","",SUM(Forecast!$M169:$O169))</x:f>
      </x:c>
      <x:c r="O169" s="39" t="str">
        <x:f>IF($A169="","",IFERROR(($H169+$I169)/$M169,0))</x:f>
      </x:c>
      <x:c r="P169" s="38" t="str">
        <x:f>IF($A169="","",CEILING(MAX(0,$N169+($M169/30*$J169)-$H169-$I169+($M169/30*$F169)),$K169))</x:f>
      </x:c>
      <x:c r="Q169" s="40" t="str">
        <x:f>IF($A169="","",$P169*$G169)</x:f>
      </x:c>
      <x:c r="R169" s="37" t="str">
        <x:f>IF($A169="","",IFERROR(INDEX(Forecast!$U$5:$U$204,MATCH($A169,Forecast!$A$5:$A$204,0)),"SEM HISTÓRICO"))</x:f>
      </x:c>
      <x:c r="S169" s="37" t="str">
        <x:f>IF($A169="","",IF($L169="Inativo","NÃO PLANEJAR",IF($O169&lt;=$F169/30,"RISCO DE RUPTURA",IF($P169&gt;0,"PROGRAMAR PEDIDO",IF($O169&gt;3,"REDUZIR COMPRA","COBERTURA OK")))))</x:f>
      </x:c>
      <x:c r="T169" s="1"/>
      <x:c r="U169" s="1"/>
      <x:c r="V169" s="1"/>
      <x:c r="W169" s="1"/>
    </x:row>
    <x:row r="170">
      <x:c r="A170" s="33"/>
      <x:c r="B170" s="33"/>
      <x:c r="C170" s="33"/>
      <x:c r="D170" s="33"/>
      <x:c r="E170" s="33"/>
      <x:c r="F170" s="33"/>
      <x:c r="G170" s="34"/>
      <x:c r="H170" s="33"/>
      <x:c r="I170" s="33"/>
      <x:c r="J170" s="33"/>
      <x:c r="K170" s="33"/>
      <x:c r="L170" s="33"/>
      <x:c r="M170" s="38" t="str">
        <x:f>IF($A170="","",AVERAGE(Forecast!$M170:$R170))</x:f>
      </x:c>
      <x:c r="N170" s="38" t="str">
        <x:f>IF($A170="","",SUM(Forecast!$M170:$O170))</x:f>
      </x:c>
      <x:c r="O170" s="39" t="str">
        <x:f>IF($A170="","",IFERROR(($H170+$I170)/$M170,0))</x:f>
      </x:c>
      <x:c r="P170" s="38" t="str">
        <x:f>IF($A170="","",CEILING(MAX(0,$N170+($M170/30*$J170)-$H170-$I170+($M170/30*$F170)),$K170))</x:f>
      </x:c>
      <x:c r="Q170" s="40" t="str">
        <x:f>IF($A170="","",$P170*$G170)</x:f>
      </x:c>
      <x:c r="R170" s="37" t="str">
        <x:f>IF($A170="","",IFERROR(INDEX(Forecast!$U$5:$U$204,MATCH($A170,Forecast!$A$5:$A$204,0)),"SEM HISTÓRICO"))</x:f>
      </x:c>
      <x:c r="S170" s="37" t="str">
        <x:f>IF($A170="","",IF($L170="Inativo","NÃO PLANEJAR",IF($O170&lt;=$F170/30,"RISCO DE RUPTURA",IF($P170&gt;0,"PROGRAMAR PEDIDO",IF($O170&gt;3,"REDUZIR COMPRA","COBERTURA OK")))))</x:f>
      </x:c>
      <x:c r="T170" s="1"/>
      <x:c r="U170" s="1"/>
      <x:c r="V170" s="1"/>
      <x:c r="W170" s="1"/>
    </x:row>
    <x:row r="171">
      <x:c r="A171" s="33"/>
      <x:c r="B171" s="33"/>
      <x:c r="C171" s="33"/>
      <x:c r="D171" s="33"/>
      <x:c r="E171" s="33"/>
      <x:c r="F171" s="33"/>
      <x:c r="G171" s="34"/>
      <x:c r="H171" s="33"/>
      <x:c r="I171" s="33"/>
      <x:c r="J171" s="33"/>
      <x:c r="K171" s="33"/>
      <x:c r="L171" s="33"/>
      <x:c r="M171" s="38" t="str">
        <x:f>IF($A171="","",AVERAGE(Forecast!$M171:$R171))</x:f>
      </x:c>
      <x:c r="N171" s="38" t="str">
        <x:f>IF($A171="","",SUM(Forecast!$M171:$O171))</x:f>
      </x:c>
      <x:c r="O171" s="39" t="str">
        <x:f>IF($A171="","",IFERROR(($H171+$I171)/$M171,0))</x:f>
      </x:c>
      <x:c r="P171" s="38" t="str">
        <x:f>IF($A171="","",CEILING(MAX(0,$N171+($M171/30*$J171)-$H171-$I171+($M171/30*$F171)),$K171))</x:f>
      </x:c>
      <x:c r="Q171" s="40" t="str">
        <x:f>IF($A171="","",$P171*$G171)</x:f>
      </x:c>
      <x:c r="R171" s="37" t="str">
        <x:f>IF($A171="","",IFERROR(INDEX(Forecast!$U$5:$U$204,MATCH($A171,Forecast!$A$5:$A$204,0)),"SEM HISTÓRICO"))</x:f>
      </x:c>
      <x:c r="S171" s="37" t="str">
        <x:f>IF($A171="","",IF($L171="Inativo","NÃO PLANEJAR",IF($O171&lt;=$F171/30,"RISCO DE RUPTURA",IF($P171&gt;0,"PROGRAMAR PEDIDO",IF($O171&gt;3,"REDUZIR COMPRA","COBERTURA OK")))))</x:f>
      </x:c>
      <x:c r="T171" s="1"/>
      <x:c r="U171" s="1"/>
      <x:c r="V171" s="1"/>
      <x:c r="W171" s="1"/>
    </x:row>
    <x:row r="172">
      <x:c r="A172" s="33"/>
      <x:c r="B172" s="33"/>
      <x:c r="C172" s="33"/>
      <x:c r="D172" s="33"/>
      <x:c r="E172" s="33"/>
      <x:c r="F172" s="33"/>
      <x:c r="G172" s="34"/>
      <x:c r="H172" s="33"/>
      <x:c r="I172" s="33"/>
      <x:c r="J172" s="33"/>
      <x:c r="K172" s="33"/>
      <x:c r="L172" s="33"/>
      <x:c r="M172" s="38" t="str">
        <x:f>IF($A172="","",AVERAGE(Forecast!$M172:$R172))</x:f>
      </x:c>
      <x:c r="N172" s="38" t="str">
        <x:f>IF($A172="","",SUM(Forecast!$M172:$O172))</x:f>
      </x:c>
      <x:c r="O172" s="39" t="str">
        <x:f>IF($A172="","",IFERROR(($H172+$I172)/$M172,0))</x:f>
      </x:c>
      <x:c r="P172" s="38" t="str">
        <x:f>IF($A172="","",CEILING(MAX(0,$N172+($M172/30*$J172)-$H172-$I172+($M172/30*$F172)),$K172))</x:f>
      </x:c>
      <x:c r="Q172" s="40" t="str">
        <x:f>IF($A172="","",$P172*$G172)</x:f>
      </x:c>
      <x:c r="R172" s="37" t="str">
        <x:f>IF($A172="","",IFERROR(INDEX(Forecast!$U$5:$U$204,MATCH($A172,Forecast!$A$5:$A$204,0)),"SEM HISTÓRICO"))</x:f>
      </x:c>
      <x:c r="S172" s="37" t="str">
        <x:f>IF($A172="","",IF($L172="Inativo","NÃO PLANEJAR",IF($O172&lt;=$F172/30,"RISCO DE RUPTURA",IF($P172&gt;0,"PROGRAMAR PEDIDO",IF($O172&gt;3,"REDUZIR COMPRA","COBERTURA OK")))))</x:f>
      </x:c>
      <x:c r="T172" s="1"/>
      <x:c r="U172" s="1"/>
      <x:c r="V172" s="1"/>
      <x:c r="W172" s="1"/>
    </x:row>
    <x:row r="173">
      <x:c r="A173" s="33"/>
      <x:c r="B173" s="33"/>
      <x:c r="C173" s="33"/>
      <x:c r="D173" s="33"/>
      <x:c r="E173" s="33"/>
      <x:c r="F173" s="33"/>
      <x:c r="G173" s="34"/>
      <x:c r="H173" s="33"/>
      <x:c r="I173" s="33"/>
      <x:c r="J173" s="33"/>
      <x:c r="K173" s="33"/>
      <x:c r="L173" s="33"/>
      <x:c r="M173" s="38" t="str">
        <x:f>IF($A173="","",AVERAGE(Forecast!$M173:$R173))</x:f>
      </x:c>
      <x:c r="N173" s="38" t="str">
        <x:f>IF($A173="","",SUM(Forecast!$M173:$O173))</x:f>
      </x:c>
      <x:c r="O173" s="39" t="str">
        <x:f>IF($A173="","",IFERROR(($H173+$I173)/$M173,0))</x:f>
      </x:c>
      <x:c r="P173" s="38" t="str">
        <x:f>IF($A173="","",CEILING(MAX(0,$N173+($M173/30*$J173)-$H173-$I173+($M173/30*$F173)),$K173))</x:f>
      </x:c>
      <x:c r="Q173" s="40" t="str">
        <x:f>IF($A173="","",$P173*$G173)</x:f>
      </x:c>
      <x:c r="R173" s="37" t="str">
        <x:f>IF($A173="","",IFERROR(INDEX(Forecast!$U$5:$U$204,MATCH($A173,Forecast!$A$5:$A$204,0)),"SEM HISTÓRICO"))</x:f>
      </x:c>
      <x:c r="S173" s="37" t="str">
        <x:f>IF($A173="","",IF($L173="Inativo","NÃO PLANEJAR",IF($O173&lt;=$F173/30,"RISCO DE RUPTURA",IF($P173&gt;0,"PROGRAMAR PEDIDO",IF($O173&gt;3,"REDUZIR COMPRA","COBERTURA OK")))))</x:f>
      </x:c>
      <x:c r="T173" s="1"/>
      <x:c r="U173" s="1"/>
      <x:c r="V173" s="1"/>
      <x:c r="W173" s="1"/>
    </x:row>
    <x:row r="174">
      <x:c r="A174" s="33"/>
      <x:c r="B174" s="33"/>
      <x:c r="C174" s="33"/>
      <x:c r="D174" s="33"/>
      <x:c r="E174" s="33"/>
      <x:c r="F174" s="33"/>
      <x:c r="G174" s="34"/>
      <x:c r="H174" s="33"/>
      <x:c r="I174" s="33"/>
      <x:c r="J174" s="33"/>
      <x:c r="K174" s="33"/>
      <x:c r="L174" s="33"/>
      <x:c r="M174" s="38" t="str">
        <x:f>IF($A174="","",AVERAGE(Forecast!$M174:$R174))</x:f>
      </x:c>
      <x:c r="N174" s="38" t="str">
        <x:f>IF($A174="","",SUM(Forecast!$M174:$O174))</x:f>
      </x:c>
      <x:c r="O174" s="39" t="str">
        <x:f>IF($A174="","",IFERROR(($H174+$I174)/$M174,0))</x:f>
      </x:c>
      <x:c r="P174" s="38" t="str">
        <x:f>IF($A174="","",CEILING(MAX(0,$N174+($M174/30*$J174)-$H174-$I174+($M174/30*$F174)),$K174))</x:f>
      </x:c>
      <x:c r="Q174" s="40" t="str">
        <x:f>IF($A174="","",$P174*$G174)</x:f>
      </x:c>
      <x:c r="R174" s="37" t="str">
        <x:f>IF($A174="","",IFERROR(INDEX(Forecast!$U$5:$U$204,MATCH($A174,Forecast!$A$5:$A$204,0)),"SEM HISTÓRICO"))</x:f>
      </x:c>
      <x:c r="S174" s="37" t="str">
        <x:f>IF($A174="","",IF($L174="Inativo","NÃO PLANEJAR",IF($O174&lt;=$F174/30,"RISCO DE RUPTURA",IF($P174&gt;0,"PROGRAMAR PEDIDO",IF($O174&gt;3,"REDUZIR COMPRA","COBERTURA OK")))))</x:f>
      </x:c>
      <x:c r="T174" s="1"/>
      <x:c r="U174" s="1"/>
      <x:c r="V174" s="1"/>
      <x:c r="W174" s="1"/>
    </x:row>
    <x:row r="175">
      <x:c r="A175" s="33"/>
      <x:c r="B175" s="33"/>
      <x:c r="C175" s="33"/>
      <x:c r="D175" s="33"/>
      <x:c r="E175" s="33"/>
      <x:c r="F175" s="33"/>
      <x:c r="G175" s="34"/>
      <x:c r="H175" s="33"/>
      <x:c r="I175" s="33"/>
      <x:c r="J175" s="33"/>
      <x:c r="K175" s="33"/>
      <x:c r="L175" s="33"/>
      <x:c r="M175" s="38" t="str">
        <x:f>IF($A175="","",AVERAGE(Forecast!$M175:$R175))</x:f>
      </x:c>
      <x:c r="N175" s="38" t="str">
        <x:f>IF($A175="","",SUM(Forecast!$M175:$O175))</x:f>
      </x:c>
      <x:c r="O175" s="39" t="str">
        <x:f>IF($A175="","",IFERROR(($H175+$I175)/$M175,0))</x:f>
      </x:c>
      <x:c r="P175" s="38" t="str">
        <x:f>IF($A175="","",CEILING(MAX(0,$N175+($M175/30*$J175)-$H175-$I175+($M175/30*$F175)),$K175))</x:f>
      </x:c>
      <x:c r="Q175" s="40" t="str">
        <x:f>IF($A175="","",$P175*$G175)</x:f>
      </x:c>
      <x:c r="R175" s="37" t="str">
        <x:f>IF($A175="","",IFERROR(INDEX(Forecast!$U$5:$U$204,MATCH($A175,Forecast!$A$5:$A$204,0)),"SEM HISTÓRICO"))</x:f>
      </x:c>
      <x:c r="S175" s="37" t="str">
        <x:f>IF($A175="","",IF($L175="Inativo","NÃO PLANEJAR",IF($O175&lt;=$F175/30,"RISCO DE RUPTURA",IF($P175&gt;0,"PROGRAMAR PEDIDO",IF($O175&gt;3,"REDUZIR COMPRA","COBERTURA OK")))))</x:f>
      </x:c>
      <x:c r="T175" s="1"/>
      <x:c r="U175" s="1"/>
      <x:c r="V175" s="1"/>
      <x:c r="W175" s="1"/>
    </x:row>
    <x:row r="176">
      <x:c r="A176" s="33"/>
      <x:c r="B176" s="33"/>
      <x:c r="C176" s="33"/>
      <x:c r="D176" s="33"/>
      <x:c r="E176" s="33"/>
      <x:c r="F176" s="33"/>
      <x:c r="G176" s="34"/>
      <x:c r="H176" s="33"/>
      <x:c r="I176" s="33"/>
      <x:c r="J176" s="33"/>
      <x:c r="K176" s="33"/>
      <x:c r="L176" s="33"/>
      <x:c r="M176" s="38" t="str">
        <x:f>IF($A176="","",AVERAGE(Forecast!$M176:$R176))</x:f>
      </x:c>
      <x:c r="N176" s="38" t="str">
        <x:f>IF($A176="","",SUM(Forecast!$M176:$O176))</x:f>
      </x:c>
      <x:c r="O176" s="39" t="str">
        <x:f>IF($A176="","",IFERROR(($H176+$I176)/$M176,0))</x:f>
      </x:c>
      <x:c r="P176" s="38" t="str">
        <x:f>IF($A176="","",CEILING(MAX(0,$N176+($M176/30*$J176)-$H176-$I176+($M176/30*$F176)),$K176))</x:f>
      </x:c>
      <x:c r="Q176" s="40" t="str">
        <x:f>IF($A176="","",$P176*$G176)</x:f>
      </x:c>
      <x:c r="R176" s="37" t="str">
        <x:f>IF($A176="","",IFERROR(INDEX(Forecast!$U$5:$U$204,MATCH($A176,Forecast!$A$5:$A$204,0)),"SEM HISTÓRICO"))</x:f>
      </x:c>
      <x:c r="S176" s="37" t="str">
        <x:f>IF($A176="","",IF($L176="Inativo","NÃO PLANEJAR",IF($O176&lt;=$F176/30,"RISCO DE RUPTURA",IF($P176&gt;0,"PROGRAMAR PEDIDO",IF($O176&gt;3,"REDUZIR COMPRA","COBERTURA OK")))))</x:f>
      </x:c>
      <x:c r="T176" s="1"/>
      <x:c r="U176" s="1"/>
      <x:c r="V176" s="1"/>
      <x:c r="W176" s="1"/>
    </x:row>
    <x:row r="177">
      <x:c r="A177" s="33"/>
      <x:c r="B177" s="33"/>
      <x:c r="C177" s="33"/>
      <x:c r="D177" s="33"/>
      <x:c r="E177" s="33"/>
      <x:c r="F177" s="33"/>
      <x:c r="G177" s="34"/>
      <x:c r="H177" s="33"/>
      <x:c r="I177" s="33"/>
      <x:c r="J177" s="33"/>
      <x:c r="K177" s="33"/>
      <x:c r="L177" s="33"/>
      <x:c r="M177" s="38" t="str">
        <x:f>IF($A177="","",AVERAGE(Forecast!$M177:$R177))</x:f>
      </x:c>
      <x:c r="N177" s="38" t="str">
        <x:f>IF($A177="","",SUM(Forecast!$M177:$O177))</x:f>
      </x:c>
      <x:c r="O177" s="39" t="str">
        <x:f>IF($A177="","",IFERROR(($H177+$I177)/$M177,0))</x:f>
      </x:c>
      <x:c r="P177" s="38" t="str">
        <x:f>IF($A177="","",CEILING(MAX(0,$N177+($M177/30*$J177)-$H177-$I177+($M177/30*$F177)),$K177))</x:f>
      </x:c>
      <x:c r="Q177" s="40" t="str">
        <x:f>IF($A177="","",$P177*$G177)</x:f>
      </x:c>
      <x:c r="R177" s="37" t="str">
        <x:f>IF($A177="","",IFERROR(INDEX(Forecast!$U$5:$U$204,MATCH($A177,Forecast!$A$5:$A$204,0)),"SEM HISTÓRICO"))</x:f>
      </x:c>
      <x:c r="S177" s="37" t="str">
        <x:f>IF($A177="","",IF($L177="Inativo","NÃO PLANEJAR",IF($O177&lt;=$F177/30,"RISCO DE RUPTURA",IF($P177&gt;0,"PROGRAMAR PEDIDO",IF($O177&gt;3,"REDUZIR COMPRA","COBERTURA OK")))))</x:f>
      </x:c>
      <x:c r="T177" s="1"/>
      <x:c r="U177" s="1"/>
      <x:c r="V177" s="1"/>
      <x:c r="W177" s="1"/>
    </x:row>
    <x:row r="178">
      <x:c r="A178" s="33"/>
      <x:c r="B178" s="33"/>
      <x:c r="C178" s="33"/>
      <x:c r="D178" s="33"/>
      <x:c r="E178" s="33"/>
      <x:c r="F178" s="33"/>
      <x:c r="G178" s="34"/>
      <x:c r="H178" s="33"/>
      <x:c r="I178" s="33"/>
      <x:c r="J178" s="33"/>
      <x:c r="K178" s="33"/>
      <x:c r="L178" s="33"/>
      <x:c r="M178" s="38" t="str">
        <x:f>IF($A178="","",AVERAGE(Forecast!$M178:$R178))</x:f>
      </x:c>
      <x:c r="N178" s="38" t="str">
        <x:f>IF($A178="","",SUM(Forecast!$M178:$O178))</x:f>
      </x:c>
      <x:c r="O178" s="39" t="str">
        <x:f>IF($A178="","",IFERROR(($H178+$I178)/$M178,0))</x:f>
      </x:c>
      <x:c r="P178" s="38" t="str">
        <x:f>IF($A178="","",CEILING(MAX(0,$N178+($M178/30*$J178)-$H178-$I178+($M178/30*$F178)),$K178))</x:f>
      </x:c>
      <x:c r="Q178" s="40" t="str">
        <x:f>IF($A178="","",$P178*$G178)</x:f>
      </x:c>
      <x:c r="R178" s="37" t="str">
        <x:f>IF($A178="","",IFERROR(INDEX(Forecast!$U$5:$U$204,MATCH($A178,Forecast!$A$5:$A$204,0)),"SEM HISTÓRICO"))</x:f>
      </x:c>
      <x:c r="S178" s="37" t="str">
        <x:f>IF($A178="","",IF($L178="Inativo","NÃO PLANEJAR",IF($O178&lt;=$F178/30,"RISCO DE RUPTURA",IF($P178&gt;0,"PROGRAMAR PEDIDO",IF($O178&gt;3,"REDUZIR COMPRA","COBERTURA OK")))))</x:f>
      </x:c>
      <x:c r="T178" s="1"/>
      <x:c r="U178" s="1"/>
      <x:c r="V178" s="1"/>
      <x:c r="W178" s="1"/>
    </x:row>
    <x:row r="179">
      <x:c r="A179" s="33"/>
      <x:c r="B179" s="33"/>
      <x:c r="C179" s="33"/>
      <x:c r="D179" s="33"/>
      <x:c r="E179" s="33"/>
      <x:c r="F179" s="33"/>
      <x:c r="G179" s="34"/>
      <x:c r="H179" s="33"/>
      <x:c r="I179" s="33"/>
      <x:c r="J179" s="33"/>
      <x:c r="K179" s="33"/>
      <x:c r="L179" s="33"/>
      <x:c r="M179" s="38" t="str">
        <x:f>IF($A179="","",AVERAGE(Forecast!$M179:$R179))</x:f>
      </x:c>
      <x:c r="N179" s="38" t="str">
        <x:f>IF($A179="","",SUM(Forecast!$M179:$O179))</x:f>
      </x:c>
      <x:c r="O179" s="39" t="str">
        <x:f>IF($A179="","",IFERROR(($H179+$I179)/$M179,0))</x:f>
      </x:c>
      <x:c r="P179" s="38" t="str">
        <x:f>IF($A179="","",CEILING(MAX(0,$N179+($M179/30*$J179)-$H179-$I179+($M179/30*$F179)),$K179))</x:f>
      </x:c>
      <x:c r="Q179" s="40" t="str">
        <x:f>IF($A179="","",$P179*$G179)</x:f>
      </x:c>
      <x:c r="R179" s="37" t="str">
        <x:f>IF($A179="","",IFERROR(INDEX(Forecast!$U$5:$U$204,MATCH($A179,Forecast!$A$5:$A$204,0)),"SEM HISTÓRICO"))</x:f>
      </x:c>
      <x:c r="S179" s="37" t="str">
        <x:f>IF($A179="","",IF($L179="Inativo","NÃO PLANEJAR",IF($O179&lt;=$F179/30,"RISCO DE RUPTURA",IF($P179&gt;0,"PROGRAMAR PEDIDO",IF($O179&gt;3,"REDUZIR COMPRA","COBERTURA OK")))))</x:f>
      </x:c>
      <x:c r="T179" s="1"/>
      <x:c r="U179" s="1"/>
      <x:c r="V179" s="1"/>
      <x:c r="W179" s="1"/>
    </x:row>
    <x:row r="180">
      <x:c r="A180" s="33"/>
      <x:c r="B180" s="33"/>
      <x:c r="C180" s="33"/>
      <x:c r="D180" s="33"/>
      <x:c r="E180" s="33"/>
      <x:c r="F180" s="33"/>
      <x:c r="G180" s="34"/>
      <x:c r="H180" s="33"/>
      <x:c r="I180" s="33"/>
      <x:c r="J180" s="33"/>
      <x:c r="K180" s="33"/>
      <x:c r="L180" s="33"/>
      <x:c r="M180" s="38" t="str">
        <x:f>IF($A180="","",AVERAGE(Forecast!$M180:$R180))</x:f>
      </x:c>
      <x:c r="N180" s="38" t="str">
        <x:f>IF($A180="","",SUM(Forecast!$M180:$O180))</x:f>
      </x:c>
      <x:c r="O180" s="39" t="str">
        <x:f>IF($A180="","",IFERROR(($H180+$I180)/$M180,0))</x:f>
      </x:c>
      <x:c r="P180" s="38" t="str">
        <x:f>IF($A180="","",CEILING(MAX(0,$N180+($M180/30*$J180)-$H180-$I180+($M180/30*$F180)),$K180))</x:f>
      </x:c>
      <x:c r="Q180" s="40" t="str">
        <x:f>IF($A180="","",$P180*$G180)</x:f>
      </x:c>
      <x:c r="R180" s="37" t="str">
        <x:f>IF($A180="","",IFERROR(INDEX(Forecast!$U$5:$U$204,MATCH($A180,Forecast!$A$5:$A$204,0)),"SEM HISTÓRICO"))</x:f>
      </x:c>
      <x:c r="S180" s="37" t="str">
        <x:f>IF($A180="","",IF($L180="Inativo","NÃO PLANEJAR",IF($O180&lt;=$F180/30,"RISCO DE RUPTURA",IF($P180&gt;0,"PROGRAMAR PEDIDO",IF($O180&gt;3,"REDUZIR COMPRA","COBERTURA OK")))))</x:f>
      </x:c>
      <x:c r="T180" s="1"/>
      <x:c r="U180" s="1"/>
      <x:c r="V180" s="1"/>
      <x:c r="W180" s="1"/>
    </x:row>
    <x:row r="181">
      <x:c r="A181" s="33"/>
      <x:c r="B181" s="33"/>
      <x:c r="C181" s="33"/>
      <x:c r="D181" s="33"/>
      <x:c r="E181" s="33"/>
      <x:c r="F181" s="33"/>
      <x:c r="G181" s="34"/>
      <x:c r="H181" s="33"/>
      <x:c r="I181" s="33"/>
      <x:c r="J181" s="33"/>
      <x:c r="K181" s="33"/>
      <x:c r="L181" s="33"/>
      <x:c r="M181" s="38" t="str">
        <x:f>IF($A181="","",AVERAGE(Forecast!$M181:$R181))</x:f>
      </x:c>
      <x:c r="N181" s="38" t="str">
        <x:f>IF($A181="","",SUM(Forecast!$M181:$O181))</x:f>
      </x:c>
      <x:c r="O181" s="39" t="str">
        <x:f>IF($A181="","",IFERROR(($H181+$I181)/$M181,0))</x:f>
      </x:c>
      <x:c r="P181" s="38" t="str">
        <x:f>IF($A181="","",CEILING(MAX(0,$N181+($M181/30*$J181)-$H181-$I181+($M181/30*$F181)),$K181))</x:f>
      </x:c>
      <x:c r="Q181" s="40" t="str">
        <x:f>IF($A181="","",$P181*$G181)</x:f>
      </x:c>
      <x:c r="R181" s="37" t="str">
        <x:f>IF($A181="","",IFERROR(INDEX(Forecast!$U$5:$U$204,MATCH($A181,Forecast!$A$5:$A$204,0)),"SEM HISTÓRICO"))</x:f>
      </x:c>
      <x:c r="S181" s="37" t="str">
        <x:f>IF($A181="","",IF($L181="Inativo","NÃO PLANEJAR",IF($O181&lt;=$F181/30,"RISCO DE RUPTURA",IF($P181&gt;0,"PROGRAMAR PEDIDO",IF($O181&gt;3,"REDUZIR COMPRA","COBERTURA OK")))))</x:f>
      </x:c>
      <x:c r="T181" s="1"/>
      <x:c r="U181" s="1"/>
      <x:c r="V181" s="1"/>
      <x:c r="W181" s="1"/>
    </x:row>
    <x:row r="182">
      <x:c r="A182" s="33"/>
      <x:c r="B182" s="33"/>
      <x:c r="C182" s="33"/>
      <x:c r="D182" s="33"/>
      <x:c r="E182" s="33"/>
      <x:c r="F182" s="33"/>
      <x:c r="G182" s="34"/>
      <x:c r="H182" s="33"/>
      <x:c r="I182" s="33"/>
      <x:c r="J182" s="33"/>
      <x:c r="K182" s="33"/>
      <x:c r="L182" s="33"/>
      <x:c r="M182" s="38" t="str">
        <x:f>IF($A182="","",AVERAGE(Forecast!$M182:$R182))</x:f>
      </x:c>
      <x:c r="N182" s="38" t="str">
        <x:f>IF($A182="","",SUM(Forecast!$M182:$O182))</x:f>
      </x:c>
      <x:c r="O182" s="39" t="str">
        <x:f>IF($A182="","",IFERROR(($H182+$I182)/$M182,0))</x:f>
      </x:c>
      <x:c r="P182" s="38" t="str">
        <x:f>IF($A182="","",CEILING(MAX(0,$N182+($M182/30*$J182)-$H182-$I182+($M182/30*$F182)),$K182))</x:f>
      </x:c>
      <x:c r="Q182" s="40" t="str">
        <x:f>IF($A182="","",$P182*$G182)</x:f>
      </x:c>
      <x:c r="R182" s="37" t="str">
        <x:f>IF($A182="","",IFERROR(INDEX(Forecast!$U$5:$U$204,MATCH($A182,Forecast!$A$5:$A$204,0)),"SEM HISTÓRICO"))</x:f>
      </x:c>
      <x:c r="S182" s="37" t="str">
        <x:f>IF($A182="","",IF($L182="Inativo","NÃO PLANEJAR",IF($O182&lt;=$F182/30,"RISCO DE RUPTURA",IF($P182&gt;0,"PROGRAMAR PEDIDO",IF($O182&gt;3,"REDUZIR COMPRA","COBERTURA OK")))))</x:f>
      </x:c>
      <x:c r="T182" s="1"/>
      <x:c r="U182" s="1"/>
      <x:c r="V182" s="1"/>
      <x:c r="W182" s="1"/>
    </x:row>
    <x:row r="183">
      <x:c r="A183" s="33"/>
      <x:c r="B183" s="33"/>
      <x:c r="C183" s="33"/>
      <x:c r="D183" s="33"/>
      <x:c r="E183" s="33"/>
      <x:c r="F183" s="33"/>
      <x:c r="G183" s="34"/>
      <x:c r="H183" s="33"/>
      <x:c r="I183" s="33"/>
      <x:c r="J183" s="33"/>
      <x:c r="K183" s="33"/>
      <x:c r="L183" s="33"/>
      <x:c r="M183" s="38" t="str">
        <x:f>IF($A183="","",AVERAGE(Forecast!$M183:$R183))</x:f>
      </x:c>
      <x:c r="N183" s="38" t="str">
        <x:f>IF($A183="","",SUM(Forecast!$M183:$O183))</x:f>
      </x:c>
      <x:c r="O183" s="39" t="str">
        <x:f>IF($A183="","",IFERROR(($H183+$I183)/$M183,0))</x:f>
      </x:c>
      <x:c r="P183" s="38" t="str">
        <x:f>IF($A183="","",CEILING(MAX(0,$N183+($M183/30*$J183)-$H183-$I183+($M183/30*$F183)),$K183))</x:f>
      </x:c>
      <x:c r="Q183" s="40" t="str">
        <x:f>IF($A183="","",$P183*$G183)</x:f>
      </x:c>
      <x:c r="R183" s="37" t="str">
        <x:f>IF($A183="","",IFERROR(INDEX(Forecast!$U$5:$U$204,MATCH($A183,Forecast!$A$5:$A$204,0)),"SEM HISTÓRICO"))</x:f>
      </x:c>
      <x:c r="S183" s="37" t="str">
        <x:f>IF($A183="","",IF($L183="Inativo","NÃO PLANEJAR",IF($O183&lt;=$F183/30,"RISCO DE RUPTURA",IF($P183&gt;0,"PROGRAMAR PEDIDO",IF($O183&gt;3,"REDUZIR COMPRA","COBERTURA OK")))))</x:f>
      </x:c>
      <x:c r="T183" s="1"/>
      <x:c r="U183" s="1"/>
      <x:c r="V183" s="1"/>
      <x:c r="W183" s="1"/>
    </x:row>
    <x:row r="184">
      <x:c r="A184" s="33"/>
      <x:c r="B184" s="33"/>
      <x:c r="C184" s="33"/>
      <x:c r="D184" s="33"/>
      <x:c r="E184" s="33"/>
      <x:c r="F184" s="33"/>
      <x:c r="G184" s="34"/>
      <x:c r="H184" s="33"/>
      <x:c r="I184" s="33"/>
      <x:c r="J184" s="33"/>
      <x:c r="K184" s="33"/>
      <x:c r="L184" s="33"/>
      <x:c r="M184" s="38" t="str">
        <x:f>IF($A184="","",AVERAGE(Forecast!$M184:$R184))</x:f>
      </x:c>
      <x:c r="N184" s="38" t="str">
        <x:f>IF($A184="","",SUM(Forecast!$M184:$O184))</x:f>
      </x:c>
      <x:c r="O184" s="39" t="str">
        <x:f>IF($A184="","",IFERROR(($H184+$I184)/$M184,0))</x:f>
      </x:c>
      <x:c r="P184" s="38" t="str">
        <x:f>IF($A184="","",CEILING(MAX(0,$N184+($M184/30*$J184)-$H184-$I184+($M184/30*$F184)),$K184))</x:f>
      </x:c>
      <x:c r="Q184" s="40" t="str">
        <x:f>IF($A184="","",$P184*$G184)</x:f>
      </x:c>
      <x:c r="R184" s="37" t="str">
        <x:f>IF($A184="","",IFERROR(INDEX(Forecast!$U$5:$U$204,MATCH($A184,Forecast!$A$5:$A$204,0)),"SEM HISTÓRICO"))</x:f>
      </x:c>
      <x:c r="S184" s="37" t="str">
        <x:f>IF($A184="","",IF($L184="Inativo","NÃO PLANEJAR",IF($O184&lt;=$F184/30,"RISCO DE RUPTURA",IF($P184&gt;0,"PROGRAMAR PEDIDO",IF($O184&gt;3,"REDUZIR COMPRA","COBERTURA OK")))))</x:f>
      </x:c>
      <x:c r="T184" s="1"/>
      <x:c r="U184" s="1"/>
      <x:c r="V184" s="1"/>
      <x:c r="W184" s="1"/>
    </x:row>
    <x:row r="185">
      <x:c r="A185" s="33"/>
      <x:c r="B185" s="33"/>
      <x:c r="C185" s="33"/>
      <x:c r="D185" s="33"/>
      <x:c r="E185" s="33"/>
      <x:c r="F185" s="33"/>
      <x:c r="G185" s="34"/>
      <x:c r="H185" s="33"/>
      <x:c r="I185" s="33"/>
      <x:c r="J185" s="33"/>
      <x:c r="K185" s="33"/>
      <x:c r="L185" s="33"/>
      <x:c r="M185" s="38" t="str">
        <x:f>IF($A185="","",AVERAGE(Forecast!$M185:$R185))</x:f>
      </x:c>
      <x:c r="N185" s="38" t="str">
        <x:f>IF($A185="","",SUM(Forecast!$M185:$O185))</x:f>
      </x:c>
      <x:c r="O185" s="39" t="str">
        <x:f>IF($A185="","",IFERROR(($H185+$I185)/$M185,0))</x:f>
      </x:c>
      <x:c r="P185" s="38" t="str">
        <x:f>IF($A185="","",CEILING(MAX(0,$N185+($M185/30*$J185)-$H185-$I185+($M185/30*$F185)),$K185))</x:f>
      </x:c>
      <x:c r="Q185" s="40" t="str">
        <x:f>IF($A185="","",$P185*$G185)</x:f>
      </x:c>
      <x:c r="R185" s="37" t="str">
        <x:f>IF($A185="","",IFERROR(INDEX(Forecast!$U$5:$U$204,MATCH($A185,Forecast!$A$5:$A$204,0)),"SEM HISTÓRICO"))</x:f>
      </x:c>
      <x:c r="S185" s="37" t="str">
        <x:f>IF($A185="","",IF($L185="Inativo","NÃO PLANEJAR",IF($O185&lt;=$F185/30,"RISCO DE RUPTURA",IF($P185&gt;0,"PROGRAMAR PEDIDO",IF($O185&gt;3,"REDUZIR COMPRA","COBERTURA OK")))))</x:f>
      </x:c>
      <x:c r="T185" s="1"/>
      <x:c r="U185" s="1"/>
      <x:c r="V185" s="1"/>
      <x:c r="W185" s="1"/>
    </x:row>
    <x:row r="186">
      <x:c r="A186" s="33"/>
      <x:c r="B186" s="33"/>
      <x:c r="C186" s="33"/>
      <x:c r="D186" s="33"/>
      <x:c r="E186" s="33"/>
      <x:c r="F186" s="33"/>
      <x:c r="G186" s="34"/>
      <x:c r="H186" s="33"/>
      <x:c r="I186" s="33"/>
      <x:c r="J186" s="33"/>
      <x:c r="K186" s="33"/>
      <x:c r="L186" s="33"/>
      <x:c r="M186" s="38" t="str">
        <x:f>IF($A186="","",AVERAGE(Forecast!$M186:$R186))</x:f>
      </x:c>
      <x:c r="N186" s="38" t="str">
        <x:f>IF($A186="","",SUM(Forecast!$M186:$O186))</x:f>
      </x:c>
      <x:c r="O186" s="39" t="str">
        <x:f>IF($A186="","",IFERROR(($H186+$I186)/$M186,0))</x:f>
      </x:c>
      <x:c r="P186" s="38" t="str">
        <x:f>IF($A186="","",CEILING(MAX(0,$N186+($M186/30*$J186)-$H186-$I186+($M186/30*$F186)),$K186))</x:f>
      </x:c>
      <x:c r="Q186" s="40" t="str">
        <x:f>IF($A186="","",$P186*$G186)</x:f>
      </x:c>
      <x:c r="R186" s="37" t="str">
        <x:f>IF($A186="","",IFERROR(INDEX(Forecast!$U$5:$U$204,MATCH($A186,Forecast!$A$5:$A$204,0)),"SEM HISTÓRICO"))</x:f>
      </x:c>
      <x:c r="S186" s="37" t="str">
        <x:f>IF($A186="","",IF($L186="Inativo","NÃO PLANEJAR",IF($O186&lt;=$F186/30,"RISCO DE RUPTURA",IF($P186&gt;0,"PROGRAMAR PEDIDO",IF($O186&gt;3,"REDUZIR COMPRA","COBERTURA OK")))))</x:f>
      </x:c>
      <x:c r="T186" s="1"/>
      <x:c r="U186" s="1"/>
      <x:c r="V186" s="1"/>
      <x:c r="W186" s="1"/>
    </x:row>
    <x:row r="187">
      <x:c r="A187" s="33"/>
      <x:c r="B187" s="33"/>
      <x:c r="C187" s="33"/>
      <x:c r="D187" s="33"/>
      <x:c r="E187" s="33"/>
      <x:c r="F187" s="33"/>
      <x:c r="G187" s="34"/>
      <x:c r="H187" s="33"/>
      <x:c r="I187" s="33"/>
      <x:c r="J187" s="33"/>
      <x:c r="K187" s="33"/>
      <x:c r="L187" s="33"/>
      <x:c r="M187" s="38" t="str">
        <x:f>IF($A187="","",AVERAGE(Forecast!$M187:$R187))</x:f>
      </x:c>
      <x:c r="N187" s="38" t="str">
        <x:f>IF($A187="","",SUM(Forecast!$M187:$O187))</x:f>
      </x:c>
      <x:c r="O187" s="39" t="str">
        <x:f>IF($A187="","",IFERROR(($H187+$I187)/$M187,0))</x:f>
      </x:c>
      <x:c r="P187" s="38" t="str">
        <x:f>IF($A187="","",CEILING(MAX(0,$N187+($M187/30*$J187)-$H187-$I187+($M187/30*$F187)),$K187))</x:f>
      </x:c>
      <x:c r="Q187" s="40" t="str">
        <x:f>IF($A187="","",$P187*$G187)</x:f>
      </x:c>
      <x:c r="R187" s="37" t="str">
        <x:f>IF($A187="","",IFERROR(INDEX(Forecast!$U$5:$U$204,MATCH($A187,Forecast!$A$5:$A$204,0)),"SEM HISTÓRICO"))</x:f>
      </x:c>
      <x:c r="S187" s="37" t="str">
        <x:f>IF($A187="","",IF($L187="Inativo","NÃO PLANEJAR",IF($O187&lt;=$F187/30,"RISCO DE RUPTURA",IF($P187&gt;0,"PROGRAMAR PEDIDO",IF($O187&gt;3,"REDUZIR COMPRA","COBERTURA OK")))))</x:f>
      </x:c>
      <x:c r="T187" s="1"/>
      <x:c r="U187" s="1"/>
      <x:c r="V187" s="1"/>
      <x:c r="W187" s="1"/>
    </x:row>
    <x:row r="188">
      <x:c r="A188" s="33"/>
      <x:c r="B188" s="33"/>
      <x:c r="C188" s="33"/>
      <x:c r="D188" s="33"/>
      <x:c r="E188" s="33"/>
      <x:c r="F188" s="33"/>
      <x:c r="G188" s="34"/>
      <x:c r="H188" s="33"/>
      <x:c r="I188" s="33"/>
      <x:c r="J188" s="33"/>
      <x:c r="K188" s="33"/>
      <x:c r="L188" s="33"/>
      <x:c r="M188" s="38" t="str">
        <x:f>IF($A188="","",AVERAGE(Forecast!$M188:$R188))</x:f>
      </x:c>
      <x:c r="N188" s="38" t="str">
        <x:f>IF($A188="","",SUM(Forecast!$M188:$O188))</x:f>
      </x:c>
      <x:c r="O188" s="39" t="str">
        <x:f>IF($A188="","",IFERROR(($H188+$I188)/$M188,0))</x:f>
      </x:c>
      <x:c r="P188" s="38" t="str">
        <x:f>IF($A188="","",CEILING(MAX(0,$N188+($M188/30*$J188)-$H188-$I188+($M188/30*$F188)),$K188))</x:f>
      </x:c>
      <x:c r="Q188" s="40" t="str">
        <x:f>IF($A188="","",$P188*$G188)</x:f>
      </x:c>
      <x:c r="R188" s="37" t="str">
        <x:f>IF($A188="","",IFERROR(INDEX(Forecast!$U$5:$U$204,MATCH($A188,Forecast!$A$5:$A$204,0)),"SEM HISTÓRICO"))</x:f>
      </x:c>
      <x:c r="S188" s="37" t="str">
        <x:f>IF($A188="","",IF($L188="Inativo","NÃO PLANEJAR",IF($O188&lt;=$F188/30,"RISCO DE RUPTURA",IF($P188&gt;0,"PROGRAMAR PEDIDO",IF($O188&gt;3,"REDUZIR COMPRA","COBERTURA OK")))))</x:f>
      </x:c>
      <x:c r="T188" s="1"/>
      <x:c r="U188" s="1"/>
      <x:c r="V188" s="1"/>
      <x:c r="W188" s="1"/>
    </x:row>
    <x:row r="189">
      <x:c r="A189" s="33"/>
      <x:c r="B189" s="33"/>
      <x:c r="C189" s="33"/>
      <x:c r="D189" s="33"/>
      <x:c r="E189" s="33"/>
      <x:c r="F189" s="33"/>
      <x:c r="G189" s="34"/>
      <x:c r="H189" s="33"/>
      <x:c r="I189" s="33"/>
      <x:c r="J189" s="33"/>
      <x:c r="K189" s="33"/>
      <x:c r="L189" s="33"/>
      <x:c r="M189" s="38" t="str">
        <x:f>IF($A189="","",AVERAGE(Forecast!$M189:$R189))</x:f>
      </x:c>
      <x:c r="N189" s="38" t="str">
        <x:f>IF($A189="","",SUM(Forecast!$M189:$O189))</x:f>
      </x:c>
      <x:c r="O189" s="39" t="str">
        <x:f>IF($A189="","",IFERROR(($H189+$I189)/$M189,0))</x:f>
      </x:c>
      <x:c r="P189" s="38" t="str">
        <x:f>IF($A189="","",CEILING(MAX(0,$N189+($M189/30*$J189)-$H189-$I189+($M189/30*$F189)),$K189))</x:f>
      </x:c>
      <x:c r="Q189" s="40" t="str">
        <x:f>IF($A189="","",$P189*$G189)</x:f>
      </x:c>
      <x:c r="R189" s="37" t="str">
        <x:f>IF($A189="","",IFERROR(INDEX(Forecast!$U$5:$U$204,MATCH($A189,Forecast!$A$5:$A$204,0)),"SEM HISTÓRICO"))</x:f>
      </x:c>
      <x:c r="S189" s="37" t="str">
        <x:f>IF($A189="","",IF($L189="Inativo","NÃO PLANEJAR",IF($O189&lt;=$F189/30,"RISCO DE RUPTURA",IF($P189&gt;0,"PROGRAMAR PEDIDO",IF($O189&gt;3,"REDUZIR COMPRA","COBERTURA OK")))))</x:f>
      </x:c>
      <x:c r="T189" s="1"/>
      <x:c r="U189" s="1"/>
      <x:c r="V189" s="1"/>
      <x:c r="W189" s="1"/>
    </x:row>
    <x:row r="190">
      <x:c r="A190" s="33"/>
      <x:c r="B190" s="33"/>
      <x:c r="C190" s="33"/>
      <x:c r="D190" s="33"/>
      <x:c r="E190" s="33"/>
      <x:c r="F190" s="33"/>
      <x:c r="G190" s="34"/>
      <x:c r="H190" s="33"/>
      <x:c r="I190" s="33"/>
      <x:c r="J190" s="33"/>
      <x:c r="K190" s="33"/>
      <x:c r="L190" s="33"/>
      <x:c r="M190" s="38" t="str">
        <x:f>IF($A190="","",AVERAGE(Forecast!$M190:$R190))</x:f>
      </x:c>
      <x:c r="N190" s="38" t="str">
        <x:f>IF($A190="","",SUM(Forecast!$M190:$O190))</x:f>
      </x:c>
      <x:c r="O190" s="39" t="str">
        <x:f>IF($A190="","",IFERROR(($H190+$I190)/$M190,0))</x:f>
      </x:c>
      <x:c r="P190" s="38" t="str">
        <x:f>IF($A190="","",CEILING(MAX(0,$N190+($M190/30*$J190)-$H190-$I190+($M190/30*$F190)),$K190))</x:f>
      </x:c>
      <x:c r="Q190" s="40" t="str">
        <x:f>IF($A190="","",$P190*$G190)</x:f>
      </x:c>
      <x:c r="R190" s="37" t="str">
        <x:f>IF($A190="","",IFERROR(INDEX(Forecast!$U$5:$U$204,MATCH($A190,Forecast!$A$5:$A$204,0)),"SEM HISTÓRICO"))</x:f>
      </x:c>
      <x:c r="S190" s="37" t="str">
        <x:f>IF($A190="","",IF($L190="Inativo","NÃO PLANEJAR",IF($O190&lt;=$F190/30,"RISCO DE RUPTURA",IF($P190&gt;0,"PROGRAMAR PEDIDO",IF($O190&gt;3,"REDUZIR COMPRA","COBERTURA OK")))))</x:f>
      </x:c>
      <x:c r="T190" s="1"/>
      <x:c r="U190" s="1"/>
      <x:c r="V190" s="1"/>
      <x:c r="W190" s="1"/>
    </x:row>
    <x:row r="191">
      <x:c r="A191" s="33"/>
      <x:c r="B191" s="33"/>
      <x:c r="C191" s="33"/>
      <x:c r="D191" s="33"/>
      <x:c r="E191" s="33"/>
      <x:c r="F191" s="33"/>
      <x:c r="G191" s="34"/>
      <x:c r="H191" s="33"/>
      <x:c r="I191" s="33"/>
      <x:c r="J191" s="33"/>
      <x:c r="K191" s="33"/>
      <x:c r="L191" s="33"/>
      <x:c r="M191" s="38" t="str">
        <x:f>IF($A191="","",AVERAGE(Forecast!$M191:$R191))</x:f>
      </x:c>
      <x:c r="N191" s="38" t="str">
        <x:f>IF($A191="","",SUM(Forecast!$M191:$O191))</x:f>
      </x:c>
      <x:c r="O191" s="39" t="str">
        <x:f>IF($A191="","",IFERROR(($H191+$I191)/$M191,0))</x:f>
      </x:c>
      <x:c r="P191" s="38" t="str">
        <x:f>IF($A191="","",CEILING(MAX(0,$N191+($M191/30*$J191)-$H191-$I191+($M191/30*$F191)),$K191))</x:f>
      </x:c>
      <x:c r="Q191" s="40" t="str">
        <x:f>IF($A191="","",$P191*$G191)</x:f>
      </x:c>
      <x:c r="R191" s="37" t="str">
        <x:f>IF($A191="","",IFERROR(INDEX(Forecast!$U$5:$U$204,MATCH($A191,Forecast!$A$5:$A$204,0)),"SEM HISTÓRICO"))</x:f>
      </x:c>
      <x:c r="S191" s="37" t="str">
        <x:f>IF($A191="","",IF($L191="Inativo","NÃO PLANEJAR",IF($O191&lt;=$F191/30,"RISCO DE RUPTURA",IF($P191&gt;0,"PROGRAMAR PEDIDO",IF($O191&gt;3,"REDUZIR COMPRA","COBERTURA OK")))))</x:f>
      </x:c>
      <x:c r="T191" s="1"/>
      <x:c r="U191" s="1"/>
      <x:c r="V191" s="1"/>
      <x:c r="W191" s="1"/>
    </x:row>
    <x:row r="192">
      <x:c r="A192" s="33"/>
      <x:c r="B192" s="33"/>
      <x:c r="C192" s="33"/>
      <x:c r="D192" s="33"/>
      <x:c r="E192" s="33"/>
      <x:c r="F192" s="33"/>
      <x:c r="G192" s="34"/>
      <x:c r="H192" s="33"/>
      <x:c r="I192" s="33"/>
      <x:c r="J192" s="33"/>
      <x:c r="K192" s="33"/>
      <x:c r="L192" s="33"/>
      <x:c r="M192" s="38" t="str">
        <x:f>IF($A192="","",AVERAGE(Forecast!$M192:$R192))</x:f>
      </x:c>
      <x:c r="N192" s="38" t="str">
        <x:f>IF($A192="","",SUM(Forecast!$M192:$O192))</x:f>
      </x:c>
      <x:c r="O192" s="39" t="str">
        <x:f>IF($A192="","",IFERROR(($H192+$I192)/$M192,0))</x:f>
      </x:c>
      <x:c r="P192" s="38" t="str">
        <x:f>IF($A192="","",CEILING(MAX(0,$N192+($M192/30*$J192)-$H192-$I192+($M192/30*$F192)),$K192))</x:f>
      </x:c>
      <x:c r="Q192" s="40" t="str">
        <x:f>IF($A192="","",$P192*$G192)</x:f>
      </x:c>
      <x:c r="R192" s="37" t="str">
        <x:f>IF($A192="","",IFERROR(INDEX(Forecast!$U$5:$U$204,MATCH($A192,Forecast!$A$5:$A$204,0)),"SEM HISTÓRICO"))</x:f>
      </x:c>
      <x:c r="S192" s="37" t="str">
        <x:f>IF($A192="","",IF($L192="Inativo","NÃO PLANEJAR",IF($O192&lt;=$F192/30,"RISCO DE RUPTURA",IF($P192&gt;0,"PROGRAMAR PEDIDO",IF($O192&gt;3,"REDUZIR COMPRA","COBERTURA OK")))))</x:f>
      </x:c>
      <x:c r="T192" s="1"/>
      <x:c r="U192" s="1"/>
      <x:c r="V192" s="1"/>
      <x:c r="W192" s="1"/>
    </x:row>
    <x:row r="193">
      <x:c r="A193" s="33"/>
      <x:c r="B193" s="33"/>
      <x:c r="C193" s="33"/>
      <x:c r="D193" s="33"/>
      <x:c r="E193" s="33"/>
      <x:c r="F193" s="33"/>
      <x:c r="G193" s="34"/>
      <x:c r="H193" s="33"/>
      <x:c r="I193" s="33"/>
      <x:c r="J193" s="33"/>
      <x:c r="K193" s="33"/>
      <x:c r="L193" s="33"/>
      <x:c r="M193" s="38" t="str">
        <x:f>IF($A193="","",AVERAGE(Forecast!$M193:$R193))</x:f>
      </x:c>
      <x:c r="N193" s="38" t="str">
        <x:f>IF($A193="","",SUM(Forecast!$M193:$O193))</x:f>
      </x:c>
      <x:c r="O193" s="39" t="str">
        <x:f>IF($A193="","",IFERROR(($H193+$I193)/$M193,0))</x:f>
      </x:c>
      <x:c r="P193" s="38" t="str">
        <x:f>IF($A193="","",CEILING(MAX(0,$N193+($M193/30*$J193)-$H193-$I193+($M193/30*$F193)),$K193))</x:f>
      </x:c>
      <x:c r="Q193" s="40" t="str">
        <x:f>IF($A193="","",$P193*$G193)</x:f>
      </x:c>
      <x:c r="R193" s="37" t="str">
        <x:f>IF($A193="","",IFERROR(INDEX(Forecast!$U$5:$U$204,MATCH($A193,Forecast!$A$5:$A$204,0)),"SEM HISTÓRICO"))</x:f>
      </x:c>
      <x:c r="S193" s="37" t="str">
        <x:f>IF($A193="","",IF($L193="Inativo","NÃO PLANEJAR",IF($O193&lt;=$F193/30,"RISCO DE RUPTURA",IF($P193&gt;0,"PROGRAMAR PEDIDO",IF($O193&gt;3,"REDUZIR COMPRA","COBERTURA OK")))))</x:f>
      </x:c>
      <x:c r="T193" s="1"/>
      <x:c r="U193" s="1"/>
      <x:c r="V193" s="1"/>
      <x:c r="W193" s="1"/>
    </x:row>
    <x:row r="194">
      <x:c r="A194" s="33"/>
      <x:c r="B194" s="33"/>
      <x:c r="C194" s="33"/>
      <x:c r="D194" s="33"/>
      <x:c r="E194" s="33"/>
      <x:c r="F194" s="33"/>
      <x:c r="G194" s="34"/>
      <x:c r="H194" s="33"/>
      <x:c r="I194" s="33"/>
      <x:c r="J194" s="33"/>
      <x:c r="K194" s="33"/>
      <x:c r="L194" s="33"/>
      <x:c r="M194" s="38" t="str">
        <x:f>IF($A194="","",AVERAGE(Forecast!$M194:$R194))</x:f>
      </x:c>
      <x:c r="N194" s="38" t="str">
        <x:f>IF($A194="","",SUM(Forecast!$M194:$O194))</x:f>
      </x:c>
      <x:c r="O194" s="39" t="str">
        <x:f>IF($A194="","",IFERROR(($H194+$I194)/$M194,0))</x:f>
      </x:c>
      <x:c r="P194" s="38" t="str">
        <x:f>IF($A194="","",CEILING(MAX(0,$N194+($M194/30*$J194)-$H194-$I194+($M194/30*$F194)),$K194))</x:f>
      </x:c>
      <x:c r="Q194" s="40" t="str">
        <x:f>IF($A194="","",$P194*$G194)</x:f>
      </x:c>
      <x:c r="R194" s="37" t="str">
        <x:f>IF($A194="","",IFERROR(INDEX(Forecast!$U$5:$U$204,MATCH($A194,Forecast!$A$5:$A$204,0)),"SEM HISTÓRICO"))</x:f>
      </x:c>
      <x:c r="S194" s="37" t="str">
        <x:f>IF($A194="","",IF($L194="Inativo","NÃO PLANEJAR",IF($O194&lt;=$F194/30,"RISCO DE RUPTURA",IF($P194&gt;0,"PROGRAMAR PEDIDO",IF($O194&gt;3,"REDUZIR COMPRA","COBERTURA OK")))))</x:f>
      </x:c>
      <x:c r="T194" s="1"/>
      <x:c r="U194" s="1"/>
      <x:c r="V194" s="1"/>
      <x:c r="W194" s="1"/>
    </x:row>
    <x:row r="195">
      <x:c r="A195" s="33"/>
      <x:c r="B195" s="33"/>
      <x:c r="C195" s="33"/>
      <x:c r="D195" s="33"/>
      <x:c r="E195" s="33"/>
      <x:c r="F195" s="33"/>
      <x:c r="G195" s="34"/>
      <x:c r="H195" s="33"/>
      <x:c r="I195" s="33"/>
      <x:c r="J195" s="33"/>
      <x:c r="K195" s="33"/>
      <x:c r="L195" s="33"/>
      <x:c r="M195" s="38" t="str">
        <x:f>IF($A195="","",AVERAGE(Forecast!$M195:$R195))</x:f>
      </x:c>
      <x:c r="N195" s="38" t="str">
        <x:f>IF($A195="","",SUM(Forecast!$M195:$O195))</x:f>
      </x:c>
      <x:c r="O195" s="39" t="str">
        <x:f>IF($A195="","",IFERROR(($H195+$I195)/$M195,0))</x:f>
      </x:c>
      <x:c r="P195" s="38" t="str">
        <x:f>IF($A195="","",CEILING(MAX(0,$N195+($M195/30*$J195)-$H195-$I195+($M195/30*$F195)),$K195))</x:f>
      </x:c>
      <x:c r="Q195" s="40" t="str">
        <x:f>IF($A195="","",$P195*$G195)</x:f>
      </x:c>
      <x:c r="R195" s="37" t="str">
        <x:f>IF($A195="","",IFERROR(INDEX(Forecast!$U$5:$U$204,MATCH($A195,Forecast!$A$5:$A$204,0)),"SEM HISTÓRICO"))</x:f>
      </x:c>
      <x:c r="S195" s="37" t="str">
        <x:f>IF($A195="","",IF($L195="Inativo","NÃO PLANEJAR",IF($O195&lt;=$F195/30,"RISCO DE RUPTURA",IF($P195&gt;0,"PROGRAMAR PEDIDO",IF($O195&gt;3,"REDUZIR COMPRA","COBERTURA OK")))))</x:f>
      </x:c>
      <x:c r="T195" s="1"/>
      <x:c r="U195" s="1"/>
      <x:c r="V195" s="1"/>
      <x:c r="W195" s="1"/>
    </x:row>
    <x:row r="196">
      <x:c r="A196" s="33"/>
      <x:c r="B196" s="33"/>
      <x:c r="C196" s="33"/>
      <x:c r="D196" s="33"/>
      <x:c r="E196" s="33"/>
      <x:c r="F196" s="33"/>
      <x:c r="G196" s="34"/>
      <x:c r="H196" s="33"/>
      <x:c r="I196" s="33"/>
      <x:c r="J196" s="33"/>
      <x:c r="K196" s="33"/>
      <x:c r="L196" s="33"/>
      <x:c r="M196" s="38" t="str">
        <x:f>IF($A196="","",AVERAGE(Forecast!$M196:$R196))</x:f>
      </x:c>
      <x:c r="N196" s="38" t="str">
        <x:f>IF($A196="","",SUM(Forecast!$M196:$O196))</x:f>
      </x:c>
      <x:c r="O196" s="39" t="str">
        <x:f>IF($A196="","",IFERROR(($H196+$I196)/$M196,0))</x:f>
      </x:c>
      <x:c r="P196" s="38" t="str">
        <x:f>IF($A196="","",CEILING(MAX(0,$N196+($M196/30*$J196)-$H196-$I196+($M196/30*$F196)),$K196))</x:f>
      </x:c>
      <x:c r="Q196" s="40" t="str">
        <x:f>IF($A196="","",$P196*$G196)</x:f>
      </x:c>
      <x:c r="R196" s="37" t="str">
        <x:f>IF($A196="","",IFERROR(INDEX(Forecast!$U$5:$U$204,MATCH($A196,Forecast!$A$5:$A$204,0)),"SEM HISTÓRICO"))</x:f>
      </x:c>
      <x:c r="S196" s="37" t="str">
        <x:f>IF($A196="","",IF($L196="Inativo","NÃO PLANEJAR",IF($O196&lt;=$F196/30,"RISCO DE RUPTURA",IF($P196&gt;0,"PROGRAMAR PEDIDO",IF($O196&gt;3,"REDUZIR COMPRA","COBERTURA OK")))))</x:f>
      </x:c>
      <x:c r="T196" s="1"/>
      <x:c r="U196" s="1"/>
      <x:c r="V196" s="1"/>
      <x:c r="W196" s="1"/>
    </x:row>
    <x:row r="197">
      <x:c r="A197" s="33"/>
      <x:c r="B197" s="33"/>
      <x:c r="C197" s="33"/>
      <x:c r="D197" s="33"/>
      <x:c r="E197" s="33"/>
      <x:c r="F197" s="33"/>
      <x:c r="G197" s="34"/>
      <x:c r="H197" s="33"/>
      <x:c r="I197" s="33"/>
      <x:c r="J197" s="33"/>
      <x:c r="K197" s="33"/>
      <x:c r="L197" s="33"/>
      <x:c r="M197" s="38" t="str">
        <x:f>IF($A197="","",AVERAGE(Forecast!$M197:$R197))</x:f>
      </x:c>
      <x:c r="N197" s="38" t="str">
        <x:f>IF($A197="","",SUM(Forecast!$M197:$O197))</x:f>
      </x:c>
      <x:c r="O197" s="39" t="str">
        <x:f>IF($A197="","",IFERROR(($H197+$I197)/$M197,0))</x:f>
      </x:c>
      <x:c r="P197" s="38" t="str">
        <x:f>IF($A197="","",CEILING(MAX(0,$N197+($M197/30*$J197)-$H197-$I197+($M197/30*$F197)),$K197))</x:f>
      </x:c>
      <x:c r="Q197" s="40" t="str">
        <x:f>IF($A197="","",$P197*$G197)</x:f>
      </x:c>
      <x:c r="R197" s="37" t="str">
        <x:f>IF($A197="","",IFERROR(INDEX(Forecast!$U$5:$U$204,MATCH($A197,Forecast!$A$5:$A$204,0)),"SEM HISTÓRICO"))</x:f>
      </x:c>
      <x:c r="S197" s="37" t="str">
        <x:f>IF($A197="","",IF($L197="Inativo","NÃO PLANEJAR",IF($O197&lt;=$F197/30,"RISCO DE RUPTURA",IF($P197&gt;0,"PROGRAMAR PEDIDO",IF($O197&gt;3,"REDUZIR COMPRA","COBERTURA OK")))))</x:f>
      </x:c>
      <x:c r="T197" s="1"/>
      <x:c r="U197" s="1"/>
      <x:c r="V197" s="1"/>
      <x:c r="W197" s="1"/>
    </x:row>
    <x:row r="198">
      <x:c r="A198" s="33"/>
      <x:c r="B198" s="33"/>
      <x:c r="C198" s="33"/>
      <x:c r="D198" s="33"/>
      <x:c r="E198" s="33"/>
      <x:c r="F198" s="33"/>
      <x:c r="G198" s="34"/>
      <x:c r="H198" s="33"/>
      <x:c r="I198" s="33"/>
      <x:c r="J198" s="33"/>
      <x:c r="K198" s="33"/>
      <x:c r="L198" s="33"/>
      <x:c r="M198" s="38" t="str">
        <x:f>IF($A198="","",AVERAGE(Forecast!$M198:$R198))</x:f>
      </x:c>
      <x:c r="N198" s="38" t="str">
        <x:f>IF($A198="","",SUM(Forecast!$M198:$O198))</x:f>
      </x:c>
      <x:c r="O198" s="39" t="str">
        <x:f>IF($A198="","",IFERROR(($H198+$I198)/$M198,0))</x:f>
      </x:c>
      <x:c r="P198" s="38" t="str">
        <x:f>IF($A198="","",CEILING(MAX(0,$N198+($M198/30*$J198)-$H198-$I198+($M198/30*$F198)),$K198))</x:f>
      </x:c>
      <x:c r="Q198" s="40" t="str">
        <x:f>IF($A198="","",$P198*$G198)</x:f>
      </x:c>
      <x:c r="R198" s="37" t="str">
        <x:f>IF($A198="","",IFERROR(INDEX(Forecast!$U$5:$U$204,MATCH($A198,Forecast!$A$5:$A$204,0)),"SEM HISTÓRICO"))</x:f>
      </x:c>
      <x:c r="S198" s="37" t="str">
        <x:f>IF($A198="","",IF($L198="Inativo","NÃO PLANEJAR",IF($O198&lt;=$F198/30,"RISCO DE RUPTURA",IF($P198&gt;0,"PROGRAMAR PEDIDO",IF($O198&gt;3,"REDUZIR COMPRA","COBERTURA OK")))))</x:f>
      </x:c>
      <x:c r="T198" s="1"/>
      <x:c r="U198" s="1"/>
      <x:c r="V198" s="1"/>
      <x:c r="W198" s="1"/>
    </x:row>
    <x:row r="199">
      <x:c r="A199" s="33"/>
      <x:c r="B199" s="33"/>
      <x:c r="C199" s="33"/>
      <x:c r="D199" s="33"/>
      <x:c r="E199" s="33"/>
      <x:c r="F199" s="33"/>
      <x:c r="G199" s="34"/>
      <x:c r="H199" s="33"/>
      <x:c r="I199" s="33"/>
      <x:c r="J199" s="33"/>
      <x:c r="K199" s="33"/>
      <x:c r="L199" s="33"/>
      <x:c r="M199" s="38" t="str">
        <x:f>IF($A199="","",AVERAGE(Forecast!$M199:$R199))</x:f>
      </x:c>
      <x:c r="N199" s="38" t="str">
        <x:f>IF($A199="","",SUM(Forecast!$M199:$O199))</x:f>
      </x:c>
      <x:c r="O199" s="39" t="str">
        <x:f>IF($A199="","",IFERROR(($H199+$I199)/$M199,0))</x:f>
      </x:c>
      <x:c r="P199" s="38" t="str">
        <x:f>IF($A199="","",CEILING(MAX(0,$N199+($M199/30*$J199)-$H199-$I199+($M199/30*$F199)),$K199))</x:f>
      </x:c>
      <x:c r="Q199" s="40" t="str">
        <x:f>IF($A199="","",$P199*$G199)</x:f>
      </x:c>
      <x:c r="R199" s="37" t="str">
        <x:f>IF($A199="","",IFERROR(INDEX(Forecast!$U$5:$U$204,MATCH($A199,Forecast!$A$5:$A$204,0)),"SEM HISTÓRICO"))</x:f>
      </x:c>
      <x:c r="S199" s="37" t="str">
        <x:f>IF($A199="","",IF($L199="Inativo","NÃO PLANEJAR",IF($O199&lt;=$F199/30,"RISCO DE RUPTURA",IF($P199&gt;0,"PROGRAMAR PEDIDO",IF($O199&gt;3,"REDUZIR COMPRA","COBERTURA OK")))))</x:f>
      </x:c>
      <x:c r="T199" s="1"/>
      <x:c r="U199" s="1"/>
      <x:c r="V199" s="1"/>
      <x:c r="W199" s="1"/>
    </x:row>
    <x:row r="200">
      <x:c r="A200" s="33"/>
      <x:c r="B200" s="33"/>
      <x:c r="C200" s="33"/>
      <x:c r="D200" s="33"/>
      <x:c r="E200" s="33"/>
      <x:c r="F200" s="33"/>
      <x:c r="G200" s="34"/>
      <x:c r="H200" s="33"/>
      <x:c r="I200" s="33"/>
      <x:c r="J200" s="33"/>
      <x:c r="K200" s="33"/>
      <x:c r="L200" s="33"/>
      <x:c r="M200" s="38" t="str">
        <x:f>IF($A200="","",AVERAGE(Forecast!$M200:$R200))</x:f>
      </x:c>
      <x:c r="N200" s="38" t="str">
        <x:f>IF($A200="","",SUM(Forecast!$M200:$O200))</x:f>
      </x:c>
      <x:c r="O200" s="39" t="str">
        <x:f>IF($A200="","",IFERROR(($H200+$I200)/$M200,0))</x:f>
      </x:c>
      <x:c r="P200" s="38" t="str">
        <x:f>IF($A200="","",CEILING(MAX(0,$N200+($M200/30*$J200)-$H200-$I200+($M200/30*$F200)),$K200))</x:f>
      </x:c>
      <x:c r="Q200" s="40" t="str">
        <x:f>IF($A200="","",$P200*$G200)</x:f>
      </x:c>
      <x:c r="R200" s="37" t="str">
        <x:f>IF($A200="","",IFERROR(INDEX(Forecast!$U$5:$U$204,MATCH($A200,Forecast!$A$5:$A$204,0)),"SEM HISTÓRICO"))</x:f>
      </x:c>
      <x:c r="S200" s="37" t="str">
        <x:f>IF($A200="","",IF($L200="Inativo","NÃO PLANEJAR",IF($O200&lt;=$F200/30,"RISCO DE RUPTURA",IF($P200&gt;0,"PROGRAMAR PEDIDO",IF($O200&gt;3,"REDUZIR COMPRA","COBERTURA OK")))))</x:f>
      </x:c>
      <x:c r="T200" s="1"/>
      <x:c r="U200" s="1"/>
      <x:c r="V200" s="1"/>
      <x:c r="W200" s="1"/>
    </x:row>
    <x:row r="201">
      <x:c r="A201" s="33"/>
      <x:c r="B201" s="33"/>
      <x:c r="C201" s="33"/>
      <x:c r="D201" s="33"/>
      <x:c r="E201" s="33"/>
      <x:c r="F201" s="33"/>
      <x:c r="G201" s="34"/>
      <x:c r="H201" s="33"/>
      <x:c r="I201" s="33"/>
      <x:c r="J201" s="33"/>
      <x:c r="K201" s="33"/>
      <x:c r="L201" s="33"/>
      <x:c r="M201" s="38" t="str">
        <x:f>IF($A201="","",AVERAGE(Forecast!$M201:$R201))</x:f>
      </x:c>
      <x:c r="N201" s="38" t="str">
        <x:f>IF($A201="","",SUM(Forecast!$M201:$O201))</x:f>
      </x:c>
      <x:c r="O201" s="39" t="str">
        <x:f>IF($A201="","",IFERROR(($H201+$I201)/$M201,0))</x:f>
      </x:c>
      <x:c r="P201" s="38" t="str">
        <x:f>IF($A201="","",CEILING(MAX(0,$N201+($M201/30*$J201)-$H201-$I201+($M201/30*$F201)),$K201))</x:f>
      </x:c>
      <x:c r="Q201" s="40" t="str">
        <x:f>IF($A201="","",$P201*$G201)</x:f>
      </x:c>
      <x:c r="R201" s="37" t="str">
        <x:f>IF($A201="","",IFERROR(INDEX(Forecast!$U$5:$U$204,MATCH($A201,Forecast!$A$5:$A$204,0)),"SEM HISTÓRICO"))</x:f>
      </x:c>
      <x:c r="S201" s="37" t="str">
        <x:f>IF($A201="","",IF($L201="Inativo","NÃO PLANEJAR",IF($O201&lt;=$F201/30,"RISCO DE RUPTURA",IF($P201&gt;0,"PROGRAMAR PEDIDO",IF($O201&gt;3,"REDUZIR COMPRA","COBERTURA OK")))))</x:f>
      </x:c>
      <x:c r="T201" s="1"/>
      <x:c r="U201" s="1"/>
      <x:c r="V201" s="1"/>
      <x:c r="W201" s="1"/>
    </x:row>
    <x:row r="202">
      <x:c r="A202" s="33"/>
      <x:c r="B202" s="33"/>
      <x:c r="C202" s="33"/>
      <x:c r="D202" s="33"/>
      <x:c r="E202" s="33"/>
      <x:c r="F202" s="33"/>
      <x:c r="G202" s="34"/>
      <x:c r="H202" s="33"/>
      <x:c r="I202" s="33"/>
      <x:c r="J202" s="33"/>
      <x:c r="K202" s="33"/>
      <x:c r="L202" s="33"/>
      <x:c r="M202" s="38" t="str">
        <x:f>IF($A202="","",AVERAGE(Forecast!$M202:$R202))</x:f>
      </x:c>
      <x:c r="N202" s="38" t="str">
        <x:f>IF($A202="","",SUM(Forecast!$M202:$O202))</x:f>
      </x:c>
      <x:c r="O202" s="39" t="str">
        <x:f>IF($A202="","",IFERROR(($H202+$I202)/$M202,0))</x:f>
      </x:c>
      <x:c r="P202" s="38" t="str">
        <x:f>IF($A202="","",CEILING(MAX(0,$N202+($M202/30*$J202)-$H202-$I202+($M202/30*$F202)),$K202))</x:f>
      </x:c>
      <x:c r="Q202" s="40" t="str">
        <x:f>IF($A202="","",$P202*$G202)</x:f>
      </x:c>
      <x:c r="R202" s="37" t="str">
        <x:f>IF($A202="","",IFERROR(INDEX(Forecast!$U$5:$U$204,MATCH($A202,Forecast!$A$5:$A$204,0)),"SEM HISTÓRICO"))</x:f>
      </x:c>
      <x:c r="S202" s="37" t="str">
        <x:f>IF($A202="","",IF($L202="Inativo","NÃO PLANEJAR",IF($O202&lt;=$F202/30,"RISCO DE RUPTURA",IF($P202&gt;0,"PROGRAMAR PEDIDO",IF($O202&gt;3,"REDUZIR COMPRA","COBERTURA OK")))))</x:f>
      </x:c>
      <x:c r="T202" s="1"/>
      <x:c r="U202" s="1"/>
      <x:c r="V202" s="1"/>
      <x:c r="W202" s="1"/>
    </x:row>
    <x:row r="203">
      <x:c r="A203" s="33"/>
      <x:c r="B203" s="33"/>
      <x:c r="C203" s="33"/>
      <x:c r="D203" s="33"/>
      <x:c r="E203" s="33"/>
      <x:c r="F203" s="33"/>
      <x:c r="G203" s="34"/>
      <x:c r="H203" s="33"/>
      <x:c r="I203" s="33"/>
      <x:c r="J203" s="33"/>
      <x:c r="K203" s="33"/>
      <x:c r="L203" s="33"/>
      <x:c r="M203" s="38" t="str">
        <x:f>IF($A203="","",AVERAGE(Forecast!$M203:$R203))</x:f>
      </x:c>
      <x:c r="N203" s="38" t="str">
        <x:f>IF($A203="","",SUM(Forecast!$M203:$O203))</x:f>
      </x:c>
      <x:c r="O203" s="39" t="str">
        <x:f>IF($A203="","",IFERROR(($H203+$I203)/$M203,0))</x:f>
      </x:c>
      <x:c r="P203" s="38" t="str">
        <x:f>IF($A203="","",CEILING(MAX(0,$N203+($M203/30*$J203)-$H203-$I203+($M203/30*$F203)),$K203))</x:f>
      </x:c>
      <x:c r="Q203" s="40" t="str">
        <x:f>IF($A203="","",$P203*$G203)</x:f>
      </x:c>
      <x:c r="R203" s="37" t="str">
        <x:f>IF($A203="","",IFERROR(INDEX(Forecast!$U$5:$U$204,MATCH($A203,Forecast!$A$5:$A$204,0)),"SEM HISTÓRICO"))</x:f>
      </x:c>
      <x:c r="S203" s="37" t="str">
        <x:f>IF($A203="","",IF($L203="Inativo","NÃO PLANEJAR",IF($O203&lt;=$F203/30,"RISCO DE RUPTURA",IF($P203&gt;0,"PROGRAMAR PEDIDO",IF($O203&gt;3,"REDUZIR COMPRA","COBERTURA OK")))))</x:f>
      </x:c>
      <x:c r="T203" s="1"/>
      <x:c r="U203" s="1"/>
      <x:c r="V203" s="1"/>
      <x:c r="W203" s="1"/>
    </x:row>
    <x:row r="204">
      <x:c r="A204" s="33"/>
      <x:c r="B204" s="33"/>
      <x:c r="C204" s="33"/>
      <x:c r="D204" s="33"/>
      <x:c r="E204" s="33"/>
      <x:c r="F204" s="33"/>
      <x:c r="G204" s="34"/>
      <x:c r="H204" s="33"/>
      <x:c r="I204" s="33"/>
      <x:c r="J204" s="33"/>
      <x:c r="K204" s="33"/>
      <x:c r="L204" s="33"/>
      <x:c r="M204" s="38" t="str">
        <x:f>IF($A204="","",AVERAGE(Forecast!$M204:$R204))</x:f>
      </x:c>
      <x:c r="N204" s="38" t="str">
        <x:f>IF($A204="","",SUM(Forecast!$M204:$O204))</x:f>
      </x:c>
      <x:c r="O204" s="39" t="str">
        <x:f>IF($A204="","",IFERROR(($H204+$I204)/$M204,0))</x:f>
      </x:c>
      <x:c r="P204" s="38" t="str">
        <x:f>IF($A204="","",CEILING(MAX(0,$N204+($M204/30*$J204)-$H204-$I204+($M204/30*$F204)),$K204))</x:f>
      </x:c>
      <x:c r="Q204" s="40" t="str">
        <x:f>IF($A204="","",$P204*$G204)</x:f>
      </x:c>
      <x:c r="R204" s="37" t="str">
        <x:f>IF($A204="","",IFERROR(INDEX(Forecast!$U$5:$U$204,MATCH($A204,Forecast!$A$5:$A$204,0)),"SEM HISTÓRICO"))</x:f>
      </x:c>
      <x:c r="S204" s="37" t="str">
        <x:f>IF($A204="","",IF($L204="Inativo","NÃO PLANEJAR",IF($O204&lt;=$F204/30,"RISCO DE RUPTURA",IF($P204&gt;0,"PROGRAMAR PEDIDO",IF($O204&gt;3,"REDUZIR COMPRA","COBERTURA OK")))))</x:f>
      </x:c>
      <x:c r="T204" s="1"/>
      <x:c r="U204" s="1"/>
      <x:c r="V204" s="1"/>
      <x:c r="W204" s="1"/>
    </x:row>
    <x:row r="205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  <x:c r="M205" s="1"/>
      <x:c r="N205" s="1"/>
      <x:c r="O205" s="1"/>
      <x:c r="P205" s="1"/>
      <x:c r="Q205" s="1"/>
      <x:c r="R205" s="1"/>
      <x:c r="S205" s="1"/>
      <x:c r="T205" s="1"/>
      <x:c r="U205" s="1"/>
      <x:c r="V205" s="1"/>
      <x:c r="W205" s="1"/>
    </x:row>
    <x:row r="206">
      <x:c r="A206" s="1"/>
      <x:c r="B206" s="1"/>
      <x:c r="C206" s="1"/>
      <x:c r="D206" s="1"/>
      <x:c r="E206" s="1"/>
      <x:c r="F206" s="1"/>
      <x:c r="G206" s="1"/>
      <x:c r="H206" s="1"/>
      <x:c r="I206" s="1"/>
      <x:c r="J206" s="1"/>
      <x:c r="K206" s="1"/>
      <x:c r="L206" s="1"/>
      <x:c r="M206" s="1"/>
      <x:c r="N206" s="1"/>
      <x:c r="O206" s="1"/>
      <x:c r="P206" s="1"/>
      <x:c r="Q206" s="1"/>
      <x:c r="R206" s="1"/>
      <x:c r="S206" s="1"/>
      <x:c r="T206" s="1"/>
      <x:c r="U206" s="1"/>
      <x:c r="V206" s="1"/>
      <x:c r="W206" s="1"/>
    </x:row>
    <x:row r="207">
      <x:c r="A207" s="1"/>
      <x:c r="B207" s="1"/>
      <x:c r="C207" s="1"/>
      <x:c r="D207" s="1"/>
      <x:c r="E207" s="1"/>
      <x:c r="F207" s="1"/>
      <x:c r="G207" s="1"/>
      <x:c r="H207" s="1"/>
      <x:c r="I207" s="1"/>
      <x:c r="J207" s="1"/>
      <x:c r="K207" s="1"/>
      <x:c r="L207" s="1"/>
      <x:c r="M207" s="1"/>
      <x:c r="N207" s="1"/>
      <x:c r="O207" s="1"/>
      <x:c r="P207" s="1"/>
      <x:c r="Q207" s="1"/>
      <x:c r="R207" s="1"/>
      <x:c r="S207" s="1"/>
      <x:c r="T207" s="1"/>
      <x:c r="U207" s="1"/>
      <x:c r="V207" s="1"/>
      <x:c r="W207" s="1"/>
    </x:row>
    <x:row r="208">
      <x:c r="A208" s="1"/>
      <x:c r="B208" s="1"/>
      <x:c r="C208" s="1"/>
      <x:c r="D208" s="1"/>
      <x:c r="E208" s="1"/>
      <x:c r="F208" s="1"/>
      <x:c r="G208" s="1"/>
      <x:c r="H208" s="1"/>
      <x:c r="I208" s="1"/>
      <x:c r="J208" s="1"/>
      <x:c r="K208" s="1"/>
      <x:c r="L208" s="1"/>
      <x:c r="M208" s="1"/>
      <x:c r="N208" s="1"/>
      <x:c r="O208" s="1"/>
      <x:c r="P208" s="1"/>
      <x:c r="Q208" s="1"/>
      <x:c r="R208" s="1"/>
      <x:c r="S208" s="1"/>
      <x:c r="T208" s="1"/>
      <x:c r="U208" s="1"/>
      <x:c r="V208" s="1"/>
      <x:c r="W208" s="1"/>
    </x:row>
    <x:row r="209">
      <x:c r="A209" s="1"/>
      <x:c r="B209" s="1"/>
      <x:c r="C209" s="1"/>
      <x:c r="D209" s="1"/>
      <x:c r="E209" s="1"/>
      <x:c r="F209" s="1"/>
      <x:c r="G209" s="1"/>
      <x:c r="H209" s="1"/>
      <x:c r="I209" s="1"/>
      <x:c r="J209" s="1"/>
      <x:c r="K209" s="1"/>
      <x:c r="L209" s="1"/>
      <x:c r="M209" s="1"/>
      <x:c r="N209" s="1"/>
      <x:c r="O209" s="1"/>
      <x:c r="P209" s="1"/>
      <x:c r="Q209" s="1"/>
      <x:c r="R209" s="1"/>
      <x:c r="S209" s="1"/>
      <x:c r="T209" s="1"/>
      <x:c r="U209" s="1"/>
      <x:c r="V209" s="1"/>
      <x:c r="W209" s="1"/>
    </x:row>
    <x:row r="210">
      <x:c r="A210" s="1"/>
      <x:c r="B210" s="1"/>
      <x:c r="C210" s="1"/>
      <x:c r="D210" s="1"/>
      <x:c r="E210" s="1"/>
      <x:c r="F210" s="1"/>
      <x:c r="G210" s="1"/>
      <x:c r="H210" s="1"/>
      <x:c r="I210" s="1"/>
      <x:c r="J210" s="1"/>
      <x:c r="K210" s="1"/>
      <x:c r="L210" s="1"/>
      <x:c r="M210" s="1"/>
      <x:c r="N210" s="1"/>
      <x:c r="O210" s="1"/>
      <x:c r="P210" s="1"/>
      <x:c r="Q210" s="1"/>
      <x:c r="R210" s="1"/>
      <x:c r="S210" s="1"/>
      <x:c r="T210" s="1"/>
      <x:c r="U210" s="1"/>
      <x:c r="V210" s="1"/>
      <x:c r="W210" s="1"/>
    </x:row>
    <x:row r="211">
      <x:c r="A211" s="1"/>
      <x:c r="B211" s="1"/>
      <x:c r="C211" s="1"/>
      <x:c r="D211" s="1"/>
      <x:c r="E211" s="1"/>
      <x:c r="F211" s="1"/>
      <x:c r="G211" s="1"/>
      <x:c r="H211" s="1"/>
      <x:c r="I211" s="1"/>
      <x:c r="J211" s="1"/>
      <x:c r="K211" s="1"/>
      <x:c r="L211" s="1"/>
      <x:c r="M211" s="1"/>
      <x:c r="N211" s="1"/>
      <x:c r="O211" s="1"/>
      <x:c r="P211" s="1"/>
      <x:c r="Q211" s="1"/>
      <x:c r="R211" s="1"/>
      <x:c r="S211" s="1"/>
      <x:c r="T211" s="1"/>
      <x:c r="U211" s="1"/>
      <x:c r="V211" s="1"/>
      <x:c r="W211" s="1"/>
    </x:row>
    <x:row r="212">
      <x:c r="A212" s="1"/>
      <x:c r="B212" s="1"/>
      <x:c r="C212" s="1"/>
      <x:c r="D212" s="1"/>
      <x:c r="E212" s="1"/>
      <x:c r="F212" s="1"/>
      <x:c r="G212" s="1"/>
      <x:c r="H212" s="1"/>
      <x:c r="I212" s="1"/>
      <x:c r="J212" s="1"/>
      <x:c r="K212" s="1"/>
      <x:c r="L212" s="1"/>
      <x:c r="M212" s="1"/>
      <x:c r="N212" s="1"/>
      <x:c r="O212" s="1"/>
      <x:c r="P212" s="1"/>
      <x:c r="Q212" s="1"/>
      <x:c r="R212" s="1"/>
      <x:c r="S212" s="1"/>
      <x:c r="T212" s="1"/>
      <x:c r="U212" s="1"/>
      <x:c r="V212" s="1"/>
      <x:c r="W212" s="1"/>
    </x:row>
    <x:row r="213">
      <x:c r="A213" s="1"/>
      <x:c r="B213" s="1"/>
      <x:c r="C213" s="1"/>
      <x:c r="D213" s="1"/>
      <x:c r="E213" s="1"/>
      <x:c r="F213" s="1"/>
      <x:c r="G213" s="1"/>
      <x:c r="H213" s="1"/>
      <x:c r="I213" s="1"/>
      <x:c r="J213" s="1"/>
      <x:c r="K213" s="1"/>
      <x:c r="L213" s="1"/>
      <x:c r="M213" s="1"/>
      <x:c r="N213" s="1"/>
      <x:c r="O213" s="1"/>
      <x:c r="P213" s="1"/>
      <x:c r="Q213" s="1"/>
      <x:c r="R213" s="1"/>
      <x:c r="S213" s="1"/>
      <x:c r="T213" s="1"/>
      <x:c r="U213" s="1"/>
      <x:c r="V213" s="1"/>
      <x:c r="W213" s="1"/>
    </x:row>
    <x:row r="214">
      <x:c r="A214" s="1"/>
      <x:c r="B214" s="1"/>
      <x:c r="C214" s="1"/>
      <x:c r="D214" s="1"/>
      <x:c r="E214" s="1"/>
      <x:c r="F214" s="1"/>
      <x:c r="G214" s="1"/>
      <x:c r="H214" s="1"/>
      <x:c r="I214" s="1"/>
      <x:c r="J214" s="1"/>
      <x:c r="K214" s="1"/>
      <x:c r="L214" s="1"/>
      <x:c r="M214" s="1"/>
      <x:c r="N214" s="1"/>
      <x:c r="O214" s="1"/>
      <x:c r="P214" s="1"/>
      <x:c r="Q214" s="1"/>
      <x:c r="R214" s="1"/>
      <x:c r="S214" s="1"/>
      <x:c r="T214" s="1"/>
      <x:c r="U214" s="1"/>
      <x:c r="V214" s="1"/>
      <x:c r="W214" s="1"/>
    </x:row>
    <x:row r="215">
      <x:c r="A215" s="1"/>
      <x:c r="B215" s="1"/>
      <x:c r="C215" s="1"/>
      <x:c r="D215" s="1"/>
      <x:c r="E215" s="1"/>
      <x:c r="F215" s="1"/>
      <x:c r="G215" s="1"/>
      <x:c r="H215" s="1"/>
      <x:c r="I215" s="1"/>
      <x:c r="J215" s="1"/>
      <x:c r="K215" s="1"/>
      <x:c r="L215" s="1"/>
      <x:c r="M215" s="1"/>
      <x:c r="N215" s="1"/>
      <x:c r="O215" s="1"/>
      <x:c r="P215" s="1"/>
      <x:c r="Q215" s="1"/>
      <x:c r="R215" s="1"/>
      <x:c r="S215" s="1"/>
      <x:c r="T215" s="1"/>
      <x:c r="U215" s="1"/>
      <x:c r="V215" s="1"/>
      <x:c r="W215" s="1"/>
    </x:row>
    <x:row r="216">
      <x:c r="A216" s="1"/>
      <x:c r="B216" s="1"/>
      <x:c r="C216" s="1"/>
      <x:c r="D216" s="1"/>
      <x:c r="E216" s="1"/>
      <x:c r="F216" s="1"/>
      <x:c r="G216" s="1"/>
      <x:c r="H216" s="1"/>
      <x:c r="I216" s="1"/>
      <x:c r="J216" s="1"/>
      <x:c r="K216" s="1"/>
      <x:c r="L216" s="1"/>
      <x:c r="M216" s="1"/>
      <x:c r="N216" s="1"/>
      <x:c r="O216" s="1"/>
      <x:c r="P216" s="1"/>
      <x:c r="Q216" s="1"/>
      <x:c r="R216" s="1"/>
      <x:c r="S216" s="1"/>
      <x:c r="T216" s="1"/>
      <x:c r="U216" s="1"/>
      <x:c r="V216" s="1"/>
      <x:c r="W216" s="1"/>
    </x:row>
    <x:row r="217">
      <x:c r="A217" s="1"/>
      <x:c r="B217" s="1"/>
      <x:c r="C217" s="1"/>
      <x:c r="D217" s="1"/>
      <x:c r="E217" s="1"/>
      <x:c r="F217" s="1"/>
      <x:c r="G217" s="1"/>
      <x:c r="H217" s="1"/>
      <x:c r="I217" s="1"/>
      <x:c r="J217" s="1"/>
      <x:c r="K217" s="1"/>
      <x:c r="L217" s="1"/>
      <x:c r="M217" s="1"/>
      <x:c r="N217" s="1"/>
      <x:c r="O217" s="1"/>
      <x:c r="P217" s="1"/>
      <x:c r="Q217" s="1"/>
      <x:c r="R217" s="1"/>
      <x:c r="S217" s="1"/>
      <x:c r="T217" s="1"/>
      <x:c r="U217" s="1"/>
      <x:c r="V217" s="1"/>
      <x:c r="W217" s="1"/>
    </x:row>
    <x:row r="218">
      <x:c r="A218" s="1"/>
      <x:c r="B218" s="1"/>
      <x:c r="C218" s="1"/>
      <x:c r="D218" s="1"/>
      <x:c r="E218" s="1"/>
      <x:c r="F218" s="1"/>
      <x:c r="G218" s="1"/>
      <x:c r="H218" s="1"/>
      <x:c r="I218" s="1"/>
      <x:c r="J218" s="1"/>
      <x:c r="K218" s="1"/>
      <x:c r="L218" s="1"/>
      <x:c r="M218" s="1"/>
      <x:c r="N218" s="1"/>
      <x:c r="O218" s="1"/>
      <x:c r="P218" s="1"/>
      <x:c r="Q218" s="1"/>
      <x:c r="R218" s="1"/>
      <x:c r="S218" s="1"/>
      <x:c r="T218" s="1"/>
      <x:c r="U218" s="1"/>
      <x:c r="V218" s="1"/>
      <x:c r="W218" s="1"/>
    </x:row>
    <x:row r="219">
      <x:c r="A219" s="1"/>
      <x:c r="B219" s="1"/>
      <x:c r="C219" s="1"/>
      <x:c r="D219" s="1"/>
      <x:c r="E219" s="1"/>
      <x:c r="F219" s="1"/>
      <x:c r="G219" s="1"/>
      <x:c r="H219" s="1"/>
      <x:c r="I219" s="1"/>
      <x:c r="J219" s="1"/>
      <x:c r="K219" s="1"/>
      <x:c r="L219" s="1"/>
      <x:c r="M219" s="1"/>
      <x:c r="N219" s="1"/>
      <x:c r="O219" s="1"/>
      <x:c r="P219" s="1"/>
      <x:c r="Q219" s="1"/>
      <x:c r="R219" s="1"/>
      <x:c r="S219" s="1"/>
      <x:c r="T219" s="1"/>
      <x:c r="U219" s="1"/>
      <x:c r="V219" s="1"/>
      <x:c r="W219" s="1"/>
    </x:row>
    <x:row r="220">
      <x:c r="A220" s="1"/>
      <x:c r="B220" s="1"/>
      <x:c r="C220" s="1"/>
      <x:c r="D220" s="1"/>
      <x:c r="E220" s="1"/>
      <x:c r="F220" s="1"/>
      <x:c r="G220" s="1"/>
      <x:c r="H220" s="1"/>
      <x:c r="I220" s="1"/>
      <x:c r="J220" s="1"/>
      <x:c r="K220" s="1"/>
      <x:c r="L220" s="1"/>
      <x:c r="M220" s="1"/>
      <x:c r="N220" s="1"/>
      <x:c r="O220" s="1"/>
      <x:c r="P220" s="1"/>
      <x:c r="Q220" s="1"/>
      <x:c r="R220" s="1"/>
      <x:c r="S220" s="1"/>
      <x:c r="T220" s="1"/>
      <x:c r="U220" s="1"/>
      <x:c r="V220" s="1"/>
      <x:c r="W220" s="1"/>
    </x:row>
    <x:row r="221">
      <x:c r="A221" s="1"/>
      <x:c r="B221" s="1"/>
      <x:c r="C221" s="1"/>
      <x:c r="D221" s="1"/>
      <x:c r="E221" s="1"/>
      <x:c r="F221" s="1"/>
      <x:c r="G221" s="1"/>
      <x:c r="H221" s="1"/>
      <x:c r="I221" s="1"/>
      <x:c r="J221" s="1"/>
      <x:c r="K221" s="1"/>
      <x:c r="L221" s="1"/>
      <x:c r="M221" s="1"/>
      <x:c r="N221" s="1"/>
      <x:c r="O221" s="1"/>
      <x:c r="P221" s="1"/>
      <x:c r="Q221" s="1"/>
      <x:c r="R221" s="1"/>
      <x:c r="S221" s="1"/>
      <x:c r="T221" s="1"/>
      <x:c r="U221" s="1"/>
      <x:c r="V221" s="1"/>
      <x:c r="W221" s="1"/>
    </x:row>
    <x:row r="222">
      <x:c r="A222" s="1"/>
      <x:c r="B222" s="1"/>
      <x:c r="C222" s="1"/>
      <x:c r="D222" s="1"/>
      <x:c r="E222" s="1"/>
      <x:c r="F222" s="1"/>
      <x:c r="G222" s="1"/>
      <x:c r="H222" s="1"/>
      <x:c r="I222" s="1"/>
      <x:c r="J222" s="1"/>
      <x:c r="K222" s="1"/>
      <x:c r="L222" s="1"/>
      <x:c r="M222" s="1"/>
      <x:c r="N222" s="1"/>
      <x:c r="O222" s="1"/>
      <x:c r="P222" s="1"/>
      <x:c r="Q222" s="1"/>
      <x:c r="R222" s="1"/>
      <x:c r="S222" s="1"/>
      <x:c r="T222" s="1"/>
      <x:c r="U222" s="1"/>
      <x:c r="V222" s="1"/>
      <x:c r="W222" s="1"/>
    </x:row>
    <x:row r="223">
      <x:c r="A223" s="1"/>
      <x:c r="B223" s="1"/>
      <x:c r="C223" s="1"/>
      <x:c r="D223" s="1"/>
      <x:c r="E223" s="1"/>
      <x:c r="F223" s="1"/>
      <x:c r="G223" s="1"/>
      <x:c r="H223" s="1"/>
      <x:c r="I223" s="1"/>
      <x:c r="J223" s="1"/>
      <x:c r="K223" s="1"/>
      <x:c r="L223" s="1"/>
      <x:c r="M223" s="1"/>
      <x:c r="N223" s="1"/>
      <x:c r="O223" s="1"/>
      <x:c r="P223" s="1"/>
      <x:c r="Q223" s="1"/>
      <x:c r="R223" s="1"/>
      <x:c r="S223" s="1"/>
      <x:c r="T223" s="1"/>
      <x:c r="U223" s="1"/>
      <x:c r="V223" s="1"/>
      <x:c r="W223" s="1"/>
    </x:row>
    <x:row r="224">
      <x:c r="A224" s="1"/>
      <x:c r="B224" s="1"/>
      <x:c r="C224" s="1"/>
      <x:c r="D224" s="1"/>
      <x:c r="E224" s="1"/>
      <x:c r="F224" s="1"/>
      <x:c r="G224" s="1"/>
      <x:c r="H224" s="1"/>
      <x:c r="I224" s="1"/>
      <x:c r="J224" s="1"/>
      <x:c r="K224" s="1"/>
      <x:c r="L224" s="1"/>
      <x:c r="M224" s="1"/>
      <x:c r="N224" s="1"/>
      <x:c r="O224" s="1"/>
      <x:c r="P224" s="1"/>
      <x:c r="Q224" s="1"/>
      <x:c r="R224" s="1"/>
      <x:c r="S224" s="1"/>
      <x:c r="T224" s="1"/>
      <x:c r="U224" s="1"/>
      <x:c r="V224" s="1"/>
      <x:c r="W224" s="1"/>
    </x:row>
    <x:row r="225">
      <x:c r="A225" s="1"/>
      <x:c r="B225" s="1"/>
      <x:c r="C225" s="1"/>
      <x:c r="D225" s="1"/>
      <x:c r="E225" s="1"/>
      <x:c r="F225" s="1"/>
      <x:c r="G225" s="1"/>
      <x:c r="H225" s="1"/>
      <x:c r="I225" s="1"/>
      <x:c r="J225" s="1"/>
      <x:c r="K225" s="1"/>
      <x:c r="L225" s="1"/>
      <x:c r="M225" s="1"/>
      <x:c r="N225" s="1"/>
      <x:c r="O225" s="1"/>
      <x:c r="P225" s="1"/>
      <x:c r="Q225" s="1"/>
      <x:c r="R225" s="1"/>
      <x:c r="S225" s="1"/>
      <x:c r="T225" s="1"/>
      <x:c r="U225" s="1"/>
      <x:c r="V225" s="1"/>
      <x:c r="W225" s="1"/>
    </x:row>
    <x:row r="226">
      <x:c r="A226" s="1"/>
      <x:c r="B226" s="1"/>
      <x:c r="C226" s="1"/>
      <x:c r="D226" s="1"/>
      <x:c r="E226" s="1"/>
      <x:c r="F226" s="1"/>
      <x:c r="G226" s="1"/>
      <x:c r="H226" s="1"/>
      <x:c r="I226" s="1"/>
      <x:c r="J226" s="1"/>
      <x:c r="K226" s="1"/>
      <x:c r="L226" s="1"/>
      <x:c r="M226" s="1"/>
      <x:c r="N226" s="1"/>
      <x:c r="O226" s="1"/>
      <x:c r="P226" s="1"/>
      <x:c r="Q226" s="1"/>
      <x:c r="R226" s="1"/>
      <x:c r="S226" s="1"/>
      <x:c r="T226" s="1"/>
      <x:c r="U226" s="1"/>
      <x:c r="V226" s="1"/>
      <x:c r="W226" s="1"/>
    </x:row>
    <x:row r="227">
      <x:c r="A227" s="1"/>
      <x:c r="B227" s="1"/>
      <x:c r="C227" s="1"/>
      <x:c r="D227" s="1"/>
      <x:c r="E227" s="1"/>
      <x:c r="F227" s="1"/>
      <x:c r="G227" s="1"/>
      <x:c r="H227" s="1"/>
      <x:c r="I227" s="1"/>
      <x:c r="J227" s="1"/>
      <x:c r="K227" s="1"/>
      <x:c r="L227" s="1"/>
      <x:c r="M227" s="1"/>
      <x:c r="N227" s="1"/>
      <x:c r="O227" s="1"/>
      <x:c r="P227" s="1"/>
      <x:c r="Q227" s="1"/>
      <x:c r="R227" s="1"/>
      <x:c r="S227" s="1"/>
      <x:c r="T227" s="1"/>
      <x:c r="U227" s="1"/>
      <x:c r="V227" s="1"/>
      <x:c r="W227" s="1"/>
    </x:row>
    <x:row r="228">
      <x:c r="A228" s="1"/>
      <x:c r="B228" s="1"/>
      <x:c r="C228" s="1"/>
      <x:c r="D228" s="1"/>
      <x:c r="E228" s="1"/>
      <x:c r="F228" s="1"/>
      <x:c r="G228" s="1"/>
      <x:c r="H228" s="1"/>
      <x:c r="I228" s="1"/>
      <x:c r="J228" s="1"/>
      <x:c r="K228" s="1"/>
      <x:c r="L228" s="1"/>
      <x:c r="M228" s="1"/>
      <x:c r="N228" s="1"/>
      <x:c r="O228" s="1"/>
      <x:c r="P228" s="1"/>
      <x:c r="Q228" s="1"/>
      <x:c r="R228" s="1"/>
      <x:c r="S228" s="1"/>
      <x:c r="T228" s="1"/>
      <x:c r="U228" s="1"/>
      <x:c r="V228" s="1"/>
      <x:c r="W228" s="1"/>
    </x:row>
    <x:row r="229">
      <x:c r="A229" s="1"/>
      <x:c r="B229" s="1"/>
      <x:c r="C229" s="1"/>
      <x:c r="D229" s="1"/>
      <x:c r="E229" s="1"/>
      <x:c r="F229" s="1"/>
      <x:c r="G229" s="1"/>
      <x:c r="H229" s="1"/>
      <x:c r="I229" s="1"/>
      <x:c r="J229" s="1"/>
      <x:c r="K229" s="1"/>
      <x:c r="L229" s="1"/>
      <x:c r="M229" s="1"/>
      <x:c r="N229" s="1"/>
      <x:c r="O229" s="1"/>
      <x:c r="P229" s="1"/>
      <x:c r="Q229" s="1"/>
      <x:c r="R229" s="1"/>
      <x:c r="S229" s="1"/>
      <x:c r="T229" s="1"/>
      <x:c r="U229" s="1"/>
      <x:c r="V229" s="1"/>
      <x:c r="W229" s="1"/>
    </x:row>
    <x:row r="230">
      <x:c r="A230" s="1"/>
      <x:c r="B230" s="1"/>
      <x:c r="C230" s="1"/>
      <x:c r="D230" s="1"/>
      <x:c r="E230" s="1"/>
      <x:c r="F230" s="1"/>
      <x:c r="G230" s="1"/>
      <x:c r="H230" s="1"/>
      <x:c r="I230" s="1"/>
      <x:c r="J230" s="1"/>
      <x:c r="K230" s="1"/>
      <x:c r="L230" s="1"/>
      <x:c r="M230" s="1"/>
      <x:c r="N230" s="1"/>
      <x:c r="O230" s="1"/>
      <x:c r="P230" s="1"/>
      <x:c r="Q230" s="1"/>
      <x:c r="R230" s="1"/>
      <x:c r="S230" s="1"/>
      <x:c r="T230" s="1"/>
      <x:c r="U230" s="1"/>
      <x:c r="V230" s="1"/>
      <x:c r="W230" s="1"/>
    </x:row>
    <x:row r="231">
      <x:c r="A231" s="1"/>
      <x:c r="B231" s="1"/>
      <x:c r="C231" s="1"/>
      <x:c r="D231" s="1"/>
      <x:c r="E231" s="1"/>
      <x:c r="F231" s="1"/>
      <x:c r="G231" s="1"/>
      <x:c r="H231" s="1"/>
      <x:c r="I231" s="1"/>
      <x:c r="J231" s="1"/>
      <x:c r="K231" s="1"/>
      <x:c r="L231" s="1"/>
      <x:c r="M231" s="1"/>
      <x:c r="N231" s="1"/>
      <x:c r="O231" s="1"/>
      <x:c r="P231" s="1"/>
      <x:c r="Q231" s="1"/>
      <x:c r="R231" s="1"/>
      <x:c r="S231" s="1"/>
      <x:c r="T231" s="1"/>
      <x:c r="U231" s="1"/>
      <x:c r="V231" s="1"/>
      <x:c r="W231" s="1"/>
    </x:row>
    <x:row r="232">
      <x:c r="A232" s="1"/>
      <x:c r="B232" s="1"/>
      <x:c r="C232" s="1"/>
      <x:c r="D232" s="1"/>
      <x:c r="E232" s="1"/>
      <x:c r="F232" s="1"/>
      <x:c r="G232" s="1"/>
      <x:c r="H232" s="1"/>
      <x:c r="I232" s="1"/>
      <x:c r="J232" s="1"/>
      <x:c r="K232" s="1"/>
      <x:c r="L232" s="1"/>
      <x:c r="M232" s="1"/>
      <x:c r="N232" s="1"/>
      <x:c r="O232" s="1"/>
      <x:c r="P232" s="1"/>
      <x:c r="Q232" s="1"/>
      <x:c r="R232" s="1"/>
      <x:c r="S232" s="1"/>
      <x:c r="T232" s="1"/>
      <x:c r="U232" s="1"/>
      <x:c r="V232" s="1"/>
      <x:c r="W232" s="1"/>
    </x:row>
    <x:row r="233">
      <x:c r="A233" s="1"/>
      <x:c r="B233" s="1"/>
      <x:c r="C233" s="1"/>
      <x:c r="D233" s="1"/>
      <x:c r="E233" s="1"/>
      <x:c r="F233" s="1"/>
      <x:c r="G233" s="1"/>
      <x:c r="H233" s="1"/>
      <x:c r="I233" s="1"/>
      <x:c r="J233" s="1"/>
      <x:c r="K233" s="1"/>
      <x:c r="L233" s="1"/>
      <x:c r="M233" s="1"/>
      <x:c r="N233" s="1"/>
      <x:c r="O233" s="1"/>
      <x:c r="P233" s="1"/>
      <x:c r="Q233" s="1"/>
      <x:c r="R233" s="1"/>
      <x:c r="S233" s="1"/>
      <x:c r="T233" s="1"/>
      <x:c r="U233" s="1"/>
      <x:c r="V233" s="1"/>
      <x:c r="W233" s="1"/>
    </x:row>
    <x:row r="234">
      <x:c r="A234" s="1"/>
      <x:c r="B234" s="1"/>
      <x:c r="C234" s="1"/>
      <x:c r="D234" s="1"/>
      <x:c r="E234" s="1"/>
      <x:c r="F234" s="1"/>
      <x:c r="G234" s="1"/>
      <x:c r="H234" s="1"/>
      <x:c r="I234" s="1"/>
      <x:c r="J234" s="1"/>
      <x:c r="K234" s="1"/>
      <x:c r="L234" s="1"/>
      <x:c r="M234" s="1"/>
      <x:c r="N234" s="1"/>
      <x:c r="O234" s="1"/>
      <x:c r="P234" s="1"/>
      <x:c r="Q234" s="1"/>
      <x:c r="R234" s="1"/>
      <x:c r="S234" s="1"/>
      <x:c r="T234" s="1"/>
      <x:c r="U234" s="1"/>
      <x:c r="V234" s="1"/>
      <x:c r="W234" s="1"/>
    </x:row>
    <x:row r="235">
      <x:c r="A235" s="1"/>
      <x:c r="B235" s="1"/>
      <x:c r="C235" s="1"/>
      <x:c r="D235" s="1"/>
      <x:c r="E235" s="1"/>
      <x:c r="F235" s="1"/>
      <x:c r="G235" s="1"/>
      <x:c r="H235" s="1"/>
      <x:c r="I235" s="1"/>
      <x:c r="J235" s="1"/>
      <x:c r="K235" s="1"/>
      <x:c r="L235" s="1"/>
      <x:c r="M235" s="1"/>
      <x:c r="N235" s="1"/>
      <x:c r="O235" s="1"/>
      <x:c r="P235" s="1"/>
      <x:c r="Q235" s="1"/>
      <x:c r="R235" s="1"/>
      <x:c r="S235" s="1"/>
      <x:c r="T235" s="1"/>
      <x:c r="U235" s="1"/>
      <x:c r="V235" s="1"/>
      <x:c r="W235" s="1"/>
    </x:row>
    <x:row r="236">
      <x:c r="A236" s="1"/>
      <x:c r="B236" s="1"/>
      <x:c r="C236" s="1"/>
      <x:c r="D236" s="1"/>
      <x:c r="E236" s="1"/>
      <x:c r="F236" s="1"/>
      <x:c r="G236" s="1"/>
      <x:c r="H236" s="1"/>
      <x:c r="I236" s="1"/>
      <x:c r="J236" s="1"/>
      <x:c r="K236" s="1"/>
      <x:c r="L236" s="1"/>
      <x:c r="M236" s="1"/>
      <x:c r="N236" s="1"/>
      <x:c r="O236" s="1"/>
      <x:c r="P236" s="1"/>
      <x:c r="Q236" s="1"/>
      <x:c r="R236" s="1"/>
      <x:c r="S236" s="1"/>
      <x:c r="T236" s="1"/>
      <x:c r="U236" s="1"/>
      <x:c r="V236" s="1"/>
      <x:c r="W236" s="1"/>
    </x:row>
    <x:row r="237">
      <x:c r="A237" s="1"/>
      <x:c r="B237" s="1"/>
      <x:c r="C237" s="1"/>
      <x:c r="D237" s="1"/>
      <x:c r="E237" s="1"/>
      <x:c r="F237" s="1"/>
      <x:c r="G237" s="1"/>
      <x:c r="H237" s="1"/>
      <x:c r="I237" s="1"/>
      <x:c r="J237" s="1"/>
      <x:c r="K237" s="1"/>
      <x:c r="L237" s="1"/>
      <x:c r="M237" s="1"/>
      <x:c r="N237" s="1"/>
      <x:c r="O237" s="1"/>
      <x:c r="P237" s="1"/>
      <x:c r="Q237" s="1"/>
      <x:c r="R237" s="1"/>
      <x:c r="S237" s="1"/>
      <x:c r="T237" s="1"/>
      <x:c r="U237" s="1"/>
      <x:c r="V237" s="1"/>
      <x:c r="W237" s="1"/>
    </x:row>
    <x:row r="238">
      <x:c r="A238" s="1"/>
      <x:c r="B238" s="1"/>
      <x:c r="C238" s="1"/>
      <x:c r="D238" s="1"/>
      <x:c r="E238" s="1"/>
      <x:c r="F238" s="1"/>
      <x:c r="G238" s="1"/>
      <x:c r="H238" s="1"/>
      <x:c r="I238" s="1"/>
      <x:c r="J238" s="1"/>
      <x:c r="K238" s="1"/>
      <x:c r="L238" s="1"/>
      <x:c r="M238" s="1"/>
      <x:c r="N238" s="1"/>
      <x:c r="O238" s="1"/>
      <x:c r="P238" s="1"/>
      <x:c r="Q238" s="1"/>
      <x:c r="R238" s="1"/>
      <x:c r="S238" s="1"/>
      <x:c r="T238" s="1"/>
      <x:c r="U238" s="1"/>
      <x:c r="V238" s="1"/>
      <x:c r="W238" s="1"/>
    </x:row>
    <x:row r="239">
      <x:c r="A239" s="1"/>
      <x:c r="B239" s="1"/>
      <x:c r="C239" s="1"/>
      <x:c r="D239" s="1"/>
      <x:c r="E239" s="1"/>
      <x:c r="F239" s="1"/>
      <x:c r="G239" s="1"/>
      <x:c r="H239" s="1"/>
      <x:c r="I239" s="1"/>
      <x:c r="J239" s="1"/>
      <x:c r="K239" s="1"/>
      <x:c r="L239" s="1"/>
      <x:c r="M239" s="1"/>
      <x:c r="N239" s="1"/>
      <x:c r="O239" s="1"/>
      <x:c r="P239" s="1"/>
      <x:c r="Q239" s="1"/>
      <x:c r="R239" s="1"/>
      <x:c r="S239" s="1"/>
      <x:c r="T239" s="1"/>
      <x:c r="U239" s="1"/>
      <x:c r="V239" s="1"/>
      <x:c r="W239" s="1"/>
    </x:row>
    <x:row r="240">
      <x:c r="A240" s="1"/>
      <x:c r="B240" s="1"/>
      <x:c r="C240" s="1"/>
      <x:c r="D240" s="1"/>
      <x:c r="E240" s="1"/>
      <x:c r="F240" s="1"/>
      <x:c r="G240" s="1"/>
      <x:c r="H240" s="1"/>
      <x:c r="I240" s="1"/>
      <x:c r="J240" s="1"/>
      <x:c r="K240" s="1"/>
      <x:c r="L240" s="1"/>
      <x:c r="M240" s="1"/>
      <x:c r="N240" s="1"/>
      <x:c r="O240" s="1"/>
      <x:c r="P240" s="1"/>
      <x:c r="Q240" s="1"/>
      <x:c r="R240" s="1"/>
      <x:c r="S240" s="1"/>
      <x:c r="T240" s="1"/>
      <x:c r="U240" s="1"/>
      <x:c r="V240" s="1"/>
      <x:c r="W240" s="1"/>
    </x:row>
    <x:row r="241">
      <x:c r="A241" s="1"/>
      <x:c r="B241" s="1"/>
      <x:c r="C241" s="1"/>
      <x:c r="D241" s="1"/>
      <x:c r="E241" s="1"/>
      <x:c r="F241" s="1"/>
      <x:c r="G241" s="1"/>
      <x:c r="H241" s="1"/>
      <x:c r="I241" s="1"/>
      <x:c r="J241" s="1"/>
      <x:c r="K241" s="1"/>
      <x:c r="L241" s="1"/>
      <x:c r="M241" s="1"/>
      <x:c r="N241" s="1"/>
      <x:c r="O241" s="1"/>
      <x:c r="P241" s="1"/>
      <x:c r="Q241" s="1"/>
      <x:c r="R241" s="1"/>
      <x:c r="S241" s="1"/>
      <x:c r="T241" s="1"/>
      <x:c r="U241" s="1"/>
      <x:c r="V241" s="1"/>
      <x:c r="W241" s="1"/>
    </x:row>
    <x:row r="242">
      <x:c r="A242" s="1"/>
      <x:c r="B242" s="1"/>
      <x:c r="C242" s="1"/>
      <x:c r="D242" s="1"/>
      <x:c r="E242" s="1"/>
      <x:c r="F242" s="1"/>
      <x:c r="G242" s="1"/>
      <x:c r="H242" s="1"/>
      <x:c r="I242" s="1"/>
      <x:c r="J242" s="1"/>
      <x:c r="K242" s="1"/>
      <x:c r="L242" s="1"/>
      <x:c r="M242" s="1"/>
      <x:c r="N242" s="1"/>
      <x:c r="O242" s="1"/>
      <x:c r="P242" s="1"/>
      <x:c r="Q242" s="1"/>
      <x:c r="R242" s="1"/>
      <x:c r="S242" s="1"/>
      <x:c r="T242" s="1"/>
      <x:c r="U242" s="1"/>
      <x:c r="V242" s="1"/>
      <x:c r="W242" s="1"/>
    </x:row>
    <x:row r="243">
      <x:c r="A243" s="1"/>
      <x:c r="B243" s="1"/>
      <x:c r="C243" s="1"/>
      <x:c r="D243" s="1"/>
      <x:c r="E243" s="1"/>
      <x:c r="F243" s="1"/>
      <x:c r="G243" s="1"/>
      <x:c r="H243" s="1"/>
      <x:c r="I243" s="1"/>
      <x:c r="J243" s="1"/>
      <x:c r="K243" s="1"/>
      <x:c r="L243" s="1"/>
      <x:c r="M243" s="1"/>
      <x:c r="N243" s="1"/>
      <x:c r="O243" s="1"/>
      <x:c r="P243" s="1"/>
      <x:c r="Q243" s="1"/>
      <x:c r="R243" s="1"/>
      <x:c r="S243" s="1"/>
      <x:c r="T243" s="1"/>
      <x:c r="U243" s="1"/>
      <x:c r="V243" s="1"/>
      <x:c r="W243" s="1"/>
    </x:row>
    <x:row r="244">
      <x:c r="A244" s="1"/>
      <x:c r="B244" s="1"/>
      <x:c r="C244" s="1"/>
      <x:c r="D244" s="1"/>
      <x:c r="E244" s="1"/>
      <x:c r="F244" s="1"/>
      <x:c r="G244" s="1"/>
      <x:c r="H244" s="1"/>
      <x:c r="I244" s="1"/>
      <x:c r="J244" s="1"/>
      <x:c r="K244" s="1"/>
      <x:c r="L244" s="1"/>
      <x:c r="M244" s="1"/>
      <x:c r="N244" s="1"/>
      <x:c r="O244" s="1"/>
      <x:c r="P244" s="1"/>
      <x:c r="Q244" s="1"/>
      <x:c r="R244" s="1"/>
      <x:c r="S244" s="1"/>
      <x:c r="T244" s="1"/>
      <x:c r="U244" s="1"/>
      <x:c r="V244" s="1"/>
      <x:c r="W244" s="1"/>
    </x:row>
    <x:row r="245">
      <x:c r="A245" s="1"/>
      <x:c r="B245" s="1"/>
      <x:c r="C245" s="1"/>
      <x:c r="D245" s="1"/>
      <x:c r="E245" s="1"/>
      <x:c r="F245" s="1"/>
      <x:c r="G245" s="1"/>
      <x:c r="H245" s="1"/>
      <x:c r="I245" s="1"/>
      <x:c r="J245" s="1"/>
      <x:c r="K245" s="1"/>
      <x:c r="L245" s="1"/>
      <x:c r="M245" s="1"/>
      <x:c r="N245" s="1"/>
      <x:c r="O245" s="1"/>
      <x:c r="P245" s="1"/>
      <x:c r="Q245" s="1"/>
      <x:c r="R245" s="1"/>
      <x:c r="S245" s="1"/>
      <x:c r="T245" s="1"/>
      <x:c r="U245" s="1"/>
      <x:c r="V245" s="1"/>
      <x:c r="W245" s="1"/>
    </x:row>
    <x:row r="246">
      <x:c r="A246" s="1"/>
      <x:c r="B246" s="1"/>
      <x:c r="C246" s="1"/>
      <x:c r="D246" s="1"/>
      <x:c r="E246" s="1"/>
      <x:c r="F246" s="1"/>
      <x:c r="G246" s="1"/>
      <x:c r="H246" s="1"/>
      <x:c r="I246" s="1"/>
      <x:c r="J246" s="1"/>
      <x:c r="K246" s="1"/>
      <x:c r="L246" s="1"/>
      <x:c r="M246" s="1"/>
      <x:c r="N246" s="1"/>
      <x:c r="O246" s="1"/>
      <x:c r="P246" s="1"/>
      <x:c r="Q246" s="1"/>
      <x:c r="R246" s="1"/>
      <x:c r="S246" s="1"/>
      <x:c r="T246" s="1"/>
      <x:c r="U246" s="1"/>
      <x:c r="V246" s="1"/>
      <x:c r="W246" s="1"/>
    </x:row>
    <x:row r="247">
      <x:c r="A247" s="1"/>
      <x:c r="B247" s="1"/>
      <x:c r="C247" s="1"/>
      <x:c r="D247" s="1"/>
      <x:c r="E247" s="1"/>
      <x:c r="F247" s="1"/>
      <x:c r="G247" s="1"/>
      <x:c r="H247" s="1"/>
      <x:c r="I247" s="1"/>
      <x:c r="J247" s="1"/>
      <x:c r="K247" s="1"/>
      <x:c r="L247" s="1"/>
      <x:c r="M247" s="1"/>
      <x:c r="N247" s="1"/>
      <x:c r="O247" s="1"/>
      <x:c r="P247" s="1"/>
      <x:c r="Q247" s="1"/>
      <x:c r="R247" s="1"/>
      <x:c r="S247" s="1"/>
      <x:c r="T247" s="1"/>
      <x:c r="U247" s="1"/>
      <x:c r="V247" s="1"/>
      <x:c r="W247" s="1"/>
    </x:row>
    <x:row r="248">
      <x:c r="A248" s="1"/>
      <x:c r="B248" s="1"/>
      <x:c r="C248" s="1"/>
      <x:c r="D248" s="1"/>
      <x:c r="E248" s="1"/>
      <x:c r="F248" s="1"/>
      <x:c r="G248" s="1"/>
      <x:c r="H248" s="1"/>
      <x:c r="I248" s="1"/>
      <x:c r="J248" s="1"/>
      <x:c r="K248" s="1"/>
      <x:c r="L248" s="1"/>
      <x:c r="M248" s="1"/>
      <x:c r="N248" s="1"/>
      <x:c r="O248" s="1"/>
      <x:c r="P248" s="1"/>
      <x:c r="Q248" s="1"/>
      <x:c r="R248" s="1"/>
      <x:c r="S248" s="1"/>
      <x:c r="T248" s="1"/>
      <x:c r="U248" s="1"/>
      <x:c r="V248" s="1"/>
      <x:c r="W248" s="1"/>
    </x:row>
    <x:row r="249">
      <x:c r="A249" s="1"/>
      <x:c r="B249" s="1"/>
      <x:c r="C249" s="1"/>
      <x:c r="D249" s="1"/>
      <x:c r="E249" s="1"/>
      <x:c r="F249" s="1"/>
      <x:c r="G249" s="1"/>
      <x:c r="H249" s="1"/>
      <x:c r="I249" s="1"/>
      <x:c r="J249" s="1"/>
      <x:c r="K249" s="1"/>
      <x:c r="L249" s="1"/>
      <x:c r="M249" s="1"/>
      <x:c r="N249" s="1"/>
      <x:c r="O249" s="1"/>
      <x:c r="P249" s="1"/>
      <x:c r="Q249" s="1"/>
      <x:c r="R249" s="1"/>
      <x:c r="S249" s="1"/>
      <x:c r="T249" s="1"/>
      <x:c r="U249" s="1"/>
      <x:c r="V249" s="1"/>
      <x:c r="W249" s="1"/>
    </x:row>
    <x:row r="250">
      <x:c r="A250" s="1"/>
      <x:c r="B250" s="1"/>
      <x:c r="C250" s="1"/>
      <x:c r="D250" s="1"/>
      <x:c r="E250" s="1"/>
      <x:c r="F250" s="1"/>
      <x:c r="G250" s="1"/>
      <x:c r="H250" s="1"/>
      <x:c r="I250" s="1"/>
      <x:c r="J250" s="1"/>
      <x:c r="K250" s="1"/>
      <x:c r="L250" s="1"/>
      <x:c r="M250" s="1"/>
      <x:c r="N250" s="1"/>
      <x:c r="O250" s="1"/>
      <x:c r="P250" s="1"/>
      <x:c r="Q250" s="1"/>
      <x:c r="R250" s="1"/>
      <x:c r="S250" s="1"/>
      <x:c r="T250" s="1"/>
      <x:c r="U250" s="1"/>
      <x:c r="V250" s="1"/>
      <x:c r="W250" s="1"/>
    </x:row>
    <x:row r="251">
      <x:c r="A251" s="1"/>
      <x:c r="B251" s="1"/>
      <x:c r="C251" s="1"/>
      <x:c r="D251" s="1"/>
      <x:c r="E251" s="1"/>
      <x:c r="F251" s="1"/>
      <x:c r="G251" s="1"/>
      <x:c r="H251" s="1"/>
      <x:c r="I251" s="1"/>
      <x:c r="J251" s="1"/>
      <x:c r="K251" s="1"/>
      <x:c r="L251" s="1"/>
      <x:c r="M251" s="1"/>
      <x:c r="N251" s="1"/>
      <x:c r="O251" s="1"/>
      <x:c r="P251" s="1"/>
      <x:c r="Q251" s="1"/>
      <x:c r="R251" s="1"/>
      <x:c r="S251" s="1"/>
      <x:c r="T251" s="1"/>
      <x:c r="U251" s="1"/>
      <x:c r="V251" s="1"/>
      <x:c r="W251" s="1"/>
    </x:row>
    <x:row r="252">
      <x:c r="A252" s="1"/>
      <x:c r="B252" s="1"/>
      <x:c r="C252" s="1"/>
      <x:c r="D252" s="1"/>
      <x:c r="E252" s="1"/>
      <x:c r="F252" s="1"/>
      <x:c r="G252" s="1"/>
      <x:c r="H252" s="1"/>
      <x:c r="I252" s="1"/>
      <x:c r="J252" s="1"/>
      <x:c r="K252" s="1"/>
      <x:c r="L252" s="1"/>
      <x:c r="M252" s="1"/>
      <x:c r="N252" s="1"/>
      <x:c r="O252" s="1"/>
      <x:c r="P252" s="1"/>
      <x:c r="Q252" s="1"/>
      <x:c r="R252" s="1"/>
      <x:c r="S252" s="1"/>
      <x:c r="T252" s="1"/>
      <x:c r="U252" s="1"/>
      <x:c r="V252" s="1"/>
      <x:c r="W252" s="1"/>
    </x:row>
    <x:row r="253">
      <x:c r="A253" s="1"/>
      <x:c r="B253" s="1"/>
      <x:c r="C253" s="1"/>
      <x:c r="D253" s="1"/>
      <x:c r="E253" s="1"/>
      <x:c r="F253" s="1"/>
      <x:c r="G253" s="1"/>
      <x:c r="H253" s="1"/>
      <x:c r="I253" s="1"/>
      <x:c r="J253" s="1"/>
      <x:c r="K253" s="1"/>
      <x:c r="L253" s="1"/>
      <x:c r="M253" s="1"/>
      <x:c r="N253" s="1"/>
      <x:c r="O253" s="1"/>
      <x:c r="P253" s="1"/>
      <x:c r="Q253" s="1"/>
      <x:c r="R253" s="1"/>
      <x:c r="S253" s="1"/>
      <x:c r="T253" s="1"/>
      <x:c r="U253" s="1"/>
      <x:c r="V253" s="1"/>
      <x:c r="W253" s="1"/>
    </x:row>
    <x:row r="254">
      <x:c r="A254" s="1"/>
      <x:c r="B254" s="1"/>
      <x:c r="C254" s="1"/>
      <x:c r="D254" s="1"/>
      <x:c r="E254" s="1"/>
      <x:c r="F254" s="1"/>
      <x:c r="G254" s="1"/>
      <x:c r="H254" s="1"/>
      <x:c r="I254" s="1"/>
      <x:c r="J254" s="1"/>
      <x:c r="K254" s="1"/>
      <x:c r="L254" s="1"/>
      <x:c r="M254" s="1"/>
      <x:c r="N254" s="1"/>
      <x:c r="O254" s="1"/>
      <x:c r="P254" s="1"/>
      <x:c r="Q254" s="1"/>
      <x:c r="R254" s="1"/>
      <x:c r="S254" s="1"/>
      <x:c r="T254" s="1"/>
      <x:c r="U254" s="1"/>
      <x:c r="V254" s="1"/>
      <x:c r="W254" s="1"/>
    </x:row>
    <x:row r="255">
      <x:c r="A255" s="1"/>
      <x:c r="B255" s="1"/>
      <x:c r="C255" s="1"/>
      <x:c r="D255" s="1"/>
      <x:c r="E255" s="1"/>
      <x:c r="F255" s="1"/>
      <x:c r="G255" s="1"/>
      <x:c r="H255" s="1"/>
      <x:c r="I255" s="1"/>
      <x:c r="J255" s="1"/>
      <x:c r="K255" s="1"/>
      <x:c r="L255" s="1"/>
      <x:c r="M255" s="1"/>
      <x:c r="N255" s="1"/>
      <x:c r="O255" s="1"/>
      <x:c r="P255" s="1"/>
      <x:c r="Q255" s="1"/>
      <x:c r="R255" s="1"/>
      <x:c r="S255" s="1"/>
      <x:c r="T255" s="1"/>
      <x:c r="U255" s="1"/>
      <x:c r="V255" s="1"/>
      <x:c r="W255" s="1"/>
    </x:row>
    <x:row r="256">
      <x:c r="A256" s="1"/>
      <x:c r="B256" s="1"/>
      <x:c r="C256" s="1"/>
      <x:c r="D256" s="1"/>
      <x:c r="E256" s="1"/>
      <x:c r="F256" s="1"/>
      <x:c r="G256" s="1"/>
      <x:c r="H256" s="1"/>
      <x:c r="I256" s="1"/>
      <x:c r="J256" s="1"/>
      <x:c r="K256" s="1"/>
      <x:c r="L256" s="1"/>
      <x:c r="M256" s="1"/>
      <x:c r="N256" s="1"/>
      <x:c r="O256" s="1"/>
      <x:c r="P256" s="1"/>
      <x:c r="Q256" s="1"/>
      <x:c r="R256" s="1"/>
      <x:c r="S256" s="1"/>
      <x:c r="T256" s="1"/>
      <x:c r="U256" s="1"/>
      <x:c r="V256" s="1"/>
      <x:c r="W256" s="1"/>
    </x:row>
    <x:row r="257">
      <x:c r="A257" s="1"/>
      <x:c r="B257" s="1"/>
      <x:c r="C257" s="1"/>
      <x:c r="D257" s="1"/>
      <x:c r="E257" s="1"/>
      <x:c r="F257" s="1"/>
      <x:c r="G257" s="1"/>
      <x:c r="H257" s="1"/>
      <x:c r="I257" s="1"/>
      <x:c r="J257" s="1"/>
      <x:c r="K257" s="1"/>
      <x:c r="L257" s="1"/>
      <x:c r="M257" s="1"/>
      <x:c r="N257" s="1"/>
      <x:c r="O257" s="1"/>
      <x:c r="P257" s="1"/>
      <x:c r="Q257" s="1"/>
      <x:c r="R257" s="1"/>
      <x:c r="S257" s="1"/>
      <x:c r="T257" s="1"/>
      <x:c r="U257" s="1"/>
      <x:c r="V257" s="1"/>
      <x:c r="W257" s="1"/>
    </x:row>
    <x:row r="258">
      <x:c r="A258" s="1"/>
      <x:c r="B258" s="1"/>
      <x:c r="C258" s="1"/>
      <x:c r="D258" s="1"/>
      <x:c r="E258" s="1"/>
      <x:c r="F258" s="1"/>
      <x:c r="G258" s="1"/>
      <x:c r="H258" s="1"/>
      <x:c r="I258" s="1"/>
      <x:c r="J258" s="1"/>
      <x:c r="K258" s="1"/>
      <x:c r="L258" s="1"/>
      <x:c r="M258" s="1"/>
      <x:c r="N258" s="1"/>
      <x:c r="O258" s="1"/>
      <x:c r="P258" s="1"/>
      <x:c r="Q258" s="1"/>
      <x:c r="R258" s="1"/>
      <x:c r="S258" s="1"/>
      <x:c r="T258" s="1"/>
      <x:c r="U258" s="1"/>
      <x:c r="V258" s="1"/>
      <x:c r="W258" s="1"/>
    </x:row>
    <x:row r="259">
      <x:c r="A259" s="1"/>
      <x:c r="B259" s="1"/>
      <x:c r="C259" s="1"/>
      <x:c r="D259" s="1"/>
      <x:c r="E259" s="1"/>
      <x:c r="F259" s="1"/>
      <x:c r="G259" s="1"/>
      <x:c r="H259" s="1"/>
      <x:c r="I259" s="1"/>
      <x:c r="J259" s="1"/>
      <x:c r="K259" s="1"/>
      <x:c r="L259" s="1"/>
      <x:c r="M259" s="1"/>
      <x:c r="N259" s="1"/>
      <x:c r="O259" s="1"/>
      <x:c r="P259" s="1"/>
      <x:c r="Q259" s="1"/>
      <x:c r="R259" s="1"/>
      <x:c r="S259" s="1"/>
      <x:c r="T259" s="1"/>
      <x:c r="U259" s="1"/>
      <x:c r="V259" s="1"/>
      <x:c r="W259" s="1"/>
    </x:row>
    <x:row r="260">
      <x:c r="A260" s="1"/>
      <x:c r="B260" s="1"/>
      <x:c r="C260" s="1"/>
      <x:c r="D260" s="1"/>
      <x:c r="E260" s="1"/>
      <x:c r="F260" s="1"/>
      <x:c r="G260" s="1"/>
      <x:c r="H260" s="1"/>
      <x:c r="I260" s="1"/>
      <x:c r="J260" s="1"/>
      <x:c r="K260" s="1"/>
      <x:c r="L260" s="1"/>
      <x:c r="M260" s="1"/>
      <x:c r="N260" s="1"/>
      <x:c r="O260" s="1"/>
      <x:c r="P260" s="1"/>
      <x:c r="Q260" s="1"/>
      <x:c r="R260" s="1"/>
      <x:c r="S260" s="1"/>
      <x:c r="T260" s="1"/>
      <x:c r="U260" s="1"/>
      <x:c r="V260" s="1"/>
      <x:c r="W260" s="1"/>
    </x:row>
    <x:row r="261">
      <x:c r="A261" s="1"/>
      <x:c r="B261" s="1"/>
      <x:c r="C261" s="1"/>
      <x:c r="D261" s="1"/>
      <x:c r="E261" s="1"/>
      <x:c r="F261" s="1"/>
      <x:c r="G261" s="1"/>
      <x:c r="H261" s="1"/>
      <x:c r="I261" s="1"/>
      <x:c r="J261" s="1"/>
      <x:c r="K261" s="1"/>
      <x:c r="L261" s="1"/>
      <x:c r="M261" s="1"/>
      <x:c r="N261" s="1"/>
      <x:c r="O261" s="1"/>
      <x:c r="P261" s="1"/>
      <x:c r="Q261" s="1"/>
      <x:c r="R261" s="1"/>
      <x:c r="S261" s="1"/>
      <x:c r="T261" s="1"/>
      <x:c r="U261" s="1"/>
      <x:c r="V261" s="1"/>
      <x:c r="W261" s="1"/>
    </x:row>
    <x:row r="262">
      <x:c r="A262" s="1"/>
      <x:c r="B262" s="1"/>
      <x:c r="C262" s="1"/>
      <x:c r="D262" s="1"/>
      <x:c r="E262" s="1"/>
      <x:c r="F262" s="1"/>
      <x:c r="G262" s="1"/>
      <x:c r="H262" s="1"/>
      <x:c r="I262" s="1"/>
      <x:c r="J262" s="1"/>
      <x:c r="K262" s="1"/>
      <x:c r="L262" s="1"/>
      <x:c r="M262" s="1"/>
      <x:c r="N262" s="1"/>
      <x:c r="O262" s="1"/>
      <x:c r="P262" s="1"/>
      <x:c r="Q262" s="1"/>
      <x:c r="R262" s="1"/>
      <x:c r="S262" s="1"/>
      <x:c r="T262" s="1"/>
      <x:c r="U262" s="1"/>
      <x:c r="V262" s="1"/>
      <x:c r="W262" s="1"/>
    </x:row>
    <x:row r="263">
      <x:c r="A263" s="1"/>
      <x:c r="B263" s="1"/>
      <x:c r="C263" s="1"/>
      <x:c r="D263" s="1"/>
      <x:c r="E263" s="1"/>
      <x:c r="F263" s="1"/>
      <x:c r="G263" s="1"/>
      <x:c r="H263" s="1"/>
      <x:c r="I263" s="1"/>
      <x:c r="J263" s="1"/>
      <x:c r="K263" s="1"/>
      <x:c r="L263" s="1"/>
      <x:c r="M263" s="1"/>
      <x:c r="N263" s="1"/>
      <x:c r="O263" s="1"/>
      <x:c r="P263" s="1"/>
      <x:c r="Q263" s="1"/>
      <x:c r="R263" s="1"/>
      <x:c r="S263" s="1"/>
      <x:c r="T263" s="1"/>
      <x:c r="U263" s="1"/>
      <x:c r="V263" s="1"/>
      <x:c r="W263" s="1"/>
    </x:row>
    <x:row r="264">
      <x:c r="A264" s="1"/>
      <x:c r="B264" s="1"/>
      <x:c r="C264" s="1"/>
      <x:c r="D264" s="1"/>
      <x:c r="E264" s="1"/>
      <x:c r="F264" s="1"/>
      <x:c r="G264" s="1"/>
      <x:c r="H264" s="1"/>
      <x:c r="I264" s="1"/>
      <x:c r="J264" s="1"/>
      <x:c r="K264" s="1"/>
      <x:c r="L264" s="1"/>
      <x:c r="M264" s="1"/>
      <x:c r="N264" s="1"/>
      <x:c r="O264" s="1"/>
      <x:c r="P264" s="1"/>
      <x:c r="Q264" s="1"/>
      <x:c r="R264" s="1"/>
      <x:c r="S264" s="1"/>
      <x:c r="T264" s="1"/>
      <x:c r="U264" s="1"/>
      <x:c r="V264" s="1"/>
      <x:c r="W264" s="1"/>
    </x:row>
    <x:row r="265">
      <x:c r="A265" s="1"/>
      <x:c r="B265" s="1"/>
      <x:c r="C265" s="1"/>
      <x:c r="D265" s="1"/>
      <x:c r="E265" s="1"/>
      <x:c r="F265" s="1"/>
      <x:c r="G265" s="1"/>
      <x:c r="H265" s="1"/>
      <x:c r="I265" s="1"/>
      <x:c r="J265" s="1"/>
      <x:c r="K265" s="1"/>
      <x:c r="L265" s="1"/>
      <x:c r="M265" s="1"/>
      <x:c r="N265" s="1"/>
      <x:c r="O265" s="1"/>
      <x:c r="P265" s="1"/>
      <x:c r="Q265" s="1"/>
      <x:c r="R265" s="1"/>
      <x:c r="S265" s="1"/>
      <x:c r="T265" s="1"/>
      <x:c r="U265" s="1"/>
      <x:c r="V265" s="1"/>
      <x:c r="W265" s="1"/>
    </x:row>
    <x:row r="266">
      <x:c r="A266" s="1"/>
      <x:c r="B266" s="1"/>
      <x:c r="C266" s="1"/>
      <x:c r="D266" s="1"/>
      <x:c r="E266" s="1"/>
      <x:c r="F266" s="1"/>
      <x:c r="G266" s="1"/>
      <x:c r="H266" s="1"/>
      <x:c r="I266" s="1"/>
      <x:c r="J266" s="1"/>
      <x:c r="K266" s="1"/>
      <x:c r="L266" s="1"/>
      <x:c r="M266" s="1"/>
      <x:c r="N266" s="1"/>
      <x:c r="O266" s="1"/>
      <x:c r="P266" s="1"/>
      <x:c r="Q266" s="1"/>
      <x:c r="R266" s="1"/>
      <x:c r="S266" s="1"/>
      <x:c r="T266" s="1"/>
      <x:c r="U266" s="1"/>
      <x:c r="V266" s="1"/>
      <x:c r="W266" s="1"/>
    </x:row>
    <x:row r="267">
      <x:c r="A267" s="1"/>
      <x:c r="B267" s="1"/>
      <x:c r="C267" s="1"/>
      <x:c r="D267" s="1"/>
      <x:c r="E267" s="1"/>
      <x:c r="F267" s="1"/>
      <x:c r="G267" s="1"/>
      <x:c r="H267" s="1"/>
      <x:c r="I267" s="1"/>
      <x:c r="J267" s="1"/>
      <x:c r="K267" s="1"/>
      <x:c r="L267" s="1"/>
      <x:c r="M267" s="1"/>
      <x:c r="N267" s="1"/>
      <x:c r="O267" s="1"/>
      <x:c r="P267" s="1"/>
      <x:c r="Q267" s="1"/>
      <x:c r="R267" s="1"/>
      <x:c r="S267" s="1"/>
      <x:c r="T267" s="1"/>
      <x:c r="U267" s="1"/>
      <x:c r="V267" s="1"/>
      <x:c r="W267" s="1"/>
    </x:row>
    <x:row r="268">
      <x:c r="A268" s="1"/>
      <x:c r="B268" s="1"/>
      <x:c r="C268" s="1"/>
      <x:c r="D268" s="1"/>
      <x:c r="E268" s="1"/>
      <x:c r="F268" s="1"/>
      <x:c r="G268" s="1"/>
      <x:c r="H268" s="1"/>
      <x:c r="I268" s="1"/>
      <x:c r="J268" s="1"/>
      <x:c r="K268" s="1"/>
      <x:c r="L268" s="1"/>
      <x:c r="M268" s="1"/>
      <x:c r="N268" s="1"/>
      <x:c r="O268" s="1"/>
      <x:c r="P268" s="1"/>
      <x:c r="Q268" s="1"/>
      <x:c r="R268" s="1"/>
      <x:c r="S268" s="1"/>
      <x:c r="T268" s="1"/>
      <x:c r="U268" s="1"/>
      <x:c r="V268" s="1"/>
      <x:c r="W268" s="1"/>
    </x:row>
    <x:row r="269">
      <x:c r="A269" s="1"/>
      <x:c r="B269" s="1"/>
      <x:c r="C269" s="1"/>
      <x:c r="D269" s="1"/>
      <x:c r="E269" s="1"/>
      <x:c r="F269" s="1"/>
      <x:c r="G269" s="1"/>
      <x:c r="H269" s="1"/>
      <x:c r="I269" s="1"/>
      <x:c r="J269" s="1"/>
      <x:c r="K269" s="1"/>
      <x:c r="L269" s="1"/>
      <x:c r="M269" s="1"/>
      <x:c r="N269" s="1"/>
      <x:c r="O269" s="1"/>
      <x:c r="P269" s="1"/>
      <x:c r="Q269" s="1"/>
      <x:c r="R269" s="1"/>
      <x:c r="S269" s="1"/>
      <x:c r="T269" s="1"/>
      <x:c r="U269" s="1"/>
      <x:c r="V269" s="1"/>
      <x:c r="W269" s="1"/>
    </x:row>
    <x:row r="270">
      <x:c r="A270" s="1"/>
      <x:c r="B270" s="1"/>
      <x:c r="C270" s="1"/>
      <x:c r="D270" s="1"/>
      <x:c r="E270" s="1"/>
      <x:c r="F270" s="1"/>
      <x:c r="G270" s="1"/>
      <x:c r="H270" s="1"/>
      <x:c r="I270" s="1"/>
      <x:c r="J270" s="1"/>
      <x:c r="K270" s="1"/>
      <x:c r="L270" s="1"/>
      <x:c r="M270" s="1"/>
      <x:c r="N270" s="1"/>
      <x:c r="O270" s="1"/>
      <x:c r="P270" s="1"/>
      <x:c r="Q270" s="1"/>
      <x:c r="R270" s="1"/>
      <x:c r="S270" s="1"/>
      <x:c r="T270" s="1"/>
      <x:c r="U270" s="1"/>
      <x:c r="V270" s="1"/>
      <x:c r="W270" s="1"/>
    </x:row>
    <x:row r="271">
      <x:c r="A271" s="1"/>
      <x:c r="B271" s="1"/>
      <x:c r="C271" s="1"/>
      <x:c r="D271" s="1"/>
      <x:c r="E271" s="1"/>
      <x:c r="F271" s="1"/>
      <x:c r="G271" s="1"/>
      <x:c r="H271" s="1"/>
      <x:c r="I271" s="1"/>
      <x:c r="J271" s="1"/>
      <x:c r="K271" s="1"/>
      <x:c r="L271" s="1"/>
      <x:c r="M271" s="1"/>
      <x:c r="N271" s="1"/>
      <x:c r="O271" s="1"/>
      <x:c r="P271" s="1"/>
      <x:c r="Q271" s="1"/>
      <x:c r="R271" s="1"/>
      <x:c r="S271" s="1"/>
      <x:c r="T271" s="1"/>
      <x:c r="U271" s="1"/>
      <x:c r="V271" s="1"/>
      <x:c r="W271" s="1"/>
    </x:row>
    <x:row r="272">
      <x:c r="A272" s="1"/>
      <x:c r="B272" s="1"/>
      <x:c r="C272" s="1"/>
      <x:c r="D272" s="1"/>
      <x:c r="E272" s="1"/>
      <x:c r="F272" s="1"/>
      <x:c r="G272" s="1"/>
      <x:c r="H272" s="1"/>
      <x:c r="I272" s="1"/>
      <x:c r="J272" s="1"/>
      <x:c r="K272" s="1"/>
      <x:c r="L272" s="1"/>
      <x:c r="M272" s="1"/>
      <x:c r="N272" s="1"/>
      <x:c r="O272" s="1"/>
      <x:c r="P272" s="1"/>
      <x:c r="Q272" s="1"/>
      <x:c r="R272" s="1"/>
      <x:c r="S272" s="1"/>
      <x:c r="T272" s="1"/>
      <x:c r="U272" s="1"/>
      <x:c r="V272" s="1"/>
      <x:c r="W272" s="1"/>
    </x:row>
    <x:row r="273">
      <x:c r="A273" s="1"/>
      <x:c r="B273" s="1"/>
      <x:c r="C273" s="1"/>
      <x:c r="D273" s="1"/>
      <x:c r="E273" s="1"/>
      <x:c r="F273" s="1"/>
      <x:c r="G273" s="1"/>
      <x:c r="H273" s="1"/>
      <x:c r="I273" s="1"/>
      <x:c r="J273" s="1"/>
      <x:c r="K273" s="1"/>
      <x:c r="L273" s="1"/>
      <x:c r="M273" s="1"/>
      <x:c r="N273" s="1"/>
      <x:c r="O273" s="1"/>
      <x:c r="P273" s="1"/>
      <x:c r="Q273" s="1"/>
      <x:c r="R273" s="1"/>
      <x:c r="S273" s="1"/>
      <x:c r="T273" s="1"/>
      <x:c r="U273" s="1"/>
      <x:c r="V273" s="1"/>
      <x:c r="W273" s="1"/>
    </x:row>
    <x:row r="274">
      <x:c r="A274" s="1"/>
      <x:c r="B274" s="1"/>
      <x:c r="C274" s="1"/>
      <x:c r="D274" s="1"/>
      <x:c r="E274" s="1"/>
      <x:c r="F274" s="1"/>
      <x:c r="G274" s="1"/>
      <x:c r="H274" s="1"/>
      <x:c r="I274" s="1"/>
      <x:c r="J274" s="1"/>
      <x:c r="K274" s="1"/>
      <x:c r="L274" s="1"/>
      <x:c r="M274" s="1"/>
      <x:c r="N274" s="1"/>
      <x:c r="O274" s="1"/>
      <x:c r="P274" s="1"/>
      <x:c r="Q274" s="1"/>
      <x:c r="R274" s="1"/>
      <x:c r="S274" s="1"/>
      <x:c r="T274" s="1"/>
      <x:c r="U274" s="1"/>
      <x:c r="V274" s="1"/>
      <x:c r="W274" s="1"/>
    </x:row>
    <x:row r="275">
      <x:c r="A275" s="1"/>
      <x:c r="B275" s="1"/>
      <x:c r="C275" s="1"/>
      <x:c r="D275" s="1"/>
      <x:c r="E275" s="1"/>
      <x:c r="F275" s="1"/>
      <x:c r="G275" s="1"/>
      <x:c r="H275" s="1"/>
      <x:c r="I275" s="1"/>
      <x:c r="J275" s="1"/>
      <x:c r="K275" s="1"/>
      <x:c r="L275" s="1"/>
      <x:c r="M275" s="1"/>
      <x:c r="N275" s="1"/>
      <x:c r="O275" s="1"/>
      <x:c r="P275" s="1"/>
      <x:c r="Q275" s="1"/>
      <x:c r="R275" s="1"/>
      <x:c r="S275" s="1"/>
      <x:c r="T275" s="1"/>
      <x:c r="U275" s="1"/>
      <x:c r="V275" s="1"/>
      <x:c r="W275" s="1"/>
    </x:row>
    <x:row r="276">
      <x:c r="A276" s="1"/>
      <x:c r="B276" s="1"/>
      <x:c r="C276" s="1"/>
      <x:c r="D276" s="1"/>
      <x:c r="E276" s="1"/>
      <x:c r="F276" s="1"/>
      <x:c r="G276" s="1"/>
      <x:c r="H276" s="1"/>
      <x:c r="I276" s="1"/>
      <x:c r="J276" s="1"/>
      <x:c r="K276" s="1"/>
      <x:c r="L276" s="1"/>
      <x:c r="M276" s="1"/>
      <x:c r="N276" s="1"/>
      <x:c r="O276" s="1"/>
      <x:c r="P276" s="1"/>
      <x:c r="Q276" s="1"/>
      <x:c r="R276" s="1"/>
      <x:c r="S276" s="1"/>
      <x:c r="T276" s="1"/>
      <x:c r="U276" s="1"/>
      <x:c r="V276" s="1"/>
      <x:c r="W276" s="1"/>
    </x:row>
    <x:row r="277">
      <x:c r="A277" s="1"/>
      <x:c r="B277" s="1"/>
      <x:c r="C277" s="1"/>
      <x:c r="D277" s="1"/>
      <x:c r="E277" s="1"/>
      <x:c r="F277" s="1"/>
      <x:c r="G277" s="1"/>
      <x:c r="H277" s="1"/>
      <x:c r="I277" s="1"/>
      <x:c r="J277" s="1"/>
      <x:c r="K277" s="1"/>
      <x:c r="L277" s="1"/>
      <x:c r="M277" s="1"/>
      <x:c r="N277" s="1"/>
      <x:c r="O277" s="1"/>
      <x:c r="P277" s="1"/>
      <x:c r="Q277" s="1"/>
      <x:c r="R277" s="1"/>
      <x:c r="S277" s="1"/>
      <x:c r="T277" s="1"/>
      <x:c r="U277" s="1"/>
      <x:c r="V277" s="1"/>
      <x:c r="W277" s="1"/>
    </x:row>
    <x:row r="278">
      <x:c r="A278" s="1"/>
      <x:c r="B278" s="1"/>
      <x:c r="C278" s="1"/>
      <x:c r="D278" s="1"/>
      <x:c r="E278" s="1"/>
      <x:c r="F278" s="1"/>
      <x:c r="G278" s="1"/>
      <x:c r="H278" s="1"/>
      <x:c r="I278" s="1"/>
      <x:c r="J278" s="1"/>
      <x:c r="K278" s="1"/>
      <x:c r="L278" s="1"/>
      <x:c r="M278" s="1"/>
      <x:c r="N278" s="1"/>
      <x:c r="O278" s="1"/>
      <x:c r="P278" s="1"/>
      <x:c r="Q278" s="1"/>
      <x:c r="R278" s="1"/>
      <x:c r="S278" s="1"/>
      <x:c r="T278" s="1"/>
      <x:c r="U278" s="1"/>
      <x:c r="V278" s="1"/>
      <x:c r="W278" s="1"/>
    </x:row>
    <x:row r="279">
      <x:c r="A279" s="1"/>
      <x:c r="B279" s="1"/>
      <x:c r="C279" s="1"/>
      <x:c r="D279" s="1"/>
      <x:c r="E279" s="1"/>
      <x:c r="F279" s="1"/>
      <x:c r="G279" s="1"/>
      <x:c r="H279" s="1"/>
      <x:c r="I279" s="1"/>
      <x:c r="J279" s="1"/>
      <x:c r="K279" s="1"/>
      <x:c r="L279" s="1"/>
      <x:c r="M279" s="1"/>
      <x:c r="N279" s="1"/>
      <x:c r="O279" s="1"/>
      <x:c r="P279" s="1"/>
      <x:c r="Q279" s="1"/>
      <x:c r="R279" s="1"/>
      <x:c r="S279" s="1"/>
      <x:c r="T279" s="1"/>
      <x:c r="U279" s="1"/>
      <x:c r="V279" s="1"/>
      <x:c r="W279" s="1"/>
    </x:row>
    <x:row r="280">
      <x:c r="A280" s="1"/>
      <x:c r="B280" s="1"/>
      <x:c r="C280" s="1"/>
      <x:c r="D280" s="1"/>
      <x:c r="E280" s="1"/>
      <x:c r="F280" s="1"/>
      <x:c r="G280" s="1"/>
      <x:c r="H280" s="1"/>
      <x:c r="I280" s="1"/>
      <x:c r="J280" s="1"/>
      <x:c r="K280" s="1"/>
      <x:c r="L280" s="1"/>
      <x:c r="M280" s="1"/>
      <x:c r="N280" s="1"/>
      <x:c r="O280" s="1"/>
      <x:c r="P280" s="1"/>
      <x:c r="Q280" s="1"/>
      <x:c r="R280" s="1"/>
      <x:c r="S280" s="1"/>
      <x:c r="T280" s="1"/>
      <x:c r="U280" s="1"/>
      <x:c r="V280" s="1"/>
      <x:c r="W280" s="1"/>
    </x:row>
    <x:row r="281">
      <x:c r="A281" s="1"/>
      <x:c r="B281" s="1"/>
      <x:c r="C281" s="1"/>
      <x:c r="D281" s="1"/>
      <x:c r="E281" s="1"/>
      <x:c r="F281" s="1"/>
      <x:c r="G281" s="1"/>
      <x:c r="H281" s="1"/>
      <x:c r="I281" s="1"/>
      <x:c r="J281" s="1"/>
      <x:c r="K281" s="1"/>
      <x:c r="L281" s="1"/>
      <x:c r="M281" s="1"/>
      <x:c r="N281" s="1"/>
      <x:c r="O281" s="1"/>
      <x:c r="P281" s="1"/>
      <x:c r="Q281" s="1"/>
      <x:c r="R281" s="1"/>
      <x:c r="S281" s="1"/>
      <x:c r="T281" s="1"/>
      <x:c r="U281" s="1"/>
      <x:c r="V281" s="1"/>
      <x:c r="W281" s="1"/>
    </x:row>
    <x:row r="282">
      <x:c r="A282" s="1"/>
      <x:c r="B282" s="1"/>
      <x:c r="C282" s="1"/>
      <x:c r="D282" s="1"/>
      <x:c r="E282" s="1"/>
      <x:c r="F282" s="1"/>
      <x:c r="G282" s="1"/>
      <x:c r="H282" s="1"/>
      <x:c r="I282" s="1"/>
      <x:c r="J282" s="1"/>
      <x:c r="K282" s="1"/>
      <x:c r="L282" s="1"/>
      <x:c r="M282" s="1"/>
      <x:c r="N282" s="1"/>
      <x:c r="O282" s="1"/>
      <x:c r="P282" s="1"/>
      <x:c r="Q282" s="1"/>
      <x:c r="R282" s="1"/>
      <x:c r="S282" s="1"/>
      <x:c r="T282" s="1"/>
      <x:c r="U282" s="1"/>
      <x:c r="V282" s="1"/>
      <x:c r="W282" s="1"/>
    </x:row>
    <x:row r="283">
      <x:c r="A283" s="1"/>
      <x:c r="B283" s="1"/>
      <x:c r="C283" s="1"/>
      <x:c r="D283" s="1"/>
      <x:c r="E283" s="1"/>
      <x:c r="F283" s="1"/>
      <x:c r="G283" s="1"/>
      <x:c r="H283" s="1"/>
      <x:c r="I283" s="1"/>
      <x:c r="J283" s="1"/>
      <x:c r="K283" s="1"/>
      <x:c r="L283" s="1"/>
      <x:c r="M283" s="1"/>
      <x:c r="N283" s="1"/>
      <x:c r="O283" s="1"/>
      <x:c r="P283" s="1"/>
      <x:c r="Q283" s="1"/>
      <x:c r="R283" s="1"/>
      <x:c r="S283" s="1"/>
      <x:c r="T283" s="1"/>
      <x:c r="U283" s="1"/>
      <x:c r="V283" s="1"/>
      <x:c r="W283" s="1"/>
    </x:row>
    <x:row r="284">
      <x:c r="A284" s="1"/>
      <x:c r="B284" s="1"/>
      <x:c r="C284" s="1"/>
      <x:c r="D284" s="1"/>
      <x:c r="E284" s="1"/>
      <x:c r="F284" s="1"/>
      <x:c r="G284" s="1"/>
      <x:c r="H284" s="1"/>
      <x:c r="I284" s="1"/>
      <x:c r="J284" s="1"/>
      <x:c r="K284" s="1"/>
      <x:c r="L284" s="1"/>
      <x:c r="M284" s="1"/>
      <x:c r="N284" s="1"/>
      <x:c r="O284" s="1"/>
      <x:c r="P284" s="1"/>
      <x:c r="Q284" s="1"/>
      <x:c r="R284" s="1"/>
      <x:c r="S284" s="1"/>
      <x:c r="T284" s="1"/>
      <x:c r="U284" s="1"/>
      <x:c r="V284" s="1"/>
      <x:c r="W284" s="1"/>
    </x:row>
    <x:row r="285">
      <x:c r="A285" s="1"/>
      <x:c r="B285" s="1"/>
      <x:c r="C285" s="1"/>
      <x:c r="D285" s="1"/>
      <x:c r="E285" s="1"/>
      <x:c r="F285" s="1"/>
      <x:c r="G285" s="1"/>
      <x:c r="H285" s="1"/>
      <x:c r="I285" s="1"/>
      <x:c r="J285" s="1"/>
      <x:c r="K285" s="1"/>
      <x:c r="L285" s="1"/>
      <x:c r="M285" s="1"/>
      <x:c r="N285" s="1"/>
      <x:c r="O285" s="1"/>
      <x:c r="P285" s="1"/>
      <x:c r="Q285" s="1"/>
      <x:c r="R285" s="1"/>
      <x:c r="S285" s="1"/>
      <x:c r="T285" s="1"/>
      <x:c r="U285" s="1"/>
      <x:c r="V285" s="1"/>
      <x:c r="W285" s="1"/>
    </x:row>
    <x:row r="286">
      <x:c r="A286" s="1"/>
      <x:c r="B286" s="1"/>
      <x:c r="C286" s="1"/>
      <x:c r="D286" s="1"/>
      <x:c r="E286" s="1"/>
      <x:c r="F286" s="1"/>
      <x:c r="G286" s="1"/>
      <x:c r="H286" s="1"/>
      <x:c r="I286" s="1"/>
      <x:c r="J286" s="1"/>
      <x:c r="K286" s="1"/>
      <x:c r="L286" s="1"/>
      <x:c r="M286" s="1"/>
      <x:c r="N286" s="1"/>
      <x:c r="O286" s="1"/>
      <x:c r="P286" s="1"/>
      <x:c r="Q286" s="1"/>
      <x:c r="R286" s="1"/>
      <x:c r="S286" s="1"/>
      <x:c r="T286" s="1"/>
      <x:c r="U286" s="1"/>
      <x:c r="V286" s="1"/>
      <x:c r="W286" s="1"/>
    </x:row>
    <x:row r="287">
      <x:c r="A287" s="1"/>
      <x:c r="B287" s="1"/>
      <x:c r="C287" s="1"/>
      <x:c r="D287" s="1"/>
      <x:c r="E287" s="1"/>
      <x:c r="F287" s="1"/>
      <x:c r="G287" s="1"/>
      <x:c r="H287" s="1"/>
      <x:c r="I287" s="1"/>
      <x:c r="J287" s="1"/>
      <x:c r="K287" s="1"/>
      <x:c r="L287" s="1"/>
      <x:c r="M287" s="1"/>
      <x:c r="N287" s="1"/>
      <x:c r="O287" s="1"/>
      <x:c r="P287" s="1"/>
      <x:c r="Q287" s="1"/>
      <x:c r="R287" s="1"/>
      <x:c r="S287" s="1"/>
      <x:c r="T287" s="1"/>
      <x:c r="U287" s="1"/>
      <x:c r="V287" s="1"/>
      <x:c r="W287" s="1"/>
    </x:row>
    <x:row r="288">
      <x:c r="A288" s="1"/>
      <x:c r="B288" s="1"/>
      <x:c r="C288" s="1"/>
      <x:c r="D288" s="1"/>
      <x:c r="E288" s="1"/>
      <x:c r="F288" s="1"/>
      <x:c r="G288" s="1"/>
      <x:c r="H288" s="1"/>
      <x:c r="I288" s="1"/>
      <x:c r="J288" s="1"/>
      <x:c r="K288" s="1"/>
      <x:c r="L288" s="1"/>
      <x:c r="M288" s="1"/>
      <x:c r="N288" s="1"/>
      <x:c r="O288" s="1"/>
      <x:c r="P288" s="1"/>
      <x:c r="Q288" s="1"/>
      <x:c r="R288" s="1"/>
      <x:c r="S288" s="1"/>
      <x:c r="T288" s="1"/>
      <x:c r="U288" s="1"/>
      <x:c r="V288" s="1"/>
      <x:c r="W288" s="1"/>
    </x:row>
    <x:row r="289">
      <x:c r="A289" s="1"/>
      <x:c r="B289" s="1"/>
      <x:c r="C289" s="1"/>
      <x:c r="D289" s="1"/>
      <x:c r="E289" s="1"/>
      <x:c r="F289" s="1"/>
      <x:c r="G289" s="1"/>
      <x:c r="H289" s="1"/>
      <x:c r="I289" s="1"/>
      <x:c r="J289" s="1"/>
      <x:c r="K289" s="1"/>
      <x:c r="L289" s="1"/>
      <x:c r="M289" s="1"/>
      <x:c r="N289" s="1"/>
      <x:c r="O289" s="1"/>
      <x:c r="P289" s="1"/>
      <x:c r="Q289" s="1"/>
      <x:c r="R289" s="1"/>
      <x:c r="S289" s="1"/>
      <x:c r="T289" s="1"/>
      <x:c r="U289" s="1"/>
      <x:c r="V289" s="1"/>
      <x:c r="W289" s="1"/>
    </x:row>
    <x:row r="290">
      <x:c r="A290" s="1"/>
      <x:c r="B290" s="1"/>
      <x:c r="C290" s="1"/>
      <x:c r="D290" s="1"/>
      <x:c r="E290" s="1"/>
      <x:c r="F290" s="1"/>
      <x:c r="G290" s="1"/>
      <x:c r="H290" s="1"/>
      <x:c r="I290" s="1"/>
      <x:c r="J290" s="1"/>
      <x:c r="K290" s="1"/>
      <x:c r="L290" s="1"/>
      <x:c r="M290" s="1"/>
      <x:c r="N290" s="1"/>
      <x:c r="O290" s="1"/>
      <x:c r="P290" s="1"/>
      <x:c r="Q290" s="1"/>
      <x:c r="R290" s="1"/>
      <x:c r="S290" s="1"/>
      <x:c r="T290" s="1"/>
      <x:c r="U290" s="1"/>
      <x:c r="V290" s="1"/>
      <x:c r="W290" s="1"/>
    </x:row>
    <x:row r="291">
      <x:c r="A291" s="1"/>
      <x:c r="B291" s="1"/>
      <x:c r="C291" s="1"/>
      <x:c r="D291" s="1"/>
      <x:c r="E291" s="1"/>
      <x:c r="F291" s="1"/>
      <x:c r="G291" s="1"/>
      <x:c r="H291" s="1"/>
      <x:c r="I291" s="1"/>
      <x:c r="J291" s="1"/>
      <x:c r="K291" s="1"/>
      <x:c r="L291" s="1"/>
      <x:c r="M291" s="1"/>
      <x:c r="N291" s="1"/>
      <x:c r="O291" s="1"/>
      <x:c r="P291" s="1"/>
      <x:c r="Q291" s="1"/>
      <x:c r="R291" s="1"/>
      <x:c r="S291" s="1"/>
      <x:c r="T291" s="1"/>
      <x:c r="U291" s="1"/>
      <x:c r="V291" s="1"/>
      <x:c r="W291" s="1"/>
    </x:row>
    <x:row r="292">
      <x:c r="A292" s="1"/>
      <x:c r="B292" s="1"/>
      <x:c r="C292" s="1"/>
      <x:c r="D292" s="1"/>
      <x:c r="E292" s="1"/>
      <x:c r="F292" s="1"/>
      <x:c r="G292" s="1"/>
      <x:c r="H292" s="1"/>
      <x:c r="I292" s="1"/>
      <x:c r="J292" s="1"/>
      <x:c r="K292" s="1"/>
      <x:c r="L292" s="1"/>
      <x:c r="M292" s="1"/>
      <x:c r="N292" s="1"/>
      <x:c r="O292" s="1"/>
      <x:c r="P292" s="1"/>
      <x:c r="Q292" s="1"/>
      <x:c r="R292" s="1"/>
      <x:c r="S292" s="1"/>
      <x:c r="T292" s="1"/>
      <x:c r="U292" s="1"/>
      <x:c r="V292" s="1"/>
      <x:c r="W292" s="1"/>
    </x:row>
    <x:row r="293">
      <x:c r="A293" s="1"/>
      <x:c r="B293" s="1"/>
      <x:c r="C293" s="1"/>
      <x:c r="D293" s="1"/>
      <x:c r="E293" s="1"/>
      <x:c r="F293" s="1"/>
      <x:c r="G293" s="1"/>
      <x:c r="H293" s="1"/>
      <x:c r="I293" s="1"/>
      <x:c r="J293" s="1"/>
      <x:c r="K293" s="1"/>
      <x:c r="L293" s="1"/>
      <x:c r="M293" s="1"/>
      <x:c r="N293" s="1"/>
      <x:c r="O293" s="1"/>
      <x:c r="P293" s="1"/>
      <x:c r="Q293" s="1"/>
      <x:c r="R293" s="1"/>
      <x:c r="S293" s="1"/>
      <x:c r="T293" s="1"/>
      <x:c r="U293" s="1"/>
      <x:c r="V293" s="1"/>
      <x:c r="W293" s="1"/>
    </x:row>
    <x:row r="294">
      <x:c r="A294" s="1"/>
      <x:c r="B294" s="1"/>
      <x:c r="C294" s="1"/>
      <x:c r="D294" s="1"/>
      <x:c r="E294" s="1"/>
      <x:c r="F294" s="1"/>
      <x:c r="G294" s="1"/>
      <x:c r="H294" s="1"/>
      <x:c r="I294" s="1"/>
      <x:c r="J294" s="1"/>
      <x:c r="K294" s="1"/>
      <x:c r="L294" s="1"/>
      <x:c r="M294" s="1"/>
      <x:c r="N294" s="1"/>
      <x:c r="O294" s="1"/>
      <x:c r="P294" s="1"/>
      <x:c r="Q294" s="1"/>
      <x:c r="R294" s="1"/>
      <x:c r="S294" s="1"/>
      <x:c r="T294" s="1"/>
      <x:c r="U294" s="1"/>
      <x:c r="V294" s="1"/>
      <x:c r="W294" s="1"/>
    </x:row>
    <x:row r="295">
      <x:c r="A295" s="1"/>
      <x:c r="B295" s="1"/>
      <x:c r="C295" s="1"/>
      <x:c r="D295" s="1"/>
      <x:c r="E295" s="1"/>
      <x:c r="F295" s="1"/>
      <x:c r="G295" s="1"/>
      <x:c r="H295" s="1"/>
      <x:c r="I295" s="1"/>
      <x:c r="J295" s="1"/>
      <x:c r="K295" s="1"/>
      <x:c r="L295" s="1"/>
      <x:c r="M295" s="1"/>
      <x:c r="N295" s="1"/>
      <x:c r="O295" s="1"/>
      <x:c r="P295" s="1"/>
      <x:c r="Q295" s="1"/>
      <x:c r="R295" s="1"/>
      <x:c r="S295" s="1"/>
      <x:c r="T295" s="1"/>
      <x:c r="U295" s="1"/>
      <x:c r="V295" s="1"/>
      <x:c r="W295" s="1"/>
    </x:row>
    <x:row r="296">
      <x:c r="A296" s="1"/>
      <x:c r="B296" s="1"/>
      <x:c r="C296" s="1"/>
      <x:c r="D296" s="1"/>
      <x:c r="E296" s="1"/>
      <x:c r="F296" s="1"/>
      <x:c r="G296" s="1"/>
      <x:c r="H296" s="1"/>
      <x:c r="I296" s="1"/>
      <x:c r="J296" s="1"/>
      <x:c r="K296" s="1"/>
      <x:c r="L296" s="1"/>
      <x:c r="M296" s="1"/>
      <x:c r="N296" s="1"/>
      <x:c r="O296" s="1"/>
      <x:c r="P296" s="1"/>
      <x:c r="Q296" s="1"/>
      <x:c r="R296" s="1"/>
      <x:c r="S296" s="1"/>
      <x:c r="T296" s="1"/>
      <x:c r="U296" s="1"/>
      <x:c r="V296" s="1"/>
      <x:c r="W296" s="1"/>
    </x:row>
    <x:row r="297">
      <x:c r="A297" s="1"/>
      <x:c r="B297" s="1"/>
      <x:c r="C297" s="1"/>
      <x:c r="D297" s="1"/>
      <x:c r="E297" s="1"/>
      <x:c r="F297" s="1"/>
      <x:c r="G297" s="1"/>
      <x:c r="H297" s="1"/>
      <x:c r="I297" s="1"/>
      <x:c r="J297" s="1"/>
      <x:c r="K297" s="1"/>
      <x:c r="L297" s="1"/>
      <x:c r="M297" s="1"/>
      <x:c r="N297" s="1"/>
      <x:c r="O297" s="1"/>
      <x:c r="P297" s="1"/>
      <x:c r="Q297" s="1"/>
      <x:c r="R297" s="1"/>
      <x:c r="S297" s="1"/>
      <x:c r="T297" s="1"/>
      <x:c r="U297" s="1"/>
      <x:c r="V297" s="1"/>
      <x:c r="W297" s="1"/>
    </x:row>
    <x:row r="298">
      <x:c r="A298" s="1"/>
      <x:c r="B298" s="1"/>
      <x:c r="C298" s="1"/>
      <x:c r="D298" s="1"/>
      <x:c r="E298" s="1"/>
      <x:c r="F298" s="1"/>
      <x:c r="G298" s="1"/>
      <x:c r="H298" s="1"/>
      <x:c r="I298" s="1"/>
      <x:c r="J298" s="1"/>
      <x:c r="K298" s="1"/>
      <x:c r="L298" s="1"/>
      <x:c r="M298" s="1"/>
      <x:c r="N298" s="1"/>
      <x:c r="O298" s="1"/>
      <x:c r="P298" s="1"/>
      <x:c r="Q298" s="1"/>
      <x:c r="R298" s="1"/>
      <x:c r="S298" s="1"/>
      <x:c r="T298" s="1"/>
      <x:c r="U298" s="1"/>
      <x:c r="V298" s="1"/>
      <x:c r="W298" s="1"/>
    </x:row>
    <x:row r="299">
      <x:c r="A299" s="1"/>
      <x:c r="B299" s="1"/>
      <x:c r="C299" s="1"/>
      <x:c r="D299" s="1"/>
      <x:c r="E299" s="1"/>
      <x:c r="F299" s="1"/>
      <x:c r="G299" s="1"/>
      <x:c r="H299" s="1"/>
      <x:c r="I299" s="1"/>
      <x:c r="J299" s="1"/>
      <x:c r="K299" s="1"/>
      <x:c r="L299" s="1"/>
      <x:c r="M299" s="1"/>
      <x:c r="N299" s="1"/>
      <x:c r="O299" s="1"/>
      <x:c r="P299" s="1"/>
      <x:c r="Q299" s="1"/>
      <x:c r="R299" s="1"/>
      <x:c r="S299" s="1"/>
      <x:c r="T299" s="1"/>
      <x:c r="U299" s="1"/>
      <x:c r="V299" s="1"/>
      <x:c r="W299" s="1"/>
    </x:row>
    <x:row r="300">
      <x:c r="A300" s="1"/>
      <x:c r="B300" s="1"/>
      <x:c r="C300" s="1"/>
      <x:c r="D300" s="1"/>
      <x:c r="E300" s="1"/>
      <x:c r="F300" s="1"/>
      <x:c r="G300" s="1"/>
      <x:c r="H300" s="1"/>
      <x:c r="I300" s="1"/>
      <x:c r="J300" s="1"/>
      <x:c r="K300" s="1"/>
      <x:c r="L300" s="1"/>
      <x:c r="M300" s="1"/>
      <x:c r="N300" s="1"/>
      <x:c r="O300" s="1"/>
      <x:c r="P300" s="1"/>
      <x:c r="Q300" s="1"/>
      <x:c r="R300" s="1"/>
      <x:c r="S300" s="1"/>
      <x:c r="T300" s="1"/>
      <x:c r="U300" s="1"/>
      <x:c r="V300" s="1"/>
      <x:c r="W300" s="1"/>
    </x:row>
    <x:row r="301">
      <x:c r="A301" s="1"/>
      <x:c r="B301" s="1"/>
      <x:c r="C301" s="1"/>
      <x:c r="D301" s="1"/>
      <x:c r="E301" s="1"/>
      <x:c r="F301" s="1"/>
      <x:c r="G301" s="1"/>
      <x:c r="H301" s="1"/>
      <x:c r="I301" s="1"/>
      <x:c r="J301" s="1"/>
      <x:c r="K301" s="1"/>
      <x:c r="L301" s="1"/>
      <x:c r="M301" s="1"/>
      <x:c r="N301" s="1"/>
      <x:c r="O301" s="1"/>
      <x:c r="P301" s="1"/>
      <x:c r="Q301" s="1"/>
      <x:c r="R301" s="1"/>
      <x:c r="S301" s="1"/>
      <x:c r="T301" s="1"/>
      <x:c r="U301" s="1"/>
      <x:c r="V301" s="1"/>
      <x:c r="W301" s="1"/>
    </x:row>
    <x:row r="302">
      <x:c r="A302" s="1"/>
      <x:c r="B302" s="1"/>
      <x:c r="C302" s="1"/>
      <x:c r="D302" s="1"/>
      <x:c r="E302" s="1"/>
      <x:c r="F302" s="1"/>
      <x:c r="G302" s="1"/>
      <x:c r="H302" s="1"/>
      <x:c r="I302" s="1"/>
      <x:c r="J302" s="1"/>
      <x:c r="K302" s="1"/>
      <x:c r="L302" s="1"/>
      <x:c r="M302" s="1"/>
      <x:c r="N302" s="1"/>
      <x:c r="O302" s="1"/>
      <x:c r="P302" s="1"/>
      <x:c r="Q302" s="1"/>
      <x:c r="R302" s="1"/>
      <x:c r="S302" s="1"/>
      <x:c r="T302" s="1"/>
      <x:c r="U302" s="1"/>
      <x:c r="V302" s="1"/>
      <x:c r="W302" s="1"/>
    </x:row>
    <x:row r="303">
      <x:c r="A303" s="1"/>
      <x:c r="B303" s="1"/>
      <x:c r="C303" s="1"/>
      <x:c r="D303" s="1"/>
      <x:c r="E303" s="1"/>
      <x:c r="F303" s="1"/>
      <x:c r="G303" s="1"/>
      <x:c r="H303" s="1"/>
      <x:c r="I303" s="1"/>
      <x:c r="J303" s="1"/>
      <x:c r="K303" s="1"/>
      <x:c r="L303" s="1"/>
      <x:c r="M303" s="1"/>
      <x:c r="N303" s="1"/>
      <x:c r="O303" s="1"/>
      <x:c r="P303" s="1"/>
      <x:c r="Q303" s="1"/>
      <x:c r="R303" s="1"/>
      <x:c r="S303" s="1"/>
      <x:c r="T303" s="1"/>
      <x:c r="U303" s="1"/>
      <x:c r="V303" s="1"/>
      <x:c r="W303" s="1"/>
    </x:row>
    <x:row r="304">
      <x:c r="A304" s="1"/>
      <x:c r="B304" s="1"/>
      <x:c r="C304" s="1"/>
      <x:c r="D304" s="1"/>
      <x:c r="E304" s="1"/>
      <x:c r="F304" s="1"/>
      <x:c r="G304" s="1"/>
      <x:c r="H304" s="1"/>
      <x:c r="I304" s="1"/>
      <x:c r="J304" s="1"/>
      <x:c r="K304" s="1"/>
      <x:c r="L304" s="1"/>
      <x:c r="M304" s="1"/>
      <x:c r="N304" s="1"/>
      <x:c r="O304" s="1"/>
      <x:c r="P304" s="1"/>
      <x:c r="Q304" s="1"/>
      <x:c r="R304" s="1"/>
      <x:c r="S304" s="1"/>
      <x:c r="T304" s="1"/>
      <x:c r="U304" s="1"/>
      <x:c r="V304" s="1"/>
      <x:c r="W304" s="1"/>
    </x:row>
    <x:row r="305">
      <x:c r="A305" s="1"/>
      <x:c r="B305" s="1"/>
      <x:c r="C305" s="1"/>
      <x:c r="D305" s="1"/>
      <x:c r="E305" s="1"/>
      <x:c r="F305" s="1"/>
      <x:c r="G305" s="1"/>
      <x:c r="H305" s="1"/>
      <x:c r="I305" s="1"/>
      <x:c r="J305" s="1"/>
      <x:c r="K305" s="1"/>
      <x:c r="L305" s="1"/>
      <x:c r="M305" s="1"/>
      <x:c r="N305" s="1"/>
      <x:c r="O305" s="1"/>
      <x:c r="P305" s="1"/>
      <x:c r="Q305" s="1"/>
      <x:c r="R305" s="1"/>
      <x:c r="S305" s="1"/>
      <x:c r="T305" s="1"/>
      <x:c r="U305" s="1"/>
      <x:c r="V305" s="1"/>
      <x:c r="W305" s="1"/>
    </x:row>
    <x:row r="306">
      <x:c r="A306" s="1"/>
      <x:c r="B306" s="1"/>
      <x:c r="C306" s="1"/>
      <x:c r="D306" s="1"/>
      <x:c r="E306" s="1"/>
      <x:c r="F306" s="1"/>
      <x:c r="G306" s="1"/>
      <x:c r="H306" s="1"/>
      <x:c r="I306" s="1"/>
      <x:c r="J306" s="1"/>
      <x:c r="K306" s="1"/>
      <x:c r="L306" s="1"/>
      <x:c r="M306" s="1"/>
      <x:c r="N306" s="1"/>
      <x:c r="O306" s="1"/>
      <x:c r="P306" s="1"/>
      <x:c r="Q306" s="1"/>
      <x:c r="R306" s="1"/>
      <x:c r="S306" s="1"/>
      <x:c r="T306" s="1"/>
      <x:c r="U306" s="1"/>
      <x:c r="V306" s="1"/>
      <x:c r="W306" s="1"/>
    </x:row>
    <x:row r="307">
      <x:c r="A307" s="1"/>
      <x:c r="B307" s="1"/>
      <x:c r="C307" s="1"/>
      <x:c r="D307" s="1"/>
      <x:c r="E307" s="1"/>
      <x:c r="F307" s="1"/>
      <x:c r="G307" s="1"/>
      <x:c r="H307" s="1"/>
      <x:c r="I307" s="1"/>
      <x:c r="J307" s="1"/>
      <x:c r="K307" s="1"/>
      <x:c r="L307" s="1"/>
      <x:c r="M307" s="1"/>
      <x:c r="N307" s="1"/>
      <x:c r="O307" s="1"/>
      <x:c r="P307" s="1"/>
      <x:c r="Q307" s="1"/>
      <x:c r="R307" s="1"/>
      <x:c r="S307" s="1"/>
      <x:c r="T307" s="1"/>
      <x:c r="U307" s="1"/>
      <x:c r="V307" s="1"/>
      <x:c r="W307" s="1"/>
    </x:row>
    <x:row r="308">
      <x:c r="A308" s="1"/>
      <x:c r="B308" s="1"/>
      <x:c r="C308" s="1"/>
      <x:c r="D308" s="1"/>
      <x:c r="E308" s="1"/>
      <x:c r="F308" s="1"/>
      <x:c r="G308" s="1"/>
      <x:c r="H308" s="1"/>
      <x:c r="I308" s="1"/>
      <x:c r="J308" s="1"/>
      <x:c r="K308" s="1"/>
      <x:c r="L308" s="1"/>
      <x:c r="M308" s="1"/>
      <x:c r="N308" s="1"/>
      <x:c r="O308" s="1"/>
      <x:c r="P308" s="1"/>
      <x:c r="Q308" s="1"/>
      <x:c r="R308" s="1"/>
      <x:c r="S308" s="1"/>
      <x:c r="T308" s="1"/>
      <x:c r="U308" s="1"/>
      <x:c r="V308" s="1"/>
      <x:c r="W308" s="1"/>
    </x:row>
    <x:row r="309">
      <x:c r="A309" s="1"/>
      <x:c r="B309" s="1"/>
      <x:c r="C309" s="1"/>
      <x:c r="D309" s="1"/>
      <x:c r="E309" s="1"/>
      <x:c r="F309" s="1"/>
      <x:c r="G309" s="1"/>
      <x:c r="H309" s="1"/>
      <x:c r="I309" s="1"/>
      <x:c r="J309" s="1"/>
      <x:c r="K309" s="1"/>
      <x:c r="L309" s="1"/>
      <x:c r="M309" s="1"/>
      <x:c r="N309" s="1"/>
      <x:c r="O309" s="1"/>
      <x:c r="P309" s="1"/>
      <x:c r="Q309" s="1"/>
      <x:c r="R309" s="1"/>
      <x:c r="S309" s="1"/>
      <x:c r="T309" s="1"/>
      <x:c r="U309" s="1"/>
      <x:c r="V309" s="1"/>
      <x:c r="W309" s="1"/>
    </x:row>
    <x:row r="310">
      <x:c r="A310" s="1"/>
      <x:c r="B310" s="1"/>
      <x:c r="C310" s="1"/>
      <x:c r="D310" s="1"/>
      <x:c r="E310" s="1"/>
      <x:c r="F310" s="1"/>
      <x:c r="G310" s="1"/>
      <x:c r="H310" s="1"/>
      <x:c r="I310" s="1"/>
      <x:c r="J310" s="1"/>
      <x:c r="K310" s="1"/>
      <x:c r="L310" s="1"/>
      <x:c r="M310" s="1"/>
      <x:c r="N310" s="1"/>
      <x:c r="O310" s="1"/>
      <x:c r="P310" s="1"/>
      <x:c r="Q310" s="1"/>
      <x:c r="R310" s="1"/>
      <x:c r="S310" s="1"/>
      <x:c r="T310" s="1"/>
      <x:c r="U310" s="1"/>
      <x:c r="V310" s="1"/>
      <x:c r="W310" s="1"/>
    </x:row>
    <x:row r="311">
      <x:c r="A311" s="1"/>
      <x:c r="B311" s="1"/>
      <x:c r="C311" s="1"/>
      <x:c r="D311" s="1"/>
      <x:c r="E311" s="1"/>
      <x:c r="F311" s="1"/>
      <x:c r="G311" s="1"/>
      <x:c r="H311" s="1"/>
      <x:c r="I311" s="1"/>
      <x:c r="J311" s="1"/>
      <x:c r="K311" s="1"/>
      <x:c r="L311" s="1"/>
      <x:c r="M311" s="1"/>
      <x:c r="N311" s="1"/>
      <x:c r="O311" s="1"/>
      <x:c r="P311" s="1"/>
      <x:c r="Q311" s="1"/>
      <x:c r="R311" s="1"/>
      <x:c r="S311" s="1"/>
      <x:c r="T311" s="1"/>
      <x:c r="U311" s="1"/>
      <x:c r="V311" s="1"/>
      <x:c r="W311" s="1"/>
    </x:row>
    <x:row r="312">
      <x:c r="A312" s="1"/>
      <x:c r="B312" s="1"/>
      <x:c r="C312" s="1"/>
      <x:c r="D312" s="1"/>
      <x:c r="E312" s="1"/>
      <x:c r="F312" s="1"/>
      <x:c r="G312" s="1"/>
      <x:c r="H312" s="1"/>
      <x:c r="I312" s="1"/>
      <x:c r="J312" s="1"/>
      <x:c r="K312" s="1"/>
      <x:c r="L312" s="1"/>
      <x:c r="M312" s="1"/>
      <x:c r="N312" s="1"/>
      <x:c r="O312" s="1"/>
      <x:c r="P312" s="1"/>
      <x:c r="Q312" s="1"/>
      <x:c r="R312" s="1"/>
      <x:c r="S312" s="1"/>
      <x:c r="T312" s="1"/>
      <x:c r="U312" s="1"/>
      <x:c r="V312" s="1"/>
      <x:c r="W312" s="1"/>
    </x:row>
    <x:row r="313">
      <x:c r="A313" s="1"/>
      <x:c r="B313" s="1"/>
      <x:c r="C313" s="1"/>
      <x:c r="D313" s="1"/>
      <x:c r="E313" s="1"/>
      <x:c r="F313" s="1"/>
      <x:c r="G313" s="1"/>
      <x:c r="H313" s="1"/>
      <x:c r="I313" s="1"/>
      <x:c r="J313" s="1"/>
      <x:c r="K313" s="1"/>
      <x:c r="L313" s="1"/>
      <x:c r="M313" s="1"/>
      <x:c r="N313" s="1"/>
      <x:c r="O313" s="1"/>
      <x:c r="P313" s="1"/>
      <x:c r="Q313" s="1"/>
      <x:c r="R313" s="1"/>
      <x:c r="S313" s="1"/>
      <x:c r="T313" s="1"/>
      <x:c r="U313" s="1"/>
      <x:c r="V313" s="1"/>
      <x:c r="W313" s="1"/>
    </x:row>
    <x:row r="314">
      <x:c r="A314" s="1"/>
      <x:c r="B314" s="1"/>
      <x:c r="C314" s="1"/>
      <x:c r="D314" s="1"/>
      <x:c r="E314" s="1"/>
      <x:c r="F314" s="1"/>
      <x:c r="G314" s="1"/>
      <x:c r="H314" s="1"/>
      <x:c r="I314" s="1"/>
      <x:c r="J314" s="1"/>
      <x:c r="K314" s="1"/>
      <x:c r="L314" s="1"/>
      <x:c r="M314" s="1"/>
      <x:c r="N314" s="1"/>
      <x:c r="O314" s="1"/>
      <x:c r="P314" s="1"/>
      <x:c r="Q314" s="1"/>
      <x:c r="R314" s="1"/>
      <x:c r="S314" s="1"/>
      <x:c r="T314" s="1"/>
      <x:c r="U314" s="1"/>
      <x:c r="V314" s="1"/>
      <x:c r="W314" s="1"/>
    </x:row>
    <x:row r="315">
      <x:c r="A315" s="1"/>
      <x:c r="B315" s="1"/>
      <x:c r="C315" s="1"/>
      <x:c r="D315" s="1"/>
      <x:c r="E315" s="1"/>
      <x:c r="F315" s="1"/>
      <x:c r="G315" s="1"/>
      <x:c r="H315" s="1"/>
      <x:c r="I315" s="1"/>
      <x:c r="J315" s="1"/>
      <x:c r="K315" s="1"/>
      <x:c r="L315" s="1"/>
      <x:c r="M315" s="1"/>
      <x:c r="N315" s="1"/>
      <x:c r="O315" s="1"/>
      <x:c r="P315" s="1"/>
      <x:c r="Q315" s="1"/>
      <x:c r="R315" s="1"/>
      <x:c r="S315" s="1"/>
      <x:c r="T315" s="1"/>
      <x:c r="U315" s="1"/>
      <x:c r="V315" s="1"/>
      <x:c r="W315" s="1"/>
    </x:row>
    <x:row r="316">
      <x:c r="A316" s="1"/>
      <x:c r="B316" s="1"/>
      <x:c r="C316" s="1"/>
      <x:c r="D316" s="1"/>
      <x:c r="E316" s="1"/>
      <x:c r="F316" s="1"/>
      <x:c r="G316" s="1"/>
      <x:c r="H316" s="1"/>
      <x:c r="I316" s="1"/>
      <x:c r="J316" s="1"/>
      <x:c r="K316" s="1"/>
      <x:c r="L316" s="1"/>
      <x:c r="M316" s="1"/>
      <x:c r="N316" s="1"/>
      <x:c r="O316" s="1"/>
      <x:c r="P316" s="1"/>
      <x:c r="Q316" s="1"/>
      <x:c r="R316" s="1"/>
      <x:c r="S316" s="1"/>
      <x:c r="T316" s="1"/>
      <x:c r="U316" s="1"/>
      <x:c r="V316" s="1"/>
      <x:c r="W316" s="1"/>
    </x:row>
    <x:row r="317">
      <x:c r="A317" s="1"/>
      <x:c r="B317" s="1"/>
      <x:c r="C317" s="1"/>
      <x:c r="D317" s="1"/>
      <x:c r="E317" s="1"/>
      <x:c r="F317" s="1"/>
      <x:c r="G317" s="1"/>
      <x:c r="H317" s="1"/>
      <x:c r="I317" s="1"/>
      <x:c r="J317" s="1"/>
      <x:c r="K317" s="1"/>
      <x:c r="L317" s="1"/>
      <x:c r="M317" s="1"/>
      <x:c r="N317" s="1"/>
      <x:c r="O317" s="1"/>
      <x:c r="P317" s="1"/>
      <x:c r="Q317" s="1"/>
      <x:c r="R317" s="1"/>
      <x:c r="S317" s="1"/>
      <x:c r="T317" s="1"/>
      <x:c r="U317" s="1"/>
      <x:c r="V317" s="1"/>
      <x:c r="W317" s="1"/>
    </x:row>
    <x:row r="318">
      <x:c r="A318" s="1"/>
      <x:c r="B318" s="1"/>
      <x:c r="C318" s="1"/>
      <x:c r="D318" s="1"/>
      <x:c r="E318" s="1"/>
      <x:c r="F318" s="1"/>
      <x:c r="G318" s="1"/>
      <x:c r="H318" s="1"/>
      <x:c r="I318" s="1"/>
      <x:c r="J318" s="1"/>
      <x:c r="K318" s="1"/>
      <x:c r="L318" s="1"/>
      <x:c r="M318" s="1"/>
      <x:c r="N318" s="1"/>
      <x:c r="O318" s="1"/>
      <x:c r="P318" s="1"/>
      <x:c r="Q318" s="1"/>
      <x:c r="R318" s="1"/>
      <x:c r="S318" s="1"/>
      <x:c r="T318" s="1"/>
      <x:c r="U318" s="1"/>
      <x:c r="V318" s="1"/>
      <x:c r="W318" s="1"/>
    </x:row>
    <x:row r="319">
      <x:c r="A319" s="1"/>
      <x:c r="B319" s="1"/>
      <x:c r="C319" s="1"/>
      <x:c r="D319" s="1"/>
      <x:c r="E319" s="1"/>
      <x:c r="F319" s="1"/>
      <x:c r="G319" s="1"/>
      <x:c r="H319" s="1"/>
      <x:c r="I319" s="1"/>
      <x:c r="J319" s="1"/>
      <x:c r="K319" s="1"/>
      <x:c r="L319" s="1"/>
      <x:c r="M319" s="1"/>
      <x:c r="N319" s="1"/>
      <x:c r="O319" s="1"/>
      <x:c r="P319" s="1"/>
      <x:c r="Q319" s="1"/>
      <x:c r="R319" s="1"/>
      <x:c r="S319" s="1"/>
      <x:c r="T319" s="1"/>
      <x:c r="U319" s="1"/>
      <x:c r="V319" s="1"/>
      <x:c r="W319" s="1"/>
    </x:row>
    <x:row r="320">
      <x:c r="A320" s="1"/>
      <x:c r="B320" s="1"/>
      <x:c r="C320" s="1"/>
      <x:c r="D320" s="1"/>
      <x:c r="E320" s="1"/>
      <x:c r="F320" s="1"/>
      <x:c r="G320" s="1"/>
      <x:c r="H320" s="1"/>
      <x:c r="I320" s="1"/>
      <x:c r="J320" s="1"/>
      <x:c r="K320" s="1"/>
      <x:c r="L320" s="1"/>
      <x:c r="M320" s="1"/>
      <x:c r="N320" s="1"/>
      <x:c r="O320" s="1"/>
      <x:c r="P320" s="1"/>
      <x:c r="Q320" s="1"/>
      <x:c r="R320" s="1"/>
      <x:c r="S320" s="1"/>
      <x:c r="T320" s="1"/>
      <x:c r="U320" s="1"/>
      <x:c r="V320" s="1"/>
      <x:c r="W320" s="1"/>
    </x:row>
    <x:row r="321">
      <x:c r="A321" s="1"/>
      <x:c r="B321" s="1"/>
      <x:c r="C321" s="1"/>
      <x:c r="D321" s="1"/>
      <x:c r="E321" s="1"/>
      <x:c r="F321" s="1"/>
      <x:c r="G321" s="1"/>
      <x:c r="H321" s="1"/>
      <x:c r="I321" s="1"/>
      <x:c r="J321" s="1"/>
      <x:c r="K321" s="1"/>
      <x:c r="L321" s="1"/>
      <x:c r="M321" s="1"/>
      <x:c r="N321" s="1"/>
      <x:c r="O321" s="1"/>
      <x:c r="P321" s="1"/>
      <x:c r="Q321" s="1"/>
      <x:c r="R321" s="1"/>
      <x:c r="S321" s="1"/>
      <x:c r="T321" s="1"/>
      <x:c r="U321" s="1"/>
      <x:c r="V321" s="1"/>
      <x:c r="W321" s="1"/>
    </x:row>
    <x:row r="322">
      <x:c r="A322" s="1"/>
      <x:c r="B322" s="1"/>
      <x:c r="C322" s="1"/>
      <x:c r="D322" s="1"/>
      <x:c r="E322" s="1"/>
      <x:c r="F322" s="1"/>
      <x:c r="G322" s="1"/>
      <x:c r="H322" s="1"/>
      <x:c r="I322" s="1"/>
      <x:c r="J322" s="1"/>
      <x:c r="K322" s="1"/>
      <x:c r="L322" s="1"/>
      <x:c r="M322" s="1"/>
      <x:c r="N322" s="1"/>
      <x:c r="O322" s="1"/>
      <x:c r="P322" s="1"/>
      <x:c r="Q322" s="1"/>
      <x:c r="R322" s="1"/>
      <x:c r="S322" s="1"/>
      <x:c r="T322" s="1"/>
      <x:c r="U322" s="1"/>
      <x:c r="V322" s="1"/>
      <x:c r="W322" s="1"/>
    </x:row>
    <x:row r="323">
      <x:c r="A323" s="1"/>
      <x:c r="B323" s="1"/>
      <x:c r="C323" s="1"/>
      <x:c r="D323" s="1"/>
      <x:c r="E323" s="1"/>
      <x:c r="F323" s="1"/>
      <x:c r="G323" s="1"/>
      <x:c r="H323" s="1"/>
      <x:c r="I323" s="1"/>
      <x:c r="J323" s="1"/>
      <x:c r="K323" s="1"/>
      <x:c r="L323" s="1"/>
      <x:c r="M323" s="1"/>
      <x:c r="N323" s="1"/>
      <x:c r="O323" s="1"/>
      <x:c r="P323" s="1"/>
      <x:c r="Q323" s="1"/>
      <x:c r="R323" s="1"/>
      <x:c r="S323" s="1"/>
      <x:c r="T323" s="1"/>
      <x:c r="U323" s="1"/>
      <x:c r="V323" s="1"/>
      <x:c r="W323" s="1"/>
    </x:row>
    <x:row r="324">
      <x:c r="A324" s="1"/>
      <x:c r="B324" s="1"/>
      <x:c r="C324" s="1"/>
      <x:c r="D324" s="1"/>
      <x:c r="E324" s="1"/>
      <x:c r="F324" s="1"/>
      <x:c r="G324" s="1"/>
      <x:c r="H324" s="1"/>
      <x:c r="I324" s="1"/>
      <x:c r="J324" s="1"/>
      <x:c r="K324" s="1"/>
      <x:c r="L324" s="1"/>
      <x:c r="M324" s="1"/>
      <x:c r="N324" s="1"/>
      <x:c r="O324" s="1"/>
      <x:c r="P324" s="1"/>
      <x:c r="Q324" s="1"/>
      <x:c r="R324" s="1"/>
      <x:c r="S324" s="1"/>
      <x:c r="T324" s="1"/>
      <x:c r="U324" s="1"/>
      <x:c r="V324" s="1"/>
      <x:c r="W324" s="1"/>
    </x:row>
    <x:row r="325">
      <x:c r="A325" s="1"/>
      <x:c r="B325" s="1"/>
      <x:c r="C325" s="1"/>
      <x:c r="D325" s="1"/>
      <x:c r="E325" s="1"/>
      <x:c r="F325" s="1"/>
      <x:c r="G325" s="1"/>
      <x:c r="H325" s="1"/>
      <x:c r="I325" s="1"/>
      <x:c r="J325" s="1"/>
      <x:c r="K325" s="1"/>
      <x:c r="L325" s="1"/>
      <x:c r="M325" s="1"/>
      <x:c r="N325" s="1"/>
      <x:c r="O325" s="1"/>
      <x:c r="P325" s="1"/>
      <x:c r="Q325" s="1"/>
      <x:c r="R325" s="1"/>
      <x:c r="S325" s="1"/>
      <x:c r="T325" s="1"/>
      <x:c r="U325" s="1"/>
      <x:c r="V325" s="1"/>
      <x:c r="W325" s="1"/>
    </x:row>
    <x:row r="326">
      <x:c r="A326" s="1"/>
      <x:c r="B326" s="1"/>
      <x:c r="C326" s="1"/>
      <x:c r="D326" s="1"/>
      <x:c r="E326" s="1"/>
      <x:c r="F326" s="1"/>
      <x:c r="G326" s="1"/>
      <x:c r="H326" s="1"/>
      <x:c r="I326" s="1"/>
      <x:c r="J326" s="1"/>
      <x:c r="K326" s="1"/>
      <x:c r="L326" s="1"/>
      <x:c r="M326" s="1"/>
      <x:c r="N326" s="1"/>
      <x:c r="O326" s="1"/>
      <x:c r="P326" s="1"/>
      <x:c r="Q326" s="1"/>
      <x:c r="R326" s="1"/>
      <x:c r="S326" s="1"/>
      <x:c r="T326" s="1"/>
      <x:c r="U326" s="1"/>
      <x:c r="V326" s="1"/>
      <x:c r="W326" s="1"/>
    </x:row>
    <x:row r="327">
      <x:c r="A327" s="1"/>
      <x:c r="B327" s="1"/>
      <x:c r="C327" s="1"/>
      <x:c r="D327" s="1"/>
      <x:c r="E327" s="1"/>
      <x:c r="F327" s="1"/>
      <x:c r="G327" s="1"/>
      <x:c r="H327" s="1"/>
      <x:c r="I327" s="1"/>
      <x:c r="J327" s="1"/>
      <x:c r="K327" s="1"/>
      <x:c r="L327" s="1"/>
      <x:c r="M327" s="1"/>
      <x:c r="N327" s="1"/>
      <x:c r="O327" s="1"/>
      <x:c r="P327" s="1"/>
      <x:c r="Q327" s="1"/>
      <x:c r="R327" s="1"/>
      <x:c r="S327" s="1"/>
      <x:c r="T327" s="1"/>
      <x:c r="U327" s="1"/>
      <x:c r="V327" s="1"/>
      <x:c r="W327" s="1"/>
    </x:row>
    <x:row r="328">
      <x:c r="A328" s="1"/>
      <x:c r="B328" s="1"/>
      <x:c r="C328" s="1"/>
      <x:c r="D328" s="1"/>
      <x:c r="E328" s="1"/>
      <x:c r="F328" s="1"/>
      <x:c r="G328" s="1"/>
      <x:c r="H328" s="1"/>
      <x:c r="I328" s="1"/>
      <x:c r="J328" s="1"/>
      <x:c r="K328" s="1"/>
      <x:c r="L328" s="1"/>
      <x:c r="M328" s="1"/>
      <x:c r="N328" s="1"/>
      <x:c r="O328" s="1"/>
      <x:c r="P328" s="1"/>
      <x:c r="Q328" s="1"/>
      <x:c r="R328" s="1"/>
      <x:c r="S328" s="1"/>
      <x:c r="T328" s="1"/>
      <x:c r="U328" s="1"/>
      <x:c r="V328" s="1"/>
      <x:c r="W328" s="1"/>
    </x:row>
    <x:row r="329">
      <x:c r="A329" s="1"/>
      <x:c r="B329" s="1"/>
      <x:c r="C329" s="1"/>
      <x:c r="D329" s="1"/>
      <x:c r="E329" s="1"/>
      <x:c r="F329" s="1"/>
      <x:c r="G329" s="1"/>
      <x:c r="H329" s="1"/>
      <x:c r="I329" s="1"/>
      <x:c r="J329" s="1"/>
      <x:c r="K329" s="1"/>
      <x:c r="L329" s="1"/>
      <x:c r="M329" s="1"/>
      <x:c r="N329" s="1"/>
      <x:c r="O329" s="1"/>
      <x:c r="P329" s="1"/>
      <x:c r="Q329" s="1"/>
      <x:c r="R329" s="1"/>
      <x:c r="S329" s="1"/>
      <x:c r="T329" s="1"/>
      <x:c r="U329" s="1"/>
      <x:c r="V329" s="1"/>
      <x:c r="W329" s="1"/>
    </x:row>
    <x:row r="330">
      <x:c r="A330" s="1"/>
      <x:c r="B330" s="1"/>
      <x:c r="C330" s="1"/>
      <x:c r="D330" s="1"/>
      <x:c r="E330" s="1"/>
      <x:c r="F330" s="1"/>
      <x:c r="G330" s="1"/>
      <x:c r="H330" s="1"/>
      <x:c r="I330" s="1"/>
      <x:c r="J330" s="1"/>
      <x:c r="K330" s="1"/>
      <x:c r="L330" s="1"/>
      <x:c r="M330" s="1"/>
      <x:c r="N330" s="1"/>
      <x:c r="O330" s="1"/>
      <x:c r="P330" s="1"/>
      <x:c r="Q330" s="1"/>
      <x:c r="R330" s="1"/>
      <x:c r="S330" s="1"/>
      <x:c r="T330" s="1"/>
      <x:c r="U330" s="1"/>
      <x:c r="V330" s="1"/>
      <x:c r="W330" s="1"/>
    </x:row>
    <x:row r="331">
      <x:c r="A331" s="1"/>
      <x:c r="B331" s="1"/>
      <x:c r="C331" s="1"/>
      <x:c r="D331" s="1"/>
      <x:c r="E331" s="1"/>
      <x:c r="F331" s="1"/>
      <x:c r="G331" s="1"/>
      <x:c r="H331" s="1"/>
      <x:c r="I331" s="1"/>
      <x:c r="J331" s="1"/>
      <x:c r="K331" s="1"/>
      <x:c r="L331" s="1"/>
      <x:c r="M331" s="1"/>
      <x:c r="N331" s="1"/>
      <x:c r="O331" s="1"/>
      <x:c r="P331" s="1"/>
      <x:c r="Q331" s="1"/>
      <x:c r="R331" s="1"/>
      <x:c r="S331" s="1"/>
      <x:c r="T331" s="1"/>
      <x:c r="U331" s="1"/>
      <x:c r="V331" s="1"/>
      <x:c r="W331" s="1"/>
    </x:row>
    <x:row r="332">
      <x:c r="A332" s="1"/>
      <x:c r="B332" s="1"/>
      <x:c r="C332" s="1"/>
      <x:c r="D332" s="1"/>
      <x:c r="E332" s="1"/>
      <x:c r="F332" s="1"/>
      <x:c r="G332" s="1"/>
      <x:c r="H332" s="1"/>
      <x:c r="I332" s="1"/>
      <x:c r="J332" s="1"/>
      <x:c r="K332" s="1"/>
      <x:c r="L332" s="1"/>
      <x:c r="M332" s="1"/>
      <x:c r="N332" s="1"/>
      <x:c r="O332" s="1"/>
      <x:c r="P332" s="1"/>
      <x:c r="Q332" s="1"/>
      <x:c r="R332" s="1"/>
      <x:c r="S332" s="1"/>
      <x:c r="T332" s="1"/>
      <x:c r="U332" s="1"/>
      <x:c r="V332" s="1"/>
      <x:c r="W332" s="1"/>
    </x:row>
    <x:row r="333">
      <x:c r="A333" s="1"/>
      <x:c r="B333" s="1"/>
      <x:c r="C333" s="1"/>
      <x:c r="D333" s="1"/>
      <x:c r="E333" s="1"/>
      <x:c r="F333" s="1"/>
      <x:c r="G333" s="1"/>
      <x:c r="H333" s="1"/>
      <x:c r="I333" s="1"/>
      <x:c r="J333" s="1"/>
      <x:c r="K333" s="1"/>
      <x:c r="L333" s="1"/>
      <x:c r="M333" s="1"/>
      <x:c r="N333" s="1"/>
      <x:c r="O333" s="1"/>
      <x:c r="P333" s="1"/>
      <x:c r="Q333" s="1"/>
      <x:c r="R333" s="1"/>
      <x:c r="S333" s="1"/>
      <x:c r="T333" s="1"/>
      <x:c r="U333" s="1"/>
      <x:c r="V333" s="1"/>
      <x:c r="W333" s="1"/>
    </x:row>
    <x:row r="334">
      <x:c r="A334" s="1"/>
      <x:c r="B334" s="1"/>
      <x:c r="C334" s="1"/>
      <x:c r="D334" s="1"/>
      <x:c r="E334" s="1"/>
      <x:c r="F334" s="1"/>
      <x:c r="G334" s="1"/>
      <x:c r="H334" s="1"/>
      <x:c r="I334" s="1"/>
      <x:c r="J334" s="1"/>
      <x:c r="K334" s="1"/>
      <x:c r="L334" s="1"/>
      <x:c r="M334" s="1"/>
      <x:c r="N334" s="1"/>
      <x:c r="O334" s="1"/>
      <x:c r="P334" s="1"/>
      <x:c r="Q334" s="1"/>
      <x:c r="R334" s="1"/>
      <x:c r="S334" s="1"/>
      <x:c r="T334" s="1"/>
      <x:c r="U334" s="1"/>
      <x:c r="V334" s="1"/>
      <x:c r="W334" s="1"/>
    </x:row>
    <x:row r="335">
      <x:c r="A335" s="1"/>
      <x:c r="B335" s="1"/>
      <x:c r="C335" s="1"/>
      <x:c r="D335" s="1"/>
      <x:c r="E335" s="1"/>
      <x:c r="F335" s="1"/>
      <x:c r="G335" s="1"/>
      <x:c r="H335" s="1"/>
      <x:c r="I335" s="1"/>
      <x:c r="J335" s="1"/>
      <x:c r="K335" s="1"/>
      <x:c r="L335" s="1"/>
      <x:c r="M335" s="1"/>
      <x:c r="N335" s="1"/>
      <x:c r="O335" s="1"/>
      <x:c r="P335" s="1"/>
      <x:c r="Q335" s="1"/>
      <x:c r="R335" s="1"/>
      <x:c r="S335" s="1"/>
      <x:c r="T335" s="1"/>
      <x:c r="U335" s="1"/>
      <x:c r="V335" s="1"/>
      <x:c r="W335" s="1"/>
    </x:row>
    <x:row r="336">
      <x:c r="A336" s="1"/>
      <x:c r="B336" s="1"/>
      <x:c r="C336" s="1"/>
      <x:c r="D336" s="1"/>
      <x:c r="E336" s="1"/>
      <x:c r="F336" s="1"/>
      <x:c r="G336" s="1"/>
      <x:c r="H336" s="1"/>
      <x:c r="I336" s="1"/>
      <x:c r="J336" s="1"/>
      <x:c r="K336" s="1"/>
      <x:c r="L336" s="1"/>
      <x:c r="M336" s="1"/>
      <x:c r="N336" s="1"/>
      <x:c r="O336" s="1"/>
      <x:c r="P336" s="1"/>
      <x:c r="Q336" s="1"/>
      <x:c r="R336" s="1"/>
      <x:c r="S336" s="1"/>
      <x:c r="T336" s="1"/>
      <x:c r="U336" s="1"/>
      <x:c r="V336" s="1"/>
      <x:c r="W336" s="1"/>
    </x:row>
    <x:row r="337">
      <x:c r="A337" s="1"/>
      <x:c r="B337" s="1"/>
      <x:c r="C337" s="1"/>
      <x:c r="D337" s="1"/>
      <x:c r="E337" s="1"/>
      <x:c r="F337" s="1"/>
      <x:c r="G337" s="1"/>
      <x:c r="H337" s="1"/>
      <x:c r="I337" s="1"/>
      <x:c r="J337" s="1"/>
      <x:c r="K337" s="1"/>
      <x:c r="L337" s="1"/>
      <x:c r="M337" s="1"/>
      <x:c r="N337" s="1"/>
      <x:c r="O337" s="1"/>
      <x:c r="P337" s="1"/>
      <x:c r="Q337" s="1"/>
      <x:c r="R337" s="1"/>
      <x:c r="S337" s="1"/>
      <x:c r="T337" s="1"/>
      <x:c r="U337" s="1"/>
      <x:c r="V337" s="1"/>
      <x:c r="W337" s="1"/>
    </x:row>
    <x:row r="338">
      <x:c r="A338" s="1"/>
      <x:c r="B338" s="1"/>
      <x:c r="C338" s="1"/>
      <x:c r="D338" s="1"/>
      <x:c r="E338" s="1"/>
      <x:c r="F338" s="1"/>
      <x:c r="G338" s="1"/>
      <x:c r="H338" s="1"/>
      <x:c r="I338" s="1"/>
      <x:c r="J338" s="1"/>
      <x:c r="K338" s="1"/>
      <x:c r="L338" s="1"/>
      <x:c r="M338" s="1"/>
      <x:c r="N338" s="1"/>
      <x:c r="O338" s="1"/>
      <x:c r="P338" s="1"/>
      <x:c r="Q338" s="1"/>
      <x:c r="R338" s="1"/>
      <x:c r="S338" s="1"/>
      <x:c r="T338" s="1"/>
      <x:c r="U338" s="1"/>
      <x:c r="V338" s="1"/>
      <x:c r="W338" s="1"/>
    </x:row>
    <x:row r="339">
      <x:c r="A339" s="1"/>
      <x:c r="B339" s="1"/>
      <x:c r="C339" s="1"/>
      <x:c r="D339" s="1"/>
      <x:c r="E339" s="1"/>
      <x:c r="F339" s="1"/>
      <x:c r="G339" s="1"/>
      <x:c r="H339" s="1"/>
      <x:c r="I339" s="1"/>
      <x:c r="J339" s="1"/>
      <x:c r="K339" s="1"/>
      <x:c r="L339" s="1"/>
      <x:c r="M339" s="1"/>
      <x:c r="N339" s="1"/>
      <x:c r="O339" s="1"/>
      <x:c r="P339" s="1"/>
      <x:c r="Q339" s="1"/>
      <x:c r="R339" s="1"/>
      <x:c r="S339" s="1"/>
      <x:c r="T339" s="1"/>
      <x:c r="U339" s="1"/>
      <x:c r="V339" s="1"/>
      <x:c r="W339" s="1"/>
    </x:row>
    <x:row r="340">
      <x:c r="A340" s="1"/>
      <x:c r="B340" s="1"/>
      <x:c r="C340" s="1"/>
      <x:c r="D340" s="1"/>
      <x:c r="E340" s="1"/>
      <x:c r="F340" s="1"/>
      <x:c r="G340" s="1"/>
      <x:c r="H340" s="1"/>
      <x:c r="I340" s="1"/>
      <x:c r="J340" s="1"/>
      <x:c r="K340" s="1"/>
      <x:c r="L340" s="1"/>
      <x:c r="M340" s="1"/>
      <x:c r="N340" s="1"/>
      <x:c r="O340" s="1"/>
      <x:c r="P340" s="1"/>
      <x:c r="Q340" s="1"/>
      <x:c r="R340" s="1"/>
      <x:c r="S340" s="1"/>
      <x:c r="T340" s="1"/>
      <x:c r="U340" s="1"/>
      <x:c r="V340" s="1"/>
      <x:c r="W340" s="1"/>
    </x:row>
    <x:row r="341">
      <x:c r="A341" s="1"/>
      <x:c r="B341" s="1"/>
      <x:c r="C341" s="1"/>
      <x:c r="D341" s="1"/>
      <x:c r="E341" s="1"/>
      <x:c r="F341" s="1"/>
      <x:c r="G341" s="1"/>
      <x:c r="H341" s="1"/>
      <x:c r="I341" s="1"/>
      <x:c r="J341" s="1"/>
      <x:c r="K341" s="1"/>
      <x:c r="L341" s="1"/>
      <x:c r="M341" s="1"/>
      <x:c r="N341" s="1"/>
      <x:c r="O341" s="1"/>
      <x:c r="P341" s="1"/>
      <x:c r="Q341" s="1"/>
      <x:c r="R341" s="1"/>
      <x:c r="S341" s="1"/>
      <x:c r="T341" s="1"/>
      <x:c r="U341" s="1"/>
      <x:c r="V341" s="1"/>
      <x:c r="W341" s="1"/>
    </x:row>
    <x:row r="342">
      <x:c r="A342" s="1"/>
      <x:c r="B342" s="1"/>
      <x:c r="C342" s="1"/>
      <x:c r="D342" s="1"/>
      <x:c r="E342" s="1"/>
      <x:c r="F342" s="1"/>
      <x:c r="G342" s="1"/>
      <x:c r="H342" s="1"/>
      <x:c r="I342" s="1"/>
      <x:c r="J342" s="1"/>
      <x:c r="K342" s="1"/>
      <x:c r="L342" s="1"/>
      <x:c r="M342" s="1"/>
      <x:c r="N342" s="1"/>
      <x:c r="O342" s="1"/>
      <x:c r="P342" s="1"/>
      <x:c r="Q342" s="1"/>
      <x:c r="R342" s="1"/>
      <x:c r="S342" s="1"/>
      <x:c r="T342" s="1"/>
      <x:c r="U342" s="1"/>
      <x:c r="V342" s="1"/>
      <x:c r="W342" s="1"/>
    </x:row>
    <x:row r="343">
      <x:c r="A343" s="1"/>
      <x:c r="B343" s="1"/>
      <x:c r="C343" s="1"/>
      <x:c r="D343" s="1"/>
      <x:c r="E343" s="1"/>
      <x:c r="F343" s="1"/>
      <x:c r="G343" s="1"/>
      <x:c r="H343" s="1"/>
      <x:c r="I343" s="1"/>
      <x:c r="J343" s="1"/>
      <x:c r="K343" s="1"/>
      <x:c r="L343" s="1"/>
      <x:c r="M343" s="1"/>
      <x:c r="N343" s="1"/>
      <x:c r="O343" s="1"/>
      <x:c r="P343" s="1"/>
      <x:c r="Q343" s="1"/>
      <x:c r="R343" s="1"/>
      <x:c r="S343" s="1"/>
      <x:c r="T343" s="1"/>
      <x:c r="U343" s="1"/>
      <x:c r="V343" s="1"/>
      <x:c r="W343" s="1"/>
    </x:row>
    <x:row r="344">
      <x:c r="A344" s="1"/>
      <x:c r="B344" s="1"/>
      <x:c r="C344" s="1"/>
      <x:c r="D344" s="1"/>
      <x:c r="E344" s="1"/>
      <x:c r="F344" s="1"/>
      <x:c r="G344" s="1"/>
      <x:c r="H344" s="1"/>
      <x:c r="I344" s="1"/>
      <x:c r="J344" s="1"/>
      <x:c r="K344" s="1"/>
      <x:c r="L344" s="1"/>
      <x:c r="M344" s="1"/>
      <x:c r="N344" s="1"/>
      <x:c r="O344" s="1"/>
      <x:c r="P344" s="1"/>
      <x:c r="Q344" s="1"/>
      <x:c r="R344" s="1"/>
      <x:c r="S344" s="1"/>
      <x:c r="T344" s="1"/>
      <x:c r="U344" s="1"/>
      <x:c r="V344" s="1"/>
      <x:c r="W344" s="1"/>
    </x:row>
    <x:row r="345">
      <x:c r="A345" s="1"/>
      <x:c r="B345" s="1"/>
      <x:c r="C345" s="1"/>
      <x:c r="D345" s="1"/>
      <x:c r="E345" s="1"/>
      <x:c r="F345" s="1"/>
      <x:c r="G345" s="1"/>
      <x:c r="H345" s="1"/>
      <x:c r="I345" s="1"/>
      <x:c r="J345" s="1"/>
      <x:c r="K345" s="1"/>
      <x:c r="L345" s="1"/>
      <x:c r="M345" s="1"/>
      <x:c r="N345" s="1"/>
      <x:c r="O345" s="1"/>
      <x:c r="P345" s="1"/>
      <x:c r="Q345" s="1"/>
      <x:c r="R345" s="1"/>
      <x:c r="S345" s="1"/>
      <x:c r="T345" s="1"/>
      <x:c r="U345" s="1"/>
      <x:c r="V345" s="1"/>
      <x:c r="W345" s="1"/>
    </x:row>
    <x:row r="346">
      <x:c r="A346" s="1"/>
      <x:c r="B346" s="1"/>
      <x:c r="C346" s="1"/>
      <x:c r="D346" s="1"/>
      <x:c r="E346" s="1"/>
      <x:c r="F346" s="1"/>
      <x:c r="G346" s="1"/>
      <x:c r="H346" s="1"/>
      <x:c r="I346" s="1"/>
      <x:c r="J346" s="1"/>
      <x:c r="K346" s="1"/>
      <x:c r="L346" s="1"/>
      <x:c r="M346" s="1"/>
      <x:c r="N346" s="1"/>
      <x:c r="O346" s="1"/>
      <x:c r="P346" s="1"/>
      <x:c r="Q346" s="1"/>
      <x:c r="R346" s="1"/>
      <x:c r="S346" s="1"/>
      <x:c r="T346" s="1"/>
      <x:c r="U346" s="1"/>
      <x:c r="V346" s="1"/>
      <x:c r="W346" s="1"/>
    </x:row>
    <x:row r="347">
      <x:c r="A347" s="1"/>
      <x:c r="B347" s="1"/>
      <x:c r="C347" s="1"/>
      <x:c r="D347" s="1"/>
      <x:c r="E347" s="1"/>
      <x:c r="F347" s="1"/>
      <x:c r="G347" s="1"/>
      <x:c r="H347" s="1"/>
      <x:c r="I347" s="1"/>
      <x:c r="J347" s="1"/>
      <x:c r="K347" s="1"/>
      <x:c r="L347" s="1"/>
      <x:c r="M347" s="1"/>
      <x:c r="N347" s="1"/>
      <x:c r="O347" s="1"/>
      <x:c r="P347" s="1"/>
      <x:c r="Q347" s="1"/>
      <x:c r="R347" s="1"/>
      <x:c r="S347" s="1"/>
      <x:c r="T347" s="1"/>
      <x:c r="U347" s="1"/>
      <x:c r="V347" s="1"/>
      <x:c r="W347" s="1"/>
    </x:row>
    <x:row r="348">
      <x:c r="A348" s="1"/>
      <x:c r="B348" s="1"/>
      <x:c r="C348" s="1"/>
      <x:c r="D348" s="1"/>
      <x:c r="E348" s="1"/>
      <x:c r="F348" s="1"/>
      <x:c r="G348" s="1"/>
      <x:c r="H348" s="1"/>
      <x:c r="I348" s="1"/>
      <x:c r="J348" s="1"/>
      <x:c r="K348" s="1"/>
      <x:c r="L348" s="1"/>
      <x:c r="M348" s="1"/>
      <x:c r="N348" s="1"/>
      <x:c r="O348" s="1"/>
      <x:c r="P348" s="1"/>
      <x:c r="Q348" s="1"/>
      <x:c r="R348" s="1"/>
      <x:c r="S348" s="1"/>
      <x:c r="T348" s="1"/>
      <x:c r="U348" s="1"/>
      <x:c r="V348" s="1"/>
      <x:c r="W348" s="1"/>
    </x:row>
    <x:row r="349">
      <x:c r="A349" s="1"/>
      <x:c r="B349" s="1"/>
      <x:c r="C349" s="1"/>
      <x:c r="D349" s="1"/>
      <x:c r="E349" s="1"/>
      <x:c r="F349" s="1"/>
      <x:c r="G349" s="1"/>
      <x:c r="H349" s="1"/>
      <x:c r="I349" s="1"/>
      <x:c r="J349" s="1"/>
      <x:c r="K349" s="1"/>
      <x:c r="L349" s="1"/>
      <x:c r="M349" s="1"/>
      <x:c r="N349" s="1"/>
      <x:c r="O349" s="1"/>
      <x:c r="P349" s="1"/>
      <x:c r="Q349" s="1"/>
      <x:c r="R349" s="1"/>
      <x:c r="S349" s="1"/>
      <x:c r="T349" s="1"/>
      <x:c r="U349" s="1"/>
      <x:c r="V349" s="1"/>
      <x:c r="W349" s="1"/>
    </x:row>
    <x:row r="350">
      <x:c r="A350" s="1"/>
      <x:c r="B350" s="1"/>
      <x:c r="C350" s="1"/>
      <x:c r="D350" s="1"/>
      <x:c r="E350" s="1"/>
      <x:c r="F350" s="1"/>
      <x:c r="G350" s="1"/>
      <x:c r="H350" s="1"/>
      <x:c r="I350" s="1"/>
      <x:c r="J350" s="1"/>
      <x:c r="K350" s="1"/>
      <x:c r="L350" s="1"/>
      <x:c r="M350" s="1"/>
      <x:c r="N350" s="1"/>
      <x:c r="O350" s="1"/>
      <x:c r="P350" s="1"/>
      <x:c r="Q350" s="1"/>
      <x:c r="R350" s="1"/>
      <x:c r="S350" s="1"/>
      <x:c r="T350" s="1"/>
      <x:c r="U350" s="1"/>
      <x:c r="V350" s="1"/>
      <x:c r="W350" s="1"/>
    </x:row>
    <x:row r="351">
      <x:c r="A351" s="1"/>
      <x:c r="B351" s="1"/>
      <x:c r="C351" s="1"/>
      <x:c r="D351" s="1"/>
      <x:c r="E351" s="1"/>
      <x:c r="F351" s="1"/>
      <x:c r="G351" s="1"/>
      <x:c r="H351" s="1"/>
      <x:c r="I351" s="1"/>
      <x:c r="J351" s="1"/>
      <x:c r="K351" s="1"/>
      <x:c r="L351" s="1"/>
      <x:c r="M351" s="1"/>
      <x:c r="N351" s="1"/>
      <x:c r="O351" s="1"/>
      <x:c r="P351" s="1"/>
      <x:c r="Q351" s="1"/>
      <x:c r="R351" s="1"/>
      <x:c r="S351" s="1"/>
      <x:c r="T351" s="1"/>
      <x:c r="U351" s="1"/>
      <x:c r="V351" s="1"/>
      <x:c r="W351" s="1"/>
    </x:row>
    <x:row r="352">
      <x:c r="A352" s="1"/>
      <x:c r="B352" s="1"/>
      <x:c r="C352" s="1"/>
      <x:c r="D352" s="1"/>
      <x:c r="E352" s="1"/>
      <x:c r="F352" s="1"/>
      <x:c r="G352" s="1"/>
      <x:c r="H352" s="1"/>
      <x:c r="I352" s="1"/>
      <x:c r="J352" s="1"/>
      <x:c r="K352" s="1"/>
      <x:c r="L352" s="1"/>
      <x:c r="M352" s="1"/>
      <x:c r="N352" s="1"/>
      <x:c r="O352" s="1"/>
      <x:c r="P352" s="1"/>
      <x:c r="Q352" s="1"/>
      <x:c r="R352" s="1"/>
      <x:c r="S352" s="1"/>
      <x:c r="T352" s="1"/>
      <x:c r="U352" s="1"/>
      <x:c r="V352" s="1"/>
      <x:c r="W352" s="1"/>
    </x:row>
    <x:row r="353">
      <x:c r="A353" s="1"/>
      <x:c r="B353" s="1"/>
      <x:c r="C353" s="1"/>
      <x:c r="D353" s="1"/>
      <x:c r="E353" s="1"/>
      <x:c r="F353" s="1"/>
      <x:c r="G353" s="1"/>
      <x:c r="H353" s="1"/>
      <x:c r="I353" s="1"/>
      <x:c r="J353" s="1"/>
      <x:c r="K353" s="1"/>
      <x:c r="L353" s="1"/>
      <x:c r="M353" s="1"/>
      <x:c r="N353" s="1"/>
      <x:c r="O353" s="1"/>
      <x:c r="P353" s="1"/>
      <x:c r="Q353" s="1"/>
      <x:c r="R353" s="1"/>
      <x:c r="S353" s="1"/>
      <x:c r="T353" s="1"/>
      <x:c r="U353" s="1"/>
      <x:c r="V353" s="1"/>
      <x:c r="W353" s="1"/>
    </x:row>
    <x:row r="354">
      <x:c r="A354" s="1"/>
      <x:c r="B354" s="1"/>
      <x:c r="C354" s="1"/>
      <x:c r="D354" s="1"/>
      <x:c r="E354" s="1"/>
      <x:c r="F354" s="1"/>
      <x:c r="G354" s="1"/>
      <x:c r="H354" s="1"/>
      <x:c r="I354" s="1"/>
      <x:c r="J354" s="1"/>
      <x:c r="K354" s="1"/>
      <x:c r="L354" s="1"/>
      <x:c r="M354" s="1"/>
      <x:c r="N354" s="1"/>
      <x:c r="O354" s="1"/>
      <x:c r="P354" s="1"/>
      <x:c r="Q354" s="1"/>
      <x:c r="R354" s="1"/>
      <x:c r="S354" s="1"/>
      <x:c r="T354" s="1"/>
      <x:c r="U354" s="1"/>
      <x:c r="V354" s="1"/>
      <x:c r="W354" s="1"/>
    </x:row>
    <x:row r="355">
      <x:c r="A355" s="1"/>
      <x:c r="B355" s="1"/>
      <x:c r="C355" s="1"/>
      <x:c r="D355" s="1"/>
      <x:c r="E355" s="1"/>
      <x:c r="F355" s="1"/>
      <x:c r="G355" s="1"/>
      <x:c r="H355" s="1"/>
      <x:c r="I355" s="1"/>
      <x:c r="J355" s="1"/>
      <x:c r="K355" s="1"/>
      <x:c r="L355" s="1"/>
      <x:c r="M355" s="1"/>
      <x:c r="N355" s="1"/>
      <x:c r="O355" s="1"/>
      <x:c r="P355" s="1"/>
      <x:c r="Q355" s="1"/>
      <x:c r="R355" s="1"/>
      <x:c r="S355" s="1"/>
      <x:c r="T355" s="1"/>
      <x:c r="U355" s="1"/>
      <x:c r="V355" s="1"/>
      <x:c r="W355" s="1"/>
    </x:row>
    <x:row r="356">
      <x:c r="A356" s="1"/>
      <x:c r="B356" s="1"/>
      <x:c r="C356" s="1"/>
      <x:c r="D356" s="1"/>
      <x:c r="E356" s="1"/>
      <x:c r="F356" s="1"/>
      <x:c r="G356" s="1"/>
      <x:c r="H356" s="1"/>
      <x:c r="I356" s="1"/>
      <x:c r="J356" s="1"/>
      <x:c r="K356" s="1"/>
      <x:c r="L356" s="1"/>
      <x:c r="M356" s="1"/>
      <x:c r="N356" s="1"/>
      <x:c r="O356" s="1"/>
      <x:c r="P356" s="1"/>
      <x:c r="Q356" s="1"/>
      <x:c r="R356" s="1"/>
      <x:c r="S356" s="1"/>
      <x:c r="T356" s="1"/>
      <x:c r="U356" s="1"/>
      <x:c r="V356" s="1"/>
      <x:c r="W356" s="1"/>
    </x:row>
    <x:row r="357">
      <x:c r="A357" s="1"/>
      <x:c r="B357" s="1"/>
      <x:c r="C357" s="1"/>
      <x:c r="D357" s="1"/>
      <x:c r="E357" s="1"/>
      <x:c r="F357" s="1"/>
      <x:c r="G357" s="1"/>
      <x:c r="H357" s="1"/>
      <x:c r="I357" s="1"/>
      <x:c r="J357" s="1"/>
      <x:c r="K357" s="1"/>
      <x:c r="L357" s="1"/>
      <x:c r="M357" s="1"/>
      <x:c r="N357" s="1"/>
      <x:c r="O357" s="1"/>
      <x:c r="P357" s="1"/>
      <x:c r="Q357" s="1"/>
      <x:c r="R357" s="1"/>
      <x:c r="S357" s="1"/>
      <x:c r="T357" s="1"/>
      <x:c r="U357" s="1"/>
      <x:c r="V357" s="1"/>
      <x:c r="W357" s="1"/>
    </x:row>
    <x:row r="358">
      <x:c r="A358" s="1"/>
      <x:c r="B358" s="1"/>
      <x:c r="C358" s="1"/>
      <x:c r="D358" s="1"/>
      <x:c r="E358" s="1"/>
      <x:c r="F358" s="1"/>
      <x:c r="G358" s="1"/>
      <x:c r="H358" s="1"/>
      <x:c r="I358" s="1"/>
      <x:c r="J358" s="1"/>
      <x:c r="K358" s="1"/>
      <x:c r="L358" s="1"/>
      <x:c r="M358" s="1"/>
      <x:c r="N358" s="1"/>
      <x:c r="O358" s="1"/>
      <x:c r="P358" s="1"/>
      <x:c r="Q358" s="1"/>
      <x:c r="R358" s="1"/>
      <x:c r="S358" s="1"/>
      <x:c r="T358" s="1"/>
      <x:c r="U358" s="1"/>
      <x:c r="V358" s="1"/>
      <x:c r="W358" s="1"/>
    </x:row>
    <x:row r="359">
      <x:c r="A359" s="1"/>
      <x:c r="B359" s="1"/>
      <x:c r="C359" s="1"/>
      <x:c r="D359" s="1"/>
      <x:c r="E359" s="1"/>
      <x:c r="F359" s="1"/>
      <x:c r="G359" s="1"/>
      <x:c r="H359" s="1"/>
      <x:c r="I359" s="1"/>
      <x:c r="J359" s="1"/>
      <x:c r="K359" s="1"/>
      <x:c r="L359" s="1"/>
      <x:c r="M359" s="1"/>
      <x:c r="N359" s="1"/>
      <x:c r="O359" s="1"/>
      <x:c r="P359" s="1"/>
      <x:c r="Q359" s="1"/>
      <x:c r="R359" s="1"/>
      <x:c r="S359" s="1"/>
      <x:c r="T359" s="1"/>
      <x:c r="U359" s="1"/>
      <x:c r="V359" s="1"/>
      <x:c r="W359" s="1"/>
    </x:row>
    <x:row r="360">
      <x:c r="A360" s="1"/>
      <x:c r="B360" s="1"/>
      <x:c r="C360" s="1"/>
      <x:c r="D360" s="1"/>
      <x:c r="E360" s="1"/>
      <x:c r="F360" s="1"/>
      <x:c r="G360" s="1"/>
      <x:c r="H360" s="1"/>
      <x:c r="I360" s="1"/>
      <x:c r="J360" s="1"/>
      <x:c r="K360" s="1"/>
      <x:c r="L360" s="1"/>
      <x:c r="M360" s="1"/>
      <x:c r="N360" s="1"/>
      <x:c r="O360" s="1"/>
      <x:c r="P360" s="1"/>
      <x:c r="Q360" s="1"/>
      <x:c r="R360" s="1"/>
      <x:c r="S360" s="1"/>
      <x:c r="T360" s="1"/>
      <x:c r="U360" s="1"/>
      <x:c r="V360" s="1"/>
      <x:c r="W360" s="1"/>
    </x:row>
  </x:sheetData>
  <x:mergeCells>
    <x:mergeCell ref="A1:S1"/>
    <x:mergeCell ref="A2:S2"/>
  </x:mergeCells>
  <x:conditionalFormatting sqref="S5:S204">
    <x:cfRule type="containsText" dxfId="0" priority="1" operator="containsText" text="RUPTURA"/>
    <x:cfRule type="containsText" dxfId="1" priority="2" operator="containsText" text="PEDIDO"/>
    <x:cfRule type="containsText" dxfId="2" priority="3" operator="containsText" text="OK"/>
  </x:conditionalFormatting>
  <x:dataValidations count="2">
    <x:dataValidation type="list" sqref="C5:C204">
      <x:formula1>Listas!$K$6:$K$13</x:formula1>
    </x:dataValidation>
    <x:dataValidation type="list" sqref="L5:L204">
      <x:formula1>Listas!$L$6:$L$7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7566de7ca1d42d3"/>
  </x:tableParts>
</x:worksheet>
</file>

<file path=xl/worksheets/sheet3.xml><?xml version="1.0" encoding="utf-8"?>
<x:worksheet xmlns:x="http://schemas.openxmlformats.org/spreadsheetml/2006/main">
  <x:sheetPr>
    <x:tabColor rgb="FF7AA7D8"/>
  </x:sheetPr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18" hidden="0" customWidth="1"/>
    <x:col min="2" max="2" width="16" hidden="0" customWidth="1"/>
    <x:col min="3" max="3" width="31" hidden="0" customWidth="1"/>
    <x:col min="4" max="4" width="20" hidden="0" customWidth="1"/>
    <x:col min="5" max="5" width="19" hidden="0" customWidth="1"/>
    <x:col min="6" max="6" width="21" hidden="0" customWidth="1"/>
    <x:col min="7" max="7" width="24" hidden="0" customWidth="1"/>
    <x:col min="8" max="8" width="20" hidden="0" customWidth="1"/>
    <x:col min="9" max="9" width="16" hidden="0" customWidth="1"/>
    <x:col min="10" max="10" width="23" hidden="0" customWidth="1"/>
    <x:col min="11" max="11" width="38" hidden="0" customWidth="1"/>
  </x:cols>
  <x:sheetData>
    <x:row r="1" ht="34" customHeight="1">
      <x:c r="A1" s="4" t="str">
        <x:v>HISTÓRICO DE VENDAS E BACKTEST</x:v>
      </x:c>
      <x:c r="B1" s="4" t="str">
        <x:v>HISTÓRICO DE VENDAS E BACKTEST</x:v>
      </x:c>
      <x:c r="C1" s="4" t="str">
        <x:v>HISTÓRICO DE VENDAS E BACKTEST</x:v>
      </x:c>
      <x:c r="D1" s="4" t="str">
        <x:v>HISTÓRICO DE VENDAS E BACKTEST</x:v>
      </x:c>
      <x:c r="E1" s="4" t="str">
        <x:v>HISTÓRICO DE VENDAS E BACKTEST</x:v>
      </x:c>
      <x:c r="F1" s="4" t="str">
        <x:v>HISTÓRICO DE VENDAS E BACKTEST</x:v>
      </x:c>
      <x:c r="G1" s="4" t="str">
        <x:v>HISTÓRICO DE VENDAS E BACKTEST</x:v>
      </x:c>
      <x:c r="H1" s="4" t="str">
        <x:v>HISTÓRICO DE VENDAS E BACKTEST</x:v>
      </x:c>
      <x:c r="I1" s="4" t="str">
        <x:v>HISTÓRICO DE VENDAS E BACKTEST</x:v>
      </x:c>
      <x:c r="J1" s="4" t="str">
        <x:v>HISTÓRICO DE VENDAS E BACKTEST</x:v>
      </x:c>
      <x:c r="K1" s="4" t="str">
        <x:v>HISTÓRICO DE VENDAS E BACKTEST</x:v>
      </x:c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36" customHeight="1">
      <x:c r="A2" s="8" t="str">
        <x:v>Registre vendas e dias de ruptura. A demanda ajustada estima o que poderia ter sido vendido; o forecast retrospectivo mede erro e viés.</x:v>
      </x:c>
      <x:c r="B2" s="8" t="str">
        <x:v>Registre vendas e dias de ruptura. A demanda ajustada estima o que poderia ter sido vendido; o forecast retrospectivo mede erro e viés.</x:v>
      </x:c>
      <x:c r="C2" s="8" t="str">
        <x:v>Registre vendas e dias de ruptura. A demanda ajustada estima o que poderia ter sido vendido; o forecast retrospectivo mede erro e viés.</x:v>
      </x:c>
      <x:c r="D2" s="8" t="str">
        <x:v>Registre vendas e dias de ruptura. A demanda ajustada estima o que poderia ter sido vendido; o forecast retrospectivo mede erro e viés.</x:v>
      </x:c>
      <x:c r="E2" s="8" t="str">
        <x:v>Registre vendas e dias de ruptura. A demanda ajustada estima o que poderia ter sido vendido; o forecast retrospectivo mede erro e viés.</x:v>
      </x:c>
      <x:c r="F2" s="8" t="str">
        <x:v>Registre vendas e dias de ruptura. A demanda ajustada estima o que poderia ter sido vendido; o forecast retrospectivo mede erro e viés.</x:v>
      </x:c>
      <x:c r="G2" s="8" t="str">
        <x:v>Registre vendas e dias de ruptura. A demanda ajustada estima o que poderia ter sido vendido; o forecast retrospectivo mede erro e viés.</x:v>
      </x:c>
      <x:c r="H2" s="8" t="str">
        <x:v>Registre vendas e dias de ruptura. A demanda ajustada estima o que poderia ter sido vendido; o forecast retrospectivo mede erro e viés.</x:v>
      </x:c>
      <x:c r="I2" s="8" t="str">
        <x:v>Registre vendas e dias de ruptura. A demanda ajustada estima o que poderia ter sido vendido; o forecast retrospectivo mede erro e viés.</x:v>
      </x:c>
      <x:c r="J2" s="8" t="str">
        <x:v>Registre vendas e dias de ruptura. A demanda ajustada estima o que poderia ter sido vendido; o forecast retrospectivo mede erro e viés.</x:v>
      </x:c>
      <x:c r="K2" s="8" t="str">
        <x:v>Registre vendas e dias de ruptura. A demanda ajustada estima o que poderia ter sido vendido; o forecast retrospectivo mede erro e viés.</x:v>
      </x:c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64" customHeight="1">
      <x:c r="A4" s="22" t="str">
        <x:v>Competência</x:v>
      </x:c>
      <x:c r="B4" s="23" t="str">
        <x:v>SKU</x:v>
      </x:c>
      <x:c r="C4" s="23" t="str">
        <x:v>Produto</x:v>
      </x:c>
      <x:c r="D4" s="23" t="str">
        <x:v>Venda realizada</x:v>
      </x:c>
      <x:c r="E4" s="23" t="str">
        <x:v>Dias de ruptura</x:v>
      </x:c>
      <x:c r="F4" s="23" t="str">
        <x:v>Demanda ajustada</x:v>
      </x:c>
      <x:c r="G4" s="23" t="str">
        <x:v>Forecast retrospectivo</x:v>
      </x:c>
      <x:c r="H4" s="23" t="str">
        <x:v>Erro absoluto %</x:v>
      </x:c>
      <x:c r="I4" s="23" t="str">
        <x:v>Viés %</x:v>
      </x:c>
      <x:c r="J4" s="23" t="str">
        <x:v>Promoção / evento</x:v>
      </x:c>
      <x:c r="K4" s="24" t="str">
        <x:v>Observação</x:v>
      </x:c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>
      <x:c r="A5" s="41" t="n">
        <x:v>46023</x:v>
      </x:c>
      <x:c r="B5" s="26" t="str">
        <x:v>SKU-001</x:v>
      </x:c>
      <x:c r="C5" s="36" t="str">
        <x:f>IF($B5="","",IFERROR(INDEX(Produtos!$B$5:$B$204,MATCH($B5,Produtos!$A$5:$A$204,0)),""))</x:f>
        <x:v>Café especial 500 g</x:v>
      </x:c>
      <x:c r="D5" s="26" t="n">
        <x:v>420</x:v>
      </x:c>
      <x:c r="E5" s="26" t="n">
        <x:v>0</x:v>
      </x:c>
      <x:c r="F5" s="36" t="n">
        <x:f>IF($A5="","",ROUND(IFERROR($D5/(1-MIN($E5,DAY(EOMONTH($A5,0)))/DAY(EOMONTH($A5,0))),$D5),0))</x:f>
        <x:v>420</x:v>
      </x:c>
      <x:c r="G5" s="36" t="str">
        <x:f>IF($B5="","",IF(COUNTIFS($B$5:$B$304,$B5,$A$5:$A$304,"&gt;="&amp;EDATE($A5,-3),$A$5:$A$304,"&lt;"&amp;$A5)&lt;3,"",ROUND(SUMIFS($F$5:$F$304,$B$5:$B$304,$B5,$A$5:$A$304,"&gt;="&amp;EDATE($A5,-3),$A$5:$A$304,"&lt;"&amp;$A5)/3,0)))</x:f>
      </x:c>
      <x:c r="H5" s="42" t="str">
        <x:f>IF(OR($F5="",$G5=""),"",ABS($G5-$F5)/MAX(1,$F5))</x:f>
      </x:c>
      <x:c r="I5" s="42" t="str">
        <x:f>IF(OR($F5="",$G5=""),"",($G5-$F5)/MAX(1,$F5))</x:f>
      </x:c>
      <x:c r="J5" s="27" t="str">
        <x:v>Não</x:v>
      </x:c>
      <x:c r="K5" s="27" t="str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>
      <x:c r="A6" s="41" t="n">
        <x:v>46023</x:v>
      </x:c>
      <x:c r="B6" s="26" t="str">
        <x:v>SKU-002</x:v>
      </x:c>
      <x:c r="C6" s="36" t="str">
        <x:f>IF($B6="","",IFERROR(INDEX(Produtos!$B$5:$B$204,MATCH($B6,Produtos!$A$5:$A$204,0)),""))</x:f>
        <x:v>Leite integral 1 L</x:v>
      </x:c>
      <x:c r="D6" s="26" t="n">
        <x:v>610</x:v>
      </x:c>
      <x:c r="E6" s="26" t="n">
        <x:v>0</x:v>
      </x:c>
      <x:c r="F6" s="36" t="n">
        <x:f>IF($A6="","",ROUND(IFERROR($D6/(1-MIN($E6,DAY(EOMONTH($A6,0)))/DAY(EOMONTH($A6,0))),$D6),0))</x:f>
        <x:v>610</x:v>
      </x:c>
      <x:c r="G6" s="36" t="str">
        <x:f>IF($B6="","",IF(COUNTIFS($B$5:$B$304,$B6,$A$5:$A$304,"&gt;="&amp;EDATE($A6,-3),$A$5:$A$304,"&lt;"&amp;$A6)&lt;3,"",ROUND(SUMIFS($F$5:$F$304,$B$5:$B$304,$B6,$A$5:$A$304,"&gt;="&amp;EDATE($A6,-3),$A$5:$A$304,"&lt;"&amp;$A6)/3,0)))</x:f>
      </x:c>
      <x:c r="H6" s="42" t="str">
        <x:f>IF(OR($F6="",$G6=""),"",ABS($G6-$F6)/MAX(1,$F6))</x:f>
      </x:c>
      <x:c r="I6" s="42" t="str">
        <x:f>IF(OR($F6="",$G6=""),"",($G6-$F6)/MAX(1,$F6))</x:f>
      </x:c>
      <x:c r="J6" s="27" t="str">
        <x:v>Não</x:v>
      </x:c>
      <x:c r="K6" s="27" t="str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</x:row>
    <x:row r="7">
      <x:c r="A7" s="41" t="n">
        <x:v>46023</x:v>
      </x:c>
      <x:c r="B7" s="26" t="str">
        <x:v>SKU-003</x:v>
      </x:c>
      <x:c r="C7" s="36" t="str">
        <x:f>IF($B7="","",IFERROR(INDEX(Produtos!$B$5:$B$204,MATCH($B7,Produtos!$A$5:$A$204,0)),""))</x:f>
        <x:v>Detergente neutro 500 ml</x:v>
      </x:c>
      <x:c r="D7" s="26" t="n">
        <x:v>350</x:v>
      </x:c>
      <x:c r="E7" s="26" t="n">
        <x:v>0</x:v>
      </x:c>
      <x:c r="F7" s="36" t="n">
        <x:f>IF($A7="","",ROUND(IFERROR($D7/(1-MIN($E7,DAY(EOMONTH($A7,0)))/DAY(EOMONTH($A7,0))),$D7),0))</x:f>
        <x:v>350</x:v>
      </x:c>
      <x:c r="G7" s="36" t="str">
        <x:f>IF($B7="","",IF(COUNTIFS($B$5:$B$304,$B7,$A$5:$A$304,"&gt;="&amp;EDATE($A7,-3),$A$5:$A$304,"&lt;"&amp;$A7)&lt;3,"",ROUND(SUMIFS($F$5:$F$304,$B$5:$B$304,$B7,$A$5:$A$304,"&gt;="&amp;EDATE($A7,-3),$A$5:$A$304,"&lt;"&amp;$A7)/3,0)))</x:f>
      </x:c>
      <x:c r="H7" s="42" t="str">
        <x:f>IF(OR($F7="",$G7=""),"",ABS($G7-$F7)/MAX(1,$F7))</x:f>
      </x:c>
      <x:c r="I7" s="42" t="str">
        <x:f>IF(OR($F7="",$G7=""),"",($G7-$F7)/MAX(1,$F7))</x:f>
      </x:c>
      <x:c r="J7" s="27" t="str">
        <x:v>Não</x:v>
      </x:c>
      <x:c r="K7" s="27" t="str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</x:row>
    <x:row r="8">
      <x:c r="A8" s="41" t="n">
        <x:v>46023</x:v>
      </x:c>
      <x:c r="B8" s="26" t="str">
        <x:v>SKU-004</x:v>
      </x:c>
      <x:c r="C8" s="36" t="str">
        <x:f>IF($B8="","",IFERROR(INDEX(Produtos!$B$5:$B$204,MATCH($B8,Produtos!$A$5:$A$204,0)),""))</x:f>
        <x:v>Arroz premium 5 kg</x:v>
      </x:c>
      <x:c r="D8" s="26" t="n">
        <x:v>290</x:v>
      </x:c>
      <x:c r="E8" s="26" t="n">
        <x:v>0</x:v>
      </x:c>
      <x:c r="F8" s="36" t="n">
        <x:f>IF($A8="","",ROUND(IFERROR($D8/(1-MIN($E8,DAY(EOMONTH($A8,0)))/DAY(EOMONTH($A8,0))),$D8),0))</x:f>
        <x:v>290</x:v>
      </x:c>
      <x:c r="G8" s="36" t="str">
        <x:f>IF($B8="","",IF(COUNTIFS($B$5:$B$304,$B8,$A$5:$A$304,"&gt;="&amp;EDATE($A8,-3),$A$5:$A$304,"&lt;"&amp;$A8)&lt;3,"",ROUND(SUMIFS($F$5:$F$304,$B$5:$B$304,$B8,$A$5:$A$304,"&gt;="&amp;EDATE($A8,-3),$A$5:$A$304,"&lt;"&amp;$A8)/3,0)))</x:f>
      </x:c>
      <x:c r="H8" s="42" t="str">
        <x:f>IF(OR($F8="",$G8=""),"",ABS($G8-$F8)/MAX(1,$F8))</x:f>
      </x:c>
      <x:c r="I8" s="42" t="str">
        <x:f>IF(OR($F8="",$G8=""),"",($G8-$F8)/MAX(1,$F8))</x:f>
      </x:c>
      <x:c r="J8" s="27" t="str">
        <x:v>Não</x:v>
      </x:c>
      <x:c r="K8" s="27" t="str"/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</x:row>
    <x:row r="9">
      <x:c r="A9" s="41" t="n">
        <x:v>46023</x:v>
      </x:c>
      <x:c r="B9" s="26" t="str">
        <x:v>SKU-005</x:v>
      </x:c>
      <x:c r="C9" s="36" t="str">
        <x:f>IF($B9="","",IFERROR(INDEX(Produtos!$B$5:$B$204,MATCH($B9,Produtos!$A$5:$A$204,0)),""))</x:f>
        <x:v>Suco integral 1 L</x:v>
      </x:c>
      <x:c r="D9" s="26" t="n">
        <x:v>180</x:v>
      </x:c>
      <x:c r="E9" s="26" t="n">
        <x:v>0</x:v>
      </x:c>
      <x:c r="F9" s="36" t="n">
        <x:f>IF($A9="","",ROUND(IFERROR($D9/(1-MIN($E9,DAY(EOMONTH($A9,0)))/DAY(EOMONTH($A9,0))),$D9),0))</x:f>
        <x:v>180</x:v>
      </x:c>
      <x:c r="G9" s="36" t="str">
        <x:f>IF($B9="","",IF(COUNTIFS($B$5:$B$304,$B9,$A$5:$A$304,"&gt;="&amp;EDATE($A9,-3),$A$5:$A$304,"&lt;"&amp;$A9)&lt;3,"",ROUND(SUMIFS($F$5:$F$304,$B$5:$B$304,$B9,$A$5:$A$304,"&gt;="&amp;EDATE($A9,-3),$A$5:$A$304,"&lt;"&amp;$A9)/3,0)))</x:f>
      </x:c>
      <x:c r="H9" s="42" t="str">
        <x:f>IF(OR($F9="",$G9=""),"",ABS($G9-$F9)/MAX(1,$F9))</x:f>
      </x:c>
      <x:c r="I9" s="42" t="str">
        <x:f>IF(OR($F9="",$G9=""),"",($G9-$F9)/MAX(1,$F9))</x:f>
      </x:c>
      <x:c r="J9" s="27" t="str">
        <x:v>Não</x:v>
      </x:c>
      <x:c r="K9" s="27" t="str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</x:row>
    <x:row r="10">
      <x:c r="A10" s="41" t="n">
        <x:v>46023</x:v>
      </x:c>
      <x:c r="B10" s="26" t="str">
        <x:v>SKU-006</x:v>
      </x:c>
      <x:c r="C10" s="36" t="str">
        <x:f>IF($B10="","",IFERROR(INDEX(Produtos!$B$5:$B$204,MATCH($B10,Produtos!$A$5:$A$204,0)),""))</x:f>
        <x:v>Shampoo diário 350 ml</x:v>
      </x:c>
      <x:c r="D10" s="26" t="n">
        <x:v>140</x:v>
      </x:c>
      <x:c r="E10" s="26" t="n">
        <x:v>0</x:v>
      </x:c>
      <x:c r="F10" s="36" t="n">
        <x:f>IF($A10="","",ROUND(IFERROR($D10/(1-MIN($E10,DAY(EOMONTH($A10,0)))/DAY(EOMONTH($A10,0))),$D10),0))</x:f>
        <x:v>140</x:v>
      </x:c>
      <x:c r="G10" s="36" t="str">
        <x:f>IF($B10="","",IF(COUNTIFS($B$5:$B$304,$B10,$A$5:$A$304,"&gt;="&amp;EDATE($A10,-3),$A$5:$A$304,"&lt;"&amp;$A10)&lt;3,"",ROUND(SUMIFS($F$5:$F$304,$B$5:$B$304,$B10,$A$5:$A$304,"&gt;="&amp;EDATE($A10,-3),$A$5:$A$304,"&lt;"&amp;$A10)/3,0)))</x:f>
      </x:c>
      <x:c r="H10" s="42" t="str">
        <x:f>IF(OR($F10="",$G10=""),"",ABS($G10-$F10)/MAX(1,$F10))</x:f>
      </x:c>
      <x:c r="I10" s="42" t="str">
        <x:f>IF(OR($F10="",$G10=""),"",($G10-$F10)/MAX(1,$F10))</x:f>
      </x:c>
      <x:c r="J10" s="27" t="str">
        <x:v>Não</x:v>
      </x:c>
      <x:c r="K10" s="27" t="str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</x:row>
    <x:row r="11">
      <x:c r="A11" s="41" t="n">
        <x:v>46023</x:v>
      </x:c>
      <x:c r="B11" s="26" t="str">
        <x:v>SKU-007</x:v>
      </x:c>
      <x:c r="C11" s="36" t="str">
        <x:f>IF($B11="","",IFERROR(INDEX(Produtos!$B$5:$B$204,MATCH($B11,Produtos!$A$5:$A$204,0)),""))</x:f>
        <x:v>Ração premium 10 kg</x:v>
      </x:c>
      <x:c r="D11" s="26" t="n">
        <x:v>95</x:v>
      </x:c>
      <x:c r="E11" s="26" t="n">
        <x:v>0</x:v>
      </x:c>
      <x:c r="F11" s="36" t="n">
        <x:f>IF($A11="","",ROUND(IFERROR($D11/(1-MIN($E11,DAY(EOMONTH($A11,0)))/DAY(EOMONTH($A11,0))),$D11),0))</x:f>
        <x:v>95</x:v>
      </x:c>
      <x:c r="G11" s="36" t="str">
        <x:f>IF($B11="","",IF(COUNTIFS($B$5:$B$304,$B11,$A$5:$A$304,"&gt;="&amp;EDATE($A11,-3),$A$5:$A$304,"&lt;"&amp;$A11)&lt;3,"",ROUND(SUMIFS($F$5:$F$304,$B$5:$B$304,$B11,$A$5:$A$304,"&gt;="&amp;EDATE($A11,-3),$A$5:$A$304,"&lt;"&amp;$A11)/3,0)))</x:f>
      </x:c>
      <x:c r="H11" s="42" t="str">
        <x:f>IF(OR($F11="",$G11=""),"",ABS($G11-$F11)/MAX(1,$F11))</x:f>
      </x:c>
      <x:c r="I11" s="42" t="str">
        <x:f>IF(OR($F11="",$G11=""),"",($G11-$F11)/MAX(1,$F11))</x:f>
      </x:c>
      <x:c r="J11" s="27" t="str">
        <x:v>Não</x:v>
      </x:c>
      <x:c r="K11" s="27" t="str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</x:row>
    <x:row r="12">
      <x:c r="A12" s="41" t="n">
        <x:v>46023</x:v>
      </x:c>
      <x:c r="B12" s="26" t="str">
        <x:v>SKU-008</x:v>
      </x:c>
      <x:c r="C12" s="36" t="str">
        <x:f>IF($B12="","",IFERROR(INDEX(Produtos!$B$5:$B$204,MATCH($B12,Produtos!$A$5:$A$204,0)),""))</x:f>
        <x:v>Vitamina C 30 cápsulas</x:v>
      </x:c>
      <x:c r="D12" s="26" t="n">
        <x:v>130</x:v>
      </x:c>
      <x:c r="E12" s="26" t="n">
        <x:v>0</x:v>
      </x:c>
      <x:c r="F12" s="36" t="n">
        <x:f>IF($A12="","",ROUND(IFERROR($D12/(1-MIN($E12,DAY(EOMONTH($A12,0)))/DAY(EOMONTH($A12,0))),$D12),0))</x:f>
        <x:v>130</x:v>
      </x:c>
      <x:c r="G12" s="36" t="str">
        <x:f>IF($B12="","",IF(COUNTIFS($B$5:$B$304,$B12,$A$5:$A$304,"&gt;="&amp;EDATE($A12,-3),$A$5:$A$304,"&lt;"&amp;$A12)&lt;3,"",ROUND(SUMIFS($F$5:$F$304,$B$5:$B$304,$B12,$A$5:$A$304,"&gt;="&amp;EDATE($A12,-3),$A$5:$A$304,"&lt;"&amp;$A12)/3,0)))</x:f>
      </x:c>
      <x:c r="H12" s="42" t="str">
        <x:f>IF(OR($F12="",$G12=""),"",ABS($G12-$F12)/MAX(1,$F12))</x:f>
      </x:c>
      <x:c r="I12" s="42" t="str">
        <x:f>IF(OR($F12="",$G12=""),"",($G12-$F12)/MAX(1,$F12))</x:f>
      </x:c>
      <x:c r="J12" s="27" t="str">
        <x:v>Não</x:v>
      </x:c>
      <x:c r="K12" s="27" t="str"/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</x:row>
    <x:row r="13">
      <x:c r="A13" s="41" t="n">
        <x:v>46054</x:v>
      </x:c>
      <x:c r="B13" s="26" t="str">
        <x:v>SKU-001</x:v>
      </x:c>
      <x:c r="C13" s="36" t="str">
        <x:f>IF($B13="","",IFERROR(INDEX(Produtos!$B$5:$B$204,MATCH($B13,Produtos!$A$5:$A$204,0)),""))</x:f>
        <x:v>Café especial 500 g</x:v>
      </x:c>
      <x:c r="D13" s="26" t="n">
        <x:v>438</x:v>
      </x:c>
      <x:c r="E13" s="26" t="n">
        <x:v>0</x:v>
      </x:c>
      <x:c r="F13" s="36" t="n">
        <x:f>IF($A13="","",ROUND(IFERROR($D13/(1-MIN($E13,DAY(EOMONTH($A13,0)))/DAY(EOMONTH($A13,0))),$D13),0))</x:f>
        <x:v>438</x:v>
      </x:c>
      <x:c r="G13" s="36" t="str">
        <x:f>IF($B13="","",IF(COUNTIFS($B$5:$B$304,$B13,$A$5:$A$304,"&gt;="&amp;EDATE($A13,-3),$A$5:$A$304,"&lt;"&amp;$A13)&lt;3,"",ROUND(SUMIFS($F$5:$F$304,$B$5:$B$304,$B13,$A$5:$A$304,"&gt;="&amp;EDATE($A13,-3),$A$5:$A$304,"&lt;"&amp;$A13)/3,0)))</x:f>
      </x:c>
      <x:c r="H13" s="42" t="str">
        <x:f>IF(OR($F13="",$G13=""),"",ABS($G13-$F13)/MAX(1,$F13))</x:f>
      </x:c>
      <x:c r="I13" s="42" t="str">
        <x:f>IF(OR($F13="",$G13=""),"",($G13-$F13)/MAX(1,$F13))</x:f>
      </x:c>
      <x:c r="J13" s="27" t="str">
        <x:v>Não</x:v>
      </x:c>
      <x:c r="K13" s="27" t="str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</x:row>
    <x:row r="14">
      <x:c r="A14" s="41" t="n">
        <x:v>46054</x:v>
      </x:c>
      <x:c r="B14" s="26" t="str">
        <x:v>SKU-002</x:v>
      </x:c>
      <x:c r="C14" s="36" t="str">
        <x:f>IF($B14="","",IFERROR(INDEX(Produtos!$B$5:$B$204,MATCH($B14,Produtos!$A$5:$A$204,0)),""))</x:f>
        <x:v>Leite integral 1 L</x:v>
      </x:c>
      <x:c r="D14" s="26" t="n">
        <x:v>625</x:v>
      </x:c>
      <x:c r="E14" s="26" t="n">
        <x:v>0</x:v>
      </x:c>
      <x:c r="F14" s="36" t="n">
        <x:f>IF($A14="","",ROUND(IFERROR($D14/(1-MIN($E14,DAY(EOMONTH($A14,0)))/DAY(EOMONTH($A14,0))),$D14),0))</x:f>
        <x:v>625</x:v>
      </x:c>
      <x:c r="G14" s="36" t="str">
        <x:f>IF($B14="","",IF(COUNTIFS($B$5:$B$304,$B14,$A$5:$A$304,"&gt;="&amp;EDATE($A14,-3),$A$5:$A$304,"&lt;"&amp;$A14)&lt;3,"",ROUND(SUMIFS($F$5:$F$304,$B$5:$B$304,$B14,$A$5:$A$304,"&gt;="&amp;EDATE($A14,-3),$A$5:$A$304,"&lt;"&amp;$A14)/3,0)))</x:f>
      </x:c>
      <x:c r="H14" s="42" t="str">
        <x:f>IF(OR($F14="",$G14=""),"",ABS($G14-$F14)/MAX(1,$F14))</x:f>
      </x:c>
      <x:c r="I14" s="42" t="str">
        <x:f>IF(OR($F14="",$G14=""),"",($G14-$F14)/MAX(1,$F14))</x:f>
      </x:c>
      <x:c r="J14" s="27" t="str">
        <x:v>Não</x:v>
      </x:c>
      <x:c r="K14" s="27" t="str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</x:row>
    <x:row r="15">
      <x:c r="A15" s="41" t="n">
        <x:v>46054</x:v>
      </x:c>
      <x:c r="B15" s="26" t="str">
        <x:v>SKU-003</x:v>
      </x:c>
      <x:c r="C15" s="36" t="str">
        <x:f>IF($B15="","",IFERROR(INDEX(Produtos!$B$5:$B$204,MATCH($B15,Produtos!$A$5:$A$204,0)),""))</x:f>
        <x:v>Detergente neutro 500 ml</x:v>
      </x:c>
      <x:c r="D15" s="26" t="n">
        <x:v>345</x:v>
      </x:c>
      <x:c r="E15" s="26" t="n">
        <x:v>0</x:v>
      </x:c>
      <x:c r="F15" s="36" t="n">
        <x:f>IF($A15="","",ROUND(IFERROR($D15/(1-MIN($E15,DAY(EOMONTH($A15,0)))/DAY(EOMONTH($A15,0))),$D15),0))</x:f>
        <x:v>345</x:v>
      </x:c>
      <x:c r="G15" s="36" t="str">
        <x:f>IF($B15="","",IF(COUNTIFS($B$5:$B$304,$B15,$A$5:$A$304,"&gt;="&amp;EDATE($A15,-3),$A$5:$A$304,"&lt;"&amp;$A15)&lt;3,"",ROUND(SUMIFS($F$5:$F$304,$B$5:$B$304,$B15,$A$5:$A$304,"&gt;="&amp;EDATE($A15,-3),$A$5:$A$304,"&lt;"&amp;$A15)/3,0)))</x:f>
      </x:c>
      <x:c r="H15" s="42" t="str">
        <x:f>IF(OR($F15="",$G15=""),"",ABS($G15-$F15)/MAX(1,$F15))</x:f>
      </x:c>
      <x:c r="I15" s="42" t="str">
        <x:f>IF(OR($F15="",$G15=""),"",($G15-$F15)/MAX(1,$F15))</x:f>
      </x:c>
      <x:c r="J15" s="27" t="str">
        <x:v>Não</x:v>
      </x:c>
      <x:c r="K15" s="27" t="str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</x:row>
    <x:row r="16">
      <x:c r="A16" s="41" t="n">
        <x:v>46054</x:v>
      </x:c>
      <x:c r="B16" s="26" t="str">
        <x:v>SKU-004</x:v>
      </x:c>
      <x:c r="C16" s="36" t="str">
        <x:f>IF($B16="","",IFERROR(INDEX(Produtos!$B$5:$B$204,MATCH($B16,Produtos!$A$5:$A$204,0)),""))</x:f>
        <x:v>Arroz premium 5 kg</x:v>
      </x:c>
      <x:c r="D16" s="26" t="n">
        <x:v>305</x:v>
      </x:c>
      <x:c r="E16" s="26" t="n">
        <x:v>0</x:v>
      </x:c>
      <x:c r="F16" s="36" t="n">
        <x:f>IF($A16="","",ROUND(IFERROR($D16/(1-MIN($E16,DAY(EOMONTH($A16,0)))/DAY(EOMONTH($A16,0))),$D16),0))</x:f>
        <x:v>305</x:v>
      </x:c>
      <x:c r="G16" s="36" t="str">
        <x:f>IF($B16="","",IF(COUNTIFS($B$5:$B$304,$B16,$A$5:$A$304,"&gt;="&amp;EDATE($A16,-3),$A$5:$A$304,"&lt;"&amp;$A16)&lt;3,"",ROUND(SUMIFS($F$5:$F$304,$B$5:$B$304,$B16,$A$5:$A$304,"&gt;="&amp;EDATE($A16,-3),$A$5:$A$304,"&lt;"&amp;$A16)/3,0)))</x:f>
      </x:c>
      <x:c r="H16" s="42" t="str">
        <x:f>IF(OR($F16="",$G16=""),"",ABS($G16-$F16)/MAX(1,$F16))</x:f>
      </x:c>
      <x:c r="I16" s="42" t="str">
        <x:f>IF(OR($F16="",$G16=""),"",($G16-$F16)/MAX(1,$F16))</x:f>
      </x:c>
      <x:c r="J16" s="27" t="str">
        <x:v>Não</x:v>
      </x:c>
      <x:c r="K16" s="27" t="str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</x:row>
    <x:row r="17">
      <x:c r="A17" s="41" t="n">
        <x:v>46054</x:v>
      </x:c>
      <x:c r="B17" s="26" t="str">
        <x:v>SKU-005</x:v>
      </x:c>
      <x:c r="C17" s="36" t="str">
        <x:f>IF($B17="","",IFERROR(INDEX(Produtos!$B$5:$B$204,MATCH($B17,Produtos!$A$5:$A$204,0)),""))</x:f>
        <x:v>Suco integral 1 L</x:v>
      </x:c>
      <x:c r="D17" s="26" t="n">
        <x:v>190</x:v>
      </x:c>
      <x:c r="E17" s="26" t="n">
        <x:v>0</x:v>
      </x:c>
      <x:c r="F17" s="36" t="n">
        <x:f>IF($A17="","",ROUND(IFERROR($D17/(1-MIN($E17,DAY(EOMONTH($A17,0)))/DAY(EOMONTH($A17,0))),$D17),0))</x:f>
        <x:v>190</x:v>
      </x:c>
      <x:c r="G17" s="36" t="str">
        <x:f>IF($B17="","",IF(COUNTIFS($B$5:$B$304,$B17,$A$5:$A$304,"&gt;="&amp;EDATE($A17,-3),$A$5:$A$304,"&lt;"&amp;$A17)&lt;3,"",ROUND(SUMIFS($F$5:$F$304,$B$5:$B$304,$B17,$A$5:$A$304,"&gt;="&amp;EDATE($A17,-3),$A$5:$A$304,"&lt;"&amp;$A17)/3,0)))</x:f>
      </x:c>
      <x:c r="H17" s="42" t="str">
        <x:f>IF(OR($F17="",$G17=""),"",ABS($G17-$F17)/MAX(1,$F17))</x:f>
      </x:c>
      <x:c r="I17" s="42" t="str">
        <x:f>IF(OR($F17="",$G17=""),"",($G17-$F17)/MAX(1,$F17))</x:f>
      </x:c>
      <x:c r="J17" s="27" t="str">
        <x:v>Não</x:v>
      </x:c>
      <x:c r="K17" s="27" t="str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</x:row>
    <x:row r="18">
      <x:c r="A18" s="41" t="n">
        <x:v>46054</x:v>
      </x:c>
      <x:c r="B18" s="26" t="str">
        <x:v>SKU-006</x:v>
      </x:c>
      <x:c r="C18" s="36" t="str">
        <x:f>IF($B18="","",IFERROR(INDEX(Produtos!$B$5:$B$204,MATCH($B18,Produtos!$A$5:$A$204,0)),""))</x:f>
        <x:v>Shampoo diário 350 ml</x:v>
      </x:c>
      <x:c r="D18" s="26" t="n">
        <x:v>150</x:v>
      </x:c>
      <x:c r="E18" s="26" t="n">
        <x:v>2</x:v>
      </x:c>
      <x:c r="F18" s="36" t="n">
        <x:f>IF($A18="","",ROUND(IFERROR($D18/(1-MIN($E18,DAY(EOMONTH($A18,0)))/DAY(EOMONTH($A18,0))),$D18),0))</x:f>
        <x:v>162</x:v>
      </x:c>
      <x:c r="G18" s="36" t="str">
        <x:f>IF($B18="","",IF(COUNTIFS($B$5:$B$304,$B18,$A$5:$A$304,"&gt;="&amp;EDATE($A18,-3),$A$5:$A$304,"&lt;"&amp;$A18)&lt;3,"",ROUND(SUMIFS($F$5:$F$304,$B$5:$B$304,$B18,$A$5:$A$304,"&gt;="&amp;EDATE($A18,-3),$A$5:$A$304,"&lt;"&amp;$A18)/3,0)))</x:f>
      </x:c>
      <x:c r="H18" s="42" t="str">
        <x:f>IF(OR($F18="",$G18=""),"",ABS($G18-$F18)/MAX(1,$F18))</x:f>
      </x:c>
      <x:c r="I18" s="42" t="str">
        <x:f>IF(OR($F18="",$G18=""),"",($G18-$F18)/MAX(1,$F18))</x:f>
      </x:c>
      <x:c r="J18" s="27" t="str">
        <x:v>Não</x:v>
      </x:c>
      <x:c r="K18" s="27" t="str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</x:row>
    <x:row r="19">
      <x:c r="A19" s="41" t="n">
        <x:v>46054</x:v>
      </x:c>
      <x:c r="B19" s="26" t="str">
        <x:v>SKU-007</x:v>
      </x:c>
      <x:c r="C19" s="36" t="str">
        <x:f>IF($B19="","",IFERROR(INDEX(Produtos!$B$5:$B$204,MATCH($B19,Produtos!$A$5:$A$204,0)),""))</x:f>
        <x:v>Ração premium 10 kg</x:v>
      </x:c>
      <x:c r="D19" s="26" t="n">
        <x:v>102</x:v>
      </x:c>
      <x:c r="E19" s="26" t="n">
        <x:v>0</x:v>
      </x:c>
      <x:c r="F19" s="36" t="n">
        <x:f>IF($A19="","",ROUND(IFERROR($D19/(1-MIN($E19,DAY(EOMONTH($A19,0)))/DAY(EOMONTH($A19,0))),$D19),0))</x:f>
        <x:v>102</x:v>
      </x:c>
      <x:c r="G19" s="36" t="str">
        <x:f>IF($B19="","",IF(COUNTIFS($B$5:$B$304,$B19,$A$5:$A$304,"&gt;="&amp;EDATE($A19,-3),$A$5:$A$304,"&lt;"&amp;$A19)&lt;3,"",ROUND(SUMIFS($F$5:$F$304,$B$5:$B$304,$B19,$A$5:$A$304,"&gt;="&amp;EDATE($A19,-3),$A$5:$A$304,"&lt;"&amp;$A19)/3,0)))</x:f>
      </x:c>
      <x:c r="H19" s="42" t="str">
        <x:f>IF(OR($F19="",$G19=""),"",ABS($G19-$F19)/MAX(1,$F19))</x:f>
      </x:c>
      <x:c r="I19" s="42" t="str">
        <x:f>IF(OR($F19="",$G19=""),"",($G19-$F19)/MAX(1,$F19))</x:f>
      </x:c>
      <x:c r="J19" s="27" t="str">
        <x:v>Não</x:v>
      </x:c>
      <x:c r="K19" s="27" t="str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</x:row>
    <x:row r="20">
      <x:c r="A20" s="41" t="n">
        <x:v>46054</x:v>
      </x:c>
      <x:c r="B20" s="26" t="str">
        <x:v>SKU-008</x:v>
      </x:c>
      <x:c r="C20" s="36" t="str">
        <x:f>IF($B20="","",IFERROR(INDEX(Produtos!$B$5:$B$204,MATCH($B20,Produtos!$A$5:$A$204,0)),""))</x:f>
        <x:v>Vitamina C 30 cápsulas</x:v>
      </x:c>
      <x:c r="D20" s="26" t="n">
        <x:v>142</x:v>
      </x:c>
      <x:c r="E20" s="26" t="n">
        <x:v>0</x:v>
      </x:c>
      <x:c r="F20" s="36" t="n">
        <x:f>IF($A20="","",ROUND(IFERROR($D20/(1-MIN($E20,DAY(EOMONTH($A20,0)))/DAY(EOMONTH($A20,0))),$D20),0))</x:f>
        <x:v>142</x:v>
      </x:c>
      <x:c r="G20" s="36" t="str">
        <x:f>IF($B20="","",IF(COUNTIFS($B$5:$B$304,$B20,$A$5:$A$304,"&gt;="&amp;EDATE($A20,-3),$A$5:$A$304,"&lt;"&amp;$A20)&lt;3,"",ROUND(SUMIFS($F$5:$F$304,$B$5:$B$304,$B20,$A$5:$A$304,"&gt;="&amp;EDATE($A20,-3),$A$5:$A$304,"&lt;"&amp;$A20)/3,0)))</x:f>
      </x:c>
      <x:c r="H20" s="42" t="str">
        <x:f>IF(OR($F20="",$G20=""),"",ABS($G20-$F20)/MAX(1,$F20))</x:f>
      </x:c>
      <x:c r="I20" s="42" t="str">
        <x:f>IF(OR($F20="",$G20=""),"",($G20-$F20)/MAX(1,$F20))</x:f>
      </x:c>
      <x:c r="J20" s="27" t="str">
        <x:v>Não</x:v>
      </x:c>
      <x:c r="K20" s="27" t="str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</x:row>
    <x:row r="21">
      <x:c r="A21" s="41" t="n">
        <x:v>46082</x:v>
      </x:c>
      <x:c r="B21" s="26" t="str">
        <x:v>SKU-001</x:v>
      </x:c>
      <x:c r="C21" s="36" t="str">
        <x:f>IF($B21="","",IFERROR(INDEX(Produtos!$B$5:$B$204,MATCH($B21,Produtos!$A$5:$A$204,0)),""))</x:f>
        <x:v>Café especial 500 g</x:v>
      </x:c>
      <x:c r="D21" s="26" t="n">
        <x:v>455</x:v>
      </x:c>
      <x:c r="E21" s="26" t="n">
        <x:v>0</x:v>
      </x:c>
      <x:c r="F21" s="36" t="n">
        <x:f>IF($A21="","",ROUND(IFERROR($D21/(1-MIN($E21,DAY(EOMONTH($A21,0)))/DAY(EOMONTH($A21,0))),$D21),0))</x:f>
        <x:v>455</x:v>
      </x:c>
      <x:c r="G21" s="36" t="str">
        <x:f>IF($B21="","",IF(COUNTIFS($B$5:$B$304,$B21,$A$5:$A$304,"&gt;="&amp;EDATE($A21,-3),$A$5:$A$304,"&lt;"&amp;$A21)&lt;3,"",ROUND(SUMIFS($F$5:$F$304,$B$5:$B$304,$B21,$A$5:$A$304,"&gt;="&amp;EDATE($A21,-3),$A$5:$A$304,"&lt;"&amp;$A21)/3,0)))</x:f>
      </x:c>
      <x:c r="H21" s="42" t="str">
        <x:f>IF(OR($F21="",$G21=""),"",ABS($G21-$F21)/MAX(1,$F21))</x:f>
      </x:c>
      <x:c r="I21" s="42" t="str">
        <x:f>IF(OR($F21="",$G21=""),"",($G21-$F21)/MAX(1,$F21))</x:f>
      </x:c>
      <x:c r="J21" s="27" t="str">
        <x:v>Não</x:v>
      </x:c>
      <x:c r="K21" s="27" t="str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</x:row>
    <x:row r="22">
      <x:c r="A22" s="41" t="n">
        <x:v>46082</x:v>
      </x:c>
      <x:c r="B22" s="26" t="str">
        <x:v>SKU-002</x:v>
      </x:c>
      <x:c r="C22" s="36" t="str">
        <x:f>IF($B22="","",IFERROR(INDEX(Produtos!$B$5:$B$204,MATCH($B22,Produtos!$A$5:$A$204,0)),""))</x:f>
        <x:v>Leite integral 1 L</x:v>
      </x:c>
      <x:c r="D22" s="26" t="n">
        <x:v>640</x:v>
      </x:c>
      <x:c r="E22" s="26" t="n">
        <x:v>0</x:v>
      </x:c>
      <x:c r="F22" s="36" t="n">
        <x:f>IF($A22="","",ROUND(IFERROR($D22/(1-MIN($E22,DAY(EOMONTH($A22,0)))/DAY(EOMONTH($A22,0))),$D22),0))</x:f>
        <x:v>640</x:v>
      </x:c>
      <x:c r="G22" s="36" t="str">
        <x:f>IF($B22="","",IF(COUNTIFS($B$5:$B$304,$B22,$A$5:$A$304,"&gt;="&amp;EDATE($A22,-3),$A$5:$A$304,"&lt;"&amp;$A22)&lt;3,"",ROUND(SUMIFS($F$5:$F$304,$B$5:$B$304,$B22,$A$5:$A$304,"&gt;="&amp;EDATE($A22,-3),$A$5:$A$304,"&lt;"&amp;$A22)/3,0)))</x:f>
      </x:c>
      <x:c r="H22" s="42" t="str">
        <x:f>IF(OR($F22="",$G22=""),"",ABS($G22-$F22)/MAX(1,$F22))</x:f>
      </x:c>
      <x:c r="I22" s="42" t="str">
        <x:f>IF(OR($F22="",$G22=""),"",($G22-$F22)/MAX(1,$F22))</x:f>
      </x:c>
      <x:c r="J22" s="27" t="str">
        <x:v>Não</x:v>
      </x:c>
      <x:c r="K22" s="27" t="str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</x:row>
    <x:row r="23">
      <x:c r="A23" s="41" t="n">
        <x:v>46082</x:v>
      </x:c>
      <x:c r="B23" s="26" t="str">
        <x:v>SKU-003</x:v>
      </x:c>
      <x:c r="C23" s="36" t="str">
        <x:f>IF($B23="","",IFERROR(INDEX(Produtos!$B$5:$B$204,MATCH($B23,Produtos!$A$5:$A$204,0)),""))</x:f>
        <x:v>Detergente neutro 500 ml</x:v>
      </x:c>
      <x:c r="D23" s="26" t="n">
        <x:v>360</x:v>
      </x:c>
      <x:c r="E23" s="26" t="n">
        <x:v>2</x:v>
      </x:c>
      <x:c r="F23" s="36" t="n">
        <x:f>IF($A23="","",ROUND(IFERROR($D23/(1-MIN($E23,DAY(EOMONTH($A23,0)))/DAY(EOMONTH($A23,0))),$D23),0))</x:f>
        <x:v>385</x:v>
      </x:c>
      <x:c r="G23" s="36" t="str">
        <x:f>IF($B23="","",IF(COUNTIFS($B$5:$B$304,$B23,$A$5:$A$304,"&gt;="&amp;EDATE($A23,-3),$A$5:$A$304,"&lt;"&amp;$A23)&lt;3,"",ROUND(SUMIFS($F$5:$F$304,$B$5:$B$304,$B23,$A$5:$A$304,"&gt;="&amp;EDATE($A23,-3),$A$5:$A$304,"&lt;"&amp;$A23)/3,0)))</x:f>
      </x:c>
      <x:c r="H23" s="42" t="str">
        <x:f>IF(OR($F23="",$G23=""),"",ABS($G23-$F23)/MAX(1,$F23))</x:f>
      </x:c>
      <x:c r="I23" s="42" t="str">
        <x:f>IF(OR($F23="",$G23=""),"",($G23-$F23)/MAX(1,$F23))</x:f>
      </x:c>
      <x:c r="J23" s="27" t="str">
        <x:v>Não</x:v>
      </x:c>
      <x:c r="K23" s="27" t="str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</x:row>
    <x:row r="24">
      <x:c r="A24" s="41" t="n">
        <x:v>46082</x:v>
      </x:c>
      <x:c r="B24" s="26" t="str">
        <x:v>SKU-004</x:v>
      </x:c>
      <x:c r="C24" s="36" t="str">
        <x:f>IF($B24="","",IFERROR(INDEX(Produtos!$B$5:$B$204,MATCH($B24,Produtos!$A$5:$A$204,0)),""))</x:f>
        <x:v>Arroz premium 5 kg</x:v>
      </x:c>
      <x:c r="D24" s="26" t="n">
        <x:v>320</x:v>
      </x:c>
      <x:c r="E24" s="26" t="n">
        <x:v>0</x:v>
      </x:c>
      <x:c r="F24" s="36" t="n">
        <x:f>IF($A24="","",ROUND(IFERROR($D24/(1-MIN($E24,DAY(EOMONTH($A24,0)))/DAY(EOMONTH($A24,0))),$D24),0))</x:f>
        <x:v>320</x:v>
      </x:c>
      <x:c r="G24" s="36" t="str">
        <x:f>IF($B24="","",IF(COUNTIFS($B$5:$B$304,$B24,$A$5:$A$304,"&gt;="&amp;EDATE($A24,-3),$A$5:$A$304,"&lt;"&amp;$A24)&lt;3,"",ROUND(SUMIFS($F$5:$F$304,$B$5:$B$304,$B24,$A$5:$A$304,"&gt;="&amp;EDATE($A24,-3),$A$5:$A$304,"&lt;"&amp;$A24)/3,0)))</x:f>
      </x:c>
      <x:c r="H24" s="42" t="str">
        <x:f>IF(OR($F24="",$G24=""),"",ABS($G24-$F24)/MAX(1,$F24))</x:f>
      </x:c>
      <x:c r="I24" s="42" t="str">
        <x:f>IF(OR($F24="",$G24=""),"",($G24-$F24)/MAX(1,$F24))</x:f>
      </x:c>
      <x:c r="J24" s="27" t="str">
        <x:v>Não</x:v>
      </x:c>
      <x:c r="K24" s="27" t="str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</x:row>
    <x:row r="25">
      <x:c r="A25" s="41" t="n">
        <x:v>46082</x:v>
      </x:c>
      <x:c r="B25" s="26" t="str">
        <x:v>SKU-005</x:v>
      </x:c>
      <x:c r="C25" s="36" t="str">
        <x:f>IF($B25="","",IFERROR(INDEX(Produtos!$B$5:$B$204,MATCH($B25,Produtos!$A$5:$A$204,0)),""))</x:f>
        <x:v>Suco integral 1 L</x:v>
      </x:c>
      <x:c r="D25" s="26" t="n">
        <x:v>205</x:v>
      </x:c>
      <x:c r="E25" s="26" t="n">
        <x:v>0</x:v>
      </x:c>
      <x:c r="F25" s="36" t="n">
        <x:f>IF($A25="","",ROUND(IFERROR($D25/(1-MIN($E25,DAY(EOMONTH($A25,0)))/DAY(EOMONTH($A25,0))),$D25),0))</x:f>
        <x:v>205</x:v>
      </x:c>
      <x:c r="G25" s="36" t="str">
        <x:f>IF($B25="","",IF(COUNTIFS($B$5:$B$304,$B25,$A$5:$A$304,"&gt;="&amp;EDATE($A25,-3),$A$5:$A$304,"&lt;"&amp;$A25)&lt;3,"",ROUND(SUMIFS($F$5:$F$304,$B$5:$B$304,$B25,$A$5:$A$304,"&gt;="&amp;EDATE($A25,-3),$A$5:$A$304,"&lt;"&amp;$A25)/3,0)))</x:f>
      </x:c>
      <x:c r="H25" s="42" t="str">
        <x:f>IF(OR($F25="",$G25=""),"",ABS($G25-$F25)/MAX(1,$F25))</x:f>
      </x:c>
      <x:c r="I25" s="42" t="str">
        <x:f>IF(OR($F25="",$G25=""),"",($G25-$F25)/MAX(1,$F25))</x:f>
      </x:c>
      <x:c r="J25" s="27" t="str">
        <x:v>Não</x:v>
      </x:c>
      <x:c r="K25" s="27" t="str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</x:row>
    <x:row r="26">
      <x:c r="A26" s="41" t="n">
        <x:v>46082</x:v>
      </x:c>
      <x:c r="B26" s="26" t="str">
        <x:v>SKU-006</x:v>
      </x:c>
      <x:c r="C26" s="36" t="str">
        <x:f>IF($B26="","",IFERROR(INDEX(Produtos!$B$5:$B$204,MATCH($B26,Produtos!$A$5:$A$204,0)),""))</x:f>
        <x:v>Shampoo diário 350 ml</x:v>
      </x:c>
      <x:c r="D26" s="26" t="n">
        <x:v>148</x:v>
      </x:c>
      <x:c r="E26" s="26" t="n">
        <x:v>0</x:v>
      </x:c>
      <x:c r="F26" s="36" t="n">
        <x:f>IF($A26="","",ROUND(IFERROR($D26/(1-MIN($E26,DAY(EOMONTH($A26,0)))/DAY(EOMONTH($A26,0))),$D26),0))</x:f>
        <x:v>148</x:v>
      </x:c>
      <x:c r="G26" s="36" t="str">
        <x:f>IF($B26="","",IF(COUNTIFS($B$5:$B$304,$B26,$A$5:$A$304,"&gt;="&amp;EDATE($A26,-3),$A$5:$A$304,"&lt;"&amp;$A26)&lt;3,"",ROUND(SUMIFS($F$5:$F$304,$B$5:$B$304,$B26,$A$5:$A$304,"&gt;="&amp;EDATE($A26,-3),$A$5:$A$304,"&lt;"&amp;$A26)/3,0)))</x:f>
      </x:c>
      <x:c r="H26" s="42" t="str">
        <x:f>IF(OR($F26="",$G26=""),"",ABS($G26-$F26)/MAX(1,$F26))</x:f>
      </x:c>
      <x:c r="I26" s="42" t="str">
        <x:f>IF(OR($F26="",$G26=""),"",($G26-$F26)/MAX(1,$F26))</x:f>
      </x:c>
      <x:c r="J26" s="27" t="str">
        <x:v>Não</x:v>
      </x:c>
      <x:c r="K26" s="27" t="str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</x:row>
    <x:row r="27">
      <x:c r="A27" s="41" t="n">
        <x:v>46082</x:v>
      </x:c>
      <x:c r="B27" s="26" t="str">
        <x:v>SKU-007</x:v>
      </x:c>
      <x:c r="C27" s="36" t="str">
        <x:f>IF($B27="","",IFERROR(INDEX(Produtos!$B$5:$B$204,MATCH($B27,Produtos!$A$5:$A$204,0)),""))</x:f>
        <x:v>Ração premium 10 kg</x:v>
      </x:c>
      <x:c r="D27" s="26" t="n">
        <x:v>108</x:v>
      </x:c>
      <x:c r="E27" s="26" t="n">
        <x:v>0</x:v>
      </x:c>
      <x:c r="F27" s="36" t="n">
        <x:f>IF($A27="","",ROUND(IFERROR($D27/(1-MIN($E27,DAY(EOMONTH($A27,0)))/DAY(EOMONTH($A27,0))),$D27),0))</x:f>
        <x:v>108</x:v>
      </x:c>
      <x:c r="G27" s="36" t="str">
        <x:f>IF($B27="","",IF(COUNTIFS($B$5:$B$304,$B27,$A$5:$A$304,"&gt;="&amp;EDATE($A27,-3),$A$5:$A$304,"&lt;"&amp;$A27)&lt;3,"",ROUND(SUMIFS($F$5:$F$304,$B$5:$B$304,$B27,$A$5:$A$304,"&gt;="&amp;EDATE($A27,-3),$A$5:$A$304,"&lt;"&amp;$A27)/3,0)))</x:f>
      </x:c>
      <x:c r="H27" s="42" t="str">
        <x:f>IF(OR($F27="",$G27=""),"",ABS($G27-$F27)/MAX(1,$F27))</x:f>
      </x:c>
      <x:c r="I27" s="42" t="str">
        <x:f>IF(OR($F27="",$G27=""),"",($G27-$F27)/MAX(1,$F27))</x:f>
      </x:c>
      <x:c r="J27" s="27" t="str">
        <x:v>Não</x:v>
      </x:c>
      <x:c r="K27" s="27" t="str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</x:row>
    <x:row r="28">
      <x:c r="A28" s="41" t="n">
        <x:v>46082</x:v>
      </x:c>
      <x:c r="B28" s="26" t="str">
        <x:v>SKU-008</x:v>
      </x:c>
      <x:c r="C28" s="36" t="str">
        <x:f>IF($B28="","",IFERROR(INDEX(Produtos!$B$5:$B$204,MATCH($B28,Produtos!$A$5:$A$204,0)),""))</x:f>
        <x:v>Vitamina C 30 cápsulas</x:v>
      </x:c>
      <x:c r="D28" s="26" t="n">
        <x:v>160</x:v>
      </x:c>
      <x:c r="E28" s="26" t="n">
        <x:v>0</x:v>
      </x:c>
      <x:c r="F28" s="36" t="n">
        <x:f>IF($A28="","",ROUND(IFERROR($D28/(1-MIN($E28,DAY(EOMONTH($A28,0)))/DAY(EOMONTH($A28,0))),$D28),0))</x:f>
        <x:v>160</x:v>
      </x:c>
      <x:c r="G28" s="36" t="str">
        <x:f>IF($B28="","",IF(COUNTIFS($B$5:$B$304,$B28,$A$5:$A$304,"&gt;="&amp;EDATE($A28,-3),$A$5:$A$304,"&lt;"&amp;$A28)&lt;3,"",ROUND(SUMIFS($F$5:$F$304,$B$5:$B$304,$B28,$A$5:$A$304,"&gt;="&amp;EDATE($A28,-3),$A$5:$A$304,"&lt;"&amp;$A28)/3,0)))</x:f>
      </x:c>
      <x:c r="H28" s="42" t="str">
        <x:f>IF(OR($F28="",$G28=""),"",ABS($G28-$F28)/MAX(1,$F28))</x:f>
      </x:c>
      <x:c r="I28" s="42" t="str">
        <x:f>IF(OR($F28="",$G28=""),"",($G28-$F28)/MAX(1,$F28))</x:f>
      </x:c>
      <x:c r="J28" s="27" t="str">
        <x:v>Não</x:v>
      </x:c>
      <x:c r="K28" s="27" t="str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</x:row>
    <x:row r="29">
      <x:c r="A29" s="41" t="n">
        <x:v>46113</x:v>
      </x:c>
      <x:c r="B29" s="26" t="str">
        <x:v>SKU-001</x:v>
      </x:c>
      <x:c r="C29" s="36" t="str">
        <x:f>IF($B29="","",IFERROR(INDEX(Produtos!$B$5:$B$204,MATCH($B29,Produtos!$A$5:$A$204,0)),""))</x:f>
        <x:v>Café especial 500 g</x:v>
      </x:c>
      <x:c r="D29" s="26" t="n">
        <x:v>472</x:v>
      </x:c>
      <x:c r="E29" s="26" t="n">
        <x:v>0</x:v>
      </x:c>
      <x:c r="F29" s="36" t="n">
        <x:f>IF($A29="","",ROUND(IFERROR($D29/(1-MIN($E29,DAY(EOMONTH($A29,0)))/DAY(EOMONTH($A29,0))),$D29),0))</x:f>
        <x:v>472</x:v>
      </x:c>
      <x:c r="G29" s="36" t="n">
        <x:f>IF($B29="","",IF(COUNTIFS($B$5:$B$304,$B29,$A$5:$A$304,"&gt;="&amp;EDATE($A29,-3),$A$5:$A$304,"&lt;"&amp;$A29)&lt;3,"",ROUND(SUMIFS($F$5:$F$304,$B$5:$B$304,$B29,$A$5:$A$304,"&gt;="&amp;EDATE($A29,-3),$A$5:$A$304,"&lt;"&amp;$A29)/3,0)))</x:f>
        <x:v>438</x:v>
      </x:c>
      <x:c r="H29" s="42" t="n">
        <x:f>IF(OR($F29="",$G29=""),"",ABS($G29-$F29)/MAX(1,$F29))</x:f>
        <x:v>0.07203389830508475</x:v>
      </x:c>
      <x:c r="I29" s="42" t="n">
        <x:f>IF(OR($F29="",$G29=""),"",($G29-$F29)/MAX(1,$F29))</x:f>
        <x:v>-0.07203389830508475</x:v>
      </x:c>
      <x:c r="J29" s="27" t="str">
        <x:v>Não</x:v>
      </x:c>
      <x:c r="K29" s="27" t="str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</x:row>
    <x:row r="30">
      <x:c r="A30" s="41" t="n">
        <x:v>46113</x:v>
      </x:c>
      <x:c r="B30" s="26" t="str">
        <x:v>SKU-002</x:v>
      </x:c>
      <x:c r="C30" s="36" t="str">
        <x:f>IF($B30="","",IFERROR(INDEX(Produtos!$B$5:$B$204,MATCH($B30,Produtos!$A$5:$A$204,0)),""))</x:f>
        <x:v>Leite integral 1 L</x:v>
      </x:c>
      <x:c r="D30" s="26" t="n">
        <x:v>660</x:v>
      </x:c>
      <x:c r="E30" s="26" t="n">
        <x:v>0</x:v>
      </x:c>
      <x:c r="F30" s="36" t="n">
        <x:f>IF($A30="","",ROUND(IFERROR($D30/(1-MIN($E30,DAY(EOMONTH($A30,0)))/DAY(EOMONTH($A30,0))),$D30),0))</x:f>
        <x:v>660</x:v>
      </x:c>
      <x:c r="G30" s="36" t="n">
        <x:f>IF($B30="","",IF(COUNTIFS($B$5:$B$304,$B30,$A$5:$A$304,"&gt;="&amp;EDATE($A30,-3),$A$5:$A$304,"&lt;"&amp;$A30)&lt;3,"",ROUND(SUMIFS($F$5:$F$304,$B$5:$B$304,$B30,$A$5:$A$304,"&gt;="&amp;EDATE($A30,-3),$A$5:$A$304,"&lt;"&amp;$A30)/3,0)))</x:f>
        <x:v>625</x:v>
      </x:c>
      <x:c r="H30" s="42" t="n">
        <x:f>IF(OR($F30="",$G30=""),"",ABS($G30-$F30)/MAX(1,$F30))</x:f>
        <x:v>0.05303030303030303</x:v>
      </x:c>
      <x:c r="I30" s="42" t="n">
        <x:f>IF(OR($F30="",$G30=""),"",($G30-$F30)/MAX(1,$F30))</x:f>
        <x:v>-0.05303030303030303</x:v>
      </x:c>
      <x:c r="J30" s="27" t="str">
        <x:v>Não</x:v>
      </x:c>
      <x:c r="K30" s="27" t="str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</x:row>
    <x:row r="31">
      <x:c r="A31" s="41" t="n">
        <x:v>46113</x:v>
      </x:c>
      <x:c r="B31" s="26" t="str">
        <x:v>SKU-003</x:v>
      </x:c>
      <x:c r="C31" s="36" t="str">
        <x:f>IF($B31="","",IFERROR(INDEX(Produtos!$B$5:$B$204,MATCH($B31,Produtos!$A$5:$A$204,0)),""))</x:f>
        <x:v>Detergente neutro 500 ml</x:v>
      </x:c>
      <x:c r="D31" s="26" t="n">
        <x:v>370</x:v>
      </x:c>
      <x:c r="E31" s="26" t="n">
        <x:v>0</x:v>
      </x:c>
      <x:c r="F31" s="36" t="n">
        <x:f>IF($A31="","",ROUND(IFERROR($D31/(1-MIN($E31,DAY(EOMONTH($A31,0)))/DAY(EOMONTH($A31,0))),$D31),0))</x:f>
        <x:v>370</x:v>
      </x:c>
      <x:c r="G31" s="36" t="n">
        <x:f>IF($B31="","",IF(COUNTIFS($B$5:$B$304,$B31,$A$5:$A$304,"&gt;="&amp;EDATE($A31,-3),$A$5:$A$304,"&lt;"&amp;$A31)&lt;3,"",ROUND(SUMIFS($F$5:$F$304,$B$5:$B$304,$B31,$A$5:$A$304,"&gt;="&amp;EDATE($A31,-3),$A$5:$A$304,"&lt;"&amp;$A31)/3,0)))</x:f>
        <x:v>360</x:v>
      </x:c>
      <x:c r="H31" s="42" t="n">
        <x:f>IF(OR($F31="",$G31=""),"",ABS($G31-$F31)/MAX(1,$F31))</x:f>
        <x:v>0.02702702702702703</x:v>
      </x:c>
      <x:c r="I31" s="42" t="n">
        <x:f>IF(OR($F31="",$G31=""),"",($G31-$F31)/MAX(1,$F31))</x:f>
        <x:v>-0.02702702702702703</x:v>
      </x:c>
      <x:c r="J31" s="27" t="str">
        <x:v>Não</x:v>
      </x:c>
      <x:c r="K31" s="27" t="str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</x:row>
    <x:row r="32">
      <x:c r="A32" s="41" t="n">
        <x:v>46113</x:v>
      </x:c>
      <x:c r="B32" s="26" t="str">
        <x:v>SKU-004</x:v>
      </x:c>
      <x:c r="C32" s="36" t="str">
        <x:f>IF($B32="","",IFERROR(INDEX(Produtos!$B$5:$B$204,MATCH($B32,Produtos!$A$5:$A$204,0)),""))</x:f>
        <x:v>Arroz premium 5 kg</x:v>
      </x:c>
      <x:c r="D32" s="26" t="n">
        <x:v>310</x:v>
      </x:c>
      <x:c r="E32" s="26" t="n">
        <x:v>0</x:v>
      </x:c>
      <x:c r="F32" s="36" t="n">
        <x:f>IF($A32="","",ROUND(IFERROR($D32/(1-MIN($E32,DAY(EOMONTH($A32,0)))/DAY(EOMONTH($A32,0))),$D32),0))</x:f>
        <x:v>310</x:v>
      </x:c>
      <x:c r="G32" s="36" t="n">
        <x:f>IF($B32="","",IF(COUNTIFS($B$5:$B$304,$B32,$A$5:$A$304,"&gt;="&amp;EDATE($A32,-3),$A$5:$A$304,"&lt;"&amp;$A32)&lt;3,"",ROUND(SUMIFS($F$5:$F$304,$B$5:$B$304,$B32,$A$5:$A$304,"&gt;="&amp;EDATE($A32,-3),$A$5:$A$304,"&lt;"&amp;$A32)/3,0)))</x:f>
        <x:v>305</x:v>
      </x:c>
      <x:c r="H32" s="42" t="n">
        <x:f>IF(OR($F32="",$G32=""),"",ABS($G32-$F32)/MAX(1,$F32))</x:f>
        <x:v>0.016129032258064516</x:v>
      </x:c>
      <x:c r="I32" s="42" t="n">
        <x:f>IF(OR($F32="",$G32=""),"",($G32-$F32)/MAX(1,$F32))</x:f>
        <x:v>-0.016129032258064516</x:v>
      </x:c>
      <x:c r="J32" s="27" t="str">
        <x:v>Não</x:v>
      </x:c>
      <x:c r="K32" s="27" t="str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</x:row>
    <x:row r="33">
      <x:c r="A33" s="41" t="n">
        <x:v>46113</x:v>
      </x:c>
      <x:c r="B33" s="26" t="str">
        <x:v>SKU-005</x:v>
      </x:c>
      <x:c r="C33" s="36" t="str">
        <x:f>IF($B33="","",IFERROR(INDEX(Produtos!$B$5:$B$204,MATCH($B33,Produtos!$A$5:$A$204,0)),""))</x:f>
        <x:v>Suco integral 1 L</x:v>
      </x:c>
      <x:c r="D33" s="26" t="n">
        <x:v>230</x:v>
      </x:c>
      <x:c r="E33" s="26" t="n">
        <x:v>0</x:v>
      </x:c>
      <x:c r="F33" s="36" t="n">
        <x:f>IF($A33="","",ROUND(IFERROR($D33/(1-MIN($E33,DAY(EOMONTH($A33,0)))/DAY(EOMONTH($A33,0))),$D33),0))</x:f>
        <x:v>230</x:v>
      </x:c>
      <x:c r="G33" s="36" t="n">
        <x:f>IF($B33="","",IF(COUNTIFS($B$5:$B$304,$B33,$A$5:$A$304,"&gt;="&amp;EDATE($A33,-3),$A$5:$A$304,"&lt;"&amp;$A33)&lt;3,"",ROUND(SUMIFS($F$5:$F$304,$B$5:$B$304,$B33,$A$5:$A$304,"&gt;="&amp;EDATE($A33,-3),$A$5:$A$304,"&lt;"&amp;$A33)/3,0)))</x:f>
        <x:v>192</x:v>
      </x:c>
      <x:c r="H33" s="42" t="n">
        <x:f>IF(OR($F33="",$G33=""),"",ABS($G33-$F33)/MAX(1,$F33))</x:f>
        <x:v>0.16521739130434782</x:v>
      </x:c>
      <x:c r="I33" s="42" t="n">
        <x:f>IF(OR($F33="",$G33=""),"",($G33-$F33)/MAX(1,$F33))</x:f>
        <x:v>-0.16521739130434782</x:v>
      </x:c>
      <x:c r="J33" s="27" t="str">
        <x:v>Não</x:v>
      </x:c>
      <x:c r="K33" s="27" t="str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</x:row>
    <x:row r="34">
      <x:c r="A34" s="41" t="n">
        <x:v>46113</x:v>
      </x:c>
      <x:c r="B34" s="26" t="str">
        <x:v>SKU-006</x:v>
      </x:c>
      <x:c r="C34" s="36" t="str">
        <x:f>IF($B34="","",IFERROR(INDEX(Produtos!$B$5:$B$204,MATCH($B34,Produtos!$A$5:$A$204,0)),""))</x:f>
        <x:v>Shampoo diário 350 ml</x:v>
      </x:c>
      <x:c r="D34" s="26" t="n">
        <x:v>155</x:v>
      </x:c>
      <x:c r="E34" s="26" t="n">
        <x:v>0</x:v>
      </x:c>
      <x:c r="F34" s="36" t="n">
        <x:f>IF($A34="","",ROUND(IFERROR($D34/(1-MIN($E34,DAY(EOMONTH($A34,0)))/DAY(EOMONTH($A34,0))),$D34),0))</x:f>
        <x:v>155</x:v>
      </x:c>
      <x:c r="G34" s="36" t="n">
        <x:f>IF($B34="","",IF(COUNTIFS($B$5:$B$304,$B34,$A$5:$A$304,"&gt;="&amp;EDATE($A34,-3),$A$5:$A$304,"&lt;"&amp;$A34)&lt;3,"",ROUND(SUMIFS($F$5:$F$304,$B$5:$B$304,$B34,$A$5:$A$304,"&gt;="&amp;EDATE($A34,-3),$A$5:$A$304,"&lt;"&amp;$A34)/3,0)))</x:f>
        <x:v>150</x:v>
      </x:c>
      <x:c r="H34" s="42" t="n">
        <x:f>IF(OR($F34="",$G34=""),"",ABS($G34-$F34)/MAX(1,$F34))</x:f>
        <x:v>0.03225806451612903</x:v>
      </x:c>
      <x:c r="I34" s="42" t="n">
        <x:f>IF(OR($F34="",$G34=""),"",($G34-$F34)/MAX(1,$F34))</x:f>
        <x:v>-0.03225806451612903</x:v>
      </x:c>
      <x:c r="J34" s="27" t="str">
        <x:v>Não</x:v>
      </x:c>
      <x:c r="K34" s="27" t="str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</x:row>
    <x:row r="35">
      <x:c r="A35" s="41" t="n">
        <x:v>46113</x:v>
      </x:c>
      <x:c r="B35" s="26" t="str">
        <x:v>SKU-007</x:v>
      </x:c>
      <x:c r="C35" s="36" t="str">
        <x:f>IF($B35="","",IFERROR(INDEX(Produtos!$B$5:$B$204,MATCH($B35,Produtos!$A$5:$A$204,0)),""))</x:f>
        <x:v>Ração premium 10 kg</x:v>
      </x:c>
      <x:c r="D35" s="26" t="n">
        <x:v>115</x:v>
      </x:c>
      <x:c r="E35" s="26" t="n">
        <x:v>0</x:v>
      </x:c>
      <x:c r="F35" s="36" t="n">
        <x:f>IF($A35="","",ROUND(IFERROR($D35/(1-MIN($E35,DAY(EOMONTH($A35,0)))/DAY(EOMONTH($A35,0))),$D35),0))</x:f>
        <x:v>115</x:v>
      </x:c>
      <x:c r="G35" s="36" t="n">
        <x:f>IF($B35="","",IF(COUNTIFS($B$5:$B$304,$B35,$A$5:$A$304,"&gt;="&amp;EDATE($A35,-3),$A$5:$A$304,"&lt;"&amp;$A35)&lt;3,"",ROUND(SUMIFS($F$5:$F$304,$B$5:$B$304,$B35,$A$5:$A$304,"&gt;="&amp;EDATE($A35,-3),$A$5:$A$304,"&lt;"&amp;$A35)/3,0)))</x:f>
        <x:v>102</x:v>
      </x:c>
      <x:c r="H35" s="42" t="n">
        <x:f>IF(OR($F35="",$G35=""),"",ABS($G35-$F35)/MAX(1,$F35))</x:f>
        <x:v>0.11304347826086956</x:v>
      </x:c>
      <x:c r="I35" s="42" t="n">
        <x:f>IF(OR($F35="",$G35=""),"",($G35-$F35)/MAX(1,$F35))</x:f>
        <x:v>-0.11304347826086956</x:v>
      </x:c>
      <x:c r="J35" s="27" t="str">
        <x:v>Não</x:v>
      </x:c>
      <x:c r="K35" s="27" t="str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</x:row>
    <x:row r="36">
      <x:c r="A36" s="41" t="n">
        <x:v>46113</x:v>
      </x:c>
      <x:c r="B36" s="26" t="str">
        <x:v>SKU-008</x:v>
      </x:c>
      <x:c r="C36" s="36" t="str">
        <x:f>IF($B36="","",IFERROR(INDEX(Produtos!$B$5:$B$204,MATCH($B36,Produtos!$A$5:$A$204,0)),""))</x:f>
        <x:v>Vitamina C 30 cápsulas</x:v>
      </x:c>
      <x:c r="D36" s="26" t="n">
        <x:v>190</x:v>
      </x:c>
      <x:c r="E36" s="26" t="n">
        <x:v>3</x:v>
      </x:c>
      <x:c r="F36" s="36" t="n">
        <x:f>IF($A36="","",ROUND(IFERROR($D36/(1-MIN($E36,DAY(EOMONTH($A36,0)))/DAY(EOMONTH($A36,0))),$D36),0))</x:f>
        <x:v>211</x:v>
      </x:c>
      <x:c r="G36" s="36" t="n">
        <x:f>IF($B36="","",IF(COUNTIFS($B$5:$B$304,$B36,$A$5:$A$304,"&gt;="&amp;EDATE($A36,-3),$A$5:$A$304,"&lt;"&amp;$A36)&lt;3,"",ROUND(SUMIFS($F$5:$F$304,$B$5:$B$304,$B36,$A$5:$A$304,"&gt;="&amp;EDATE($A36,-3),$A$5:$A$304,"&lt;"&amp;$A36)/3,0)))</x:f>
        <x:v>144</x:v>
      </x:c>
      <x:c r="H36" s="42" t="n">
        <x:f>IF(OR($F36="",$G36=""),"",ABS($G36-$F36)/MAX(1,$F36))</x:f>
        <x:v>0.3175355450236967</x:v>
      </x:c>
      <x:c r="I36" s="42" t="n">
        <x:f>IF(OR($F36="",$G36=""),"",($G36-$F36)/MAX(1,$F36))</x:f>
        <x:v>-0.3175355450236967</x:v>
      </x:c>
      <x:c r="J36" s="27" t="str">
        <x:v>Não</x:v>
      </x:c>
      <x:c r="K36" s="27" t="str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</x:row>
    <x:row r="37">
      <x:c r="A37" s="41" t="n">
        <x:v>46143</x:v>
      </x:c>
      <x:c r="B37" s="26" t="str">
        <x:v>SKU-001</x:v>
      </x:c>
      <x:c r="C37" s="36" t="str">
        <x:f>IF($B37="","",IFERROR(INDEX(Produtos!$B$5:$B$204,MATCH($B37,Produtos!$A$5:$A$204,0)),""))</x:f>
        <x:v>Café especial 500 g</x:v>
      </x:c>
      <x:c r="D37" s="26" t="n">
        <x:v>490</x:v>
      </x:c>
      <x:c r="E37" s="26" t="n">
        <x:v>0</x:v>
      </x:c>
      <x:c r="F37" s="36" t="n">
        <x:f>IF($A37="","",ROUND(IFERROR($D37/(1-MIN($E37,DAY(EOMONTH($A37,0)))/DAY(EOMONTH($A37,0))),$D37),0))</x:f>
        <x:v>490</x:v>
      </x:c>
      <x:c r="G37" s="36" t="n">
        <x:f>IF($B37="","",IF(COUNTIFS($B$5:$B$304,$B37,$A$5:$A$304,"&gt;="&amp;EDATE($A37,-3),$A$5:$A$304,"&lt;"&amp;$A37)&lt;3,"",ROUND(SUMIFS($F$5:$F$304,$B$5:$B$304,$B37,$A$5:$A$304,"&gt;="&amp;EDATE($A37,-3),$A$5:$A$304,"&lt;"&amp;$A37)/3,0)))</x:f>
        <x:v>455</x:v>
      </x:c>
      <x:c r="H37" s="42" t="n">
        <x:f>IF(OR($F37="",$G37=""),"",ABS($G37-$F37)/MAX(1,$F37))</x:f>
        <x:v>0.07142857142857142</x:v>
      </x:c>
      <x:c r="I37" s="42" t="n">
        <x:f>IF(OR($F37="",$G37=""),"",($G37-$F37)/MAX(1,$F37))</x:f>
        <x:v>-0.07142857142857142</x:v>
      </x:c>
      <x:c r="J37" s="27" t="str">
        <x:v>Não</x:v>
      </x:c>
      <x:c r="K37" s="27" t="str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</x:row>
    <x:row r="38">
      <x:c r="A38" s="41" t="n">
        <x:v>46143</x:v>
      </x:c>
      <x:c r="B38" s="26" t="str">
        <x:v>SKU-002</x:v>
      </x:c>
      <x:c r="C38" s="36" t="str">
        <x:f>IF($B38="","",IFERROR(INDEX(Produtos!$B$5:$B$204,MATCH($B38,Produtos!$A$5:$A$204,0)),""))</x:f>
        <x:v>Leite integral 1 L</x:v>
      </x:c>
      <x:c r="D38" s="26" t="n">
        <x:v>680</x:v>
      </x:c>
      <x:c r="E38" s="26" t="n">
        <x:v>0</x:v>
      </x:c>
      <x:c r="F38" s="36" t="n">
        <x:f>IF($A38="","",ROUND(IFERROR($D38/(1-MIN($E38,DAY(EOMONTH($A38,0)))/DAY(EOMONTH($A38,0))),$D38),0))</x:f>
        <x:v>680</x:v>
      </x:c>
      <x:c r="G38" s="36" t="n">
        <x:f>IF($B38="","",IF(COUNTIFS($B$5:$B$304,$B38,$A$5:$A$304,"&gt;="&amp;EDATE($A38,-3),$A$5:$A$304,"&lt;"&amp;$A38)&lt;3,"",ROUND(SUMIFS($F$5:$F$304,$B$5:$B$304,$B38,$A$5:$A$304,"&gt;="&amp;EDATE($A38,-3),$A$5:$A$304,"&lt;"&amp;$A38)/3,0)))</x:f>
        <x:v>642</x:v>
      </x:c>
      <x:c r="H38" s="42" t="n">
        <x:f>IF(OR($F38="",$G38=""),"",ABS($G38-$F38)/MAX(1,$F38))</x:f>
        <x:v>0.05588235294117647</x:v>
      </x:c>
      <x:c r="I38" s="42" t="n">
        <x:f>IF(OR($F38="",$G38=""),"",($G38-$F38)/MAX(1,$F38))</x:f>
        <x:v>-0.05588235294117647</x:v>
      </x:c>
      <x:c r="J38" s="27" t="str">
        <x:v>Não</x:v>
      </x:c>
      <x:c r="K38" s="27" t="str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</x:row>
    <x:row r="39">
      <x:c r="A39" s="41" t="n">
        <x:v>46143</x:v>
      </x:c>
      <x:c r="B39" s="26" t="str">
        <x:v>SKU-003</x:v>
      </x:c>
      <x:c r="C39" s="36" t="str">
        <x:f>IF($B39="","",IFERROR(INDEX(Produtos!$B$5:$B$204,MATCH($B39,Produtos!$A$5:$A$204,0)),""))</x:f>
        <x:v>Detergente neutro 500 ml</x:v>
      </x:c>
      <x:c r="D39" s="26" t="n">
        <x:v>365</x:v>
      </x:c>
      <x:c r="E39" s="26" t="n">
        <x:v>0</x:v>
      </x:c>
      <x:c r="F39" s="36" t="n">
        <x:f>IF($A39="","",ROUND(IFERROR($D39/(1-MIN($E39,DAY(EOMONTH($A39,0)))/DAY(EOMONTH($A39,0))),$D39),0))</x:f>
        <x:v>365</x:v>
      </x:c>
      <x:c r="G39" s="36" t="n">
        <x:f>IF($B39="","",IF(COUNTIFS($B$5:$B$304,$B39,$A$5:$A$304,"&gt;="&amp;EDATE($A39,-3),$A$5:$A$304,"&lt;"&amp;$A39)&lt;3,"",ROUND(SUMIFS($F$5:$F$304,$B$5:$B$304,$B39,$A$5:$A$304,"&gt;="&amp;EDATE($A39,-3),$A$5:$A$304,"&lt;"&amp;$A39)/3,0)))</x:f>
        <x:v>367</x:v>
      </x:c>
      <x:c r="H39" s="42" t="n">
        <x:f>IF(OR($F39="",$G39=""),"",ABS($G39-$F39)/MAX(1,$F39))</x:f>
        <x:v>0.005479452054794521</x:v>
      </x:c>
      <x:c r="I39" s="42" t="n">
        <x:f>IF(OR($F39="",$G39=""),"",($G39-$F39)/MAX(1,$F39))</x:f>
        <x:v>0.005479452054794521</x:v>
      </x:c>
      <x:c r="J39" s="27" t="str">
        <x:v>Não</x:v>
      </x:c>
      <x:c r="K39" s="27" t="str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</x:row>
    <x:row r="40">
      <x:c r="A40" s="41" t="n">
        <x:v>46143</x:v>
      </x:c>
      <x:c r="B40" s="26" t="str">
        <x:v>SKU-004</x:v>
      </x:c>
      <x:c r="C40" s="36" t="str">
        <x:f>IF($B40="","",IFERROR(INDEX(Produtos!$B$5:$B$204,MATCH($B40,Produtos!$A$5:$A$204,0)),""))</x:f>
        <x:v>Arroz premium 5 kg</x:v>
      </x:c>
      <x:c r="D40" s="26" t="n">
        <x:v>330</x:v>
      </x:c>
      <x:c r="E40" s="26" t="n">
        <x:v>0</x:v>
      </x:c>
      <x:c r="F40" s="36" t="n">
        <x:f>IF($A40="","",ROUND(IFERROR($D40/(1-MIN($E40,DAY(EOMONTH($A40,0)))/DAY(EOMONTH($A40,0))),$D40),0))</x:f>
        <x:v>330</x:v>
      </x:c>
      <x:c r="G40" s="36" t="n">
        <x:f>IF($B40="","",IF(COUNTIFS($B$5:$B$304,$B40,$A$5:$A$304,"&gt;="&amp;EDATE($A40,-3),$A$5:$A$304,"&lt;"&amp;$A40)&lt;3,"",ROUND(SUMIFS($F$5:$F$304,$B$5:$B$304,$B40,$A$5:$A$304,"&gt;="&amp;EDATE($A40,-3),$A$5:$A$304,"&lt;"&amp;$A40)/3,0)))</x:f>
        <x:v>312</x:v>
      </x:c>
      <x:c r="H40" s="42" t="n">
        <x:f>IF(OR($F40="",$G40=""),"",ABS($G40-$F40)/MAX(1,$F40))</x:f>
        <x:v>0.05454545454545454</x:v>
      </x:c>
      <x:c r="I40" s="42" t="n">
        <x:f>IF(OR($F40="",$G40=""),"",($G40-$F40)/MAX(1,$F40))</x:f>
        <x:v>-0.05454545454545454</x:v>
      </x:c>
      <x:c r="J40" s="27" t="str">
        <x:v>Não</x:v>
      </x:c>
      <x:c r="K40" s="27" t="str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</x:row>
    <x:row r="41">
      <x:c r="A41" s="41" t="n">
        <x:v>46143</x:v>
      </x:c>
      <x:c r="B41" s="26" t="str">
        <x:v>SKU-005</x:v>
      </x:c>
      <x:c r="C41" s="36" t="str">
        <x:f>IF($B41="","",IFERROR(INDEX(Produtos!$B$5:$B$204,MATCH($B41,Produtos!$A$5:$A$204,0)),""))</x:f>
        <x:v>Suco integral 1 L</x:v>
      </x:c>
      <x:c r="D41" s="26" t="n">
        <x:v>260</x:v>
      </x:c>
      <x:c r="E41" s="26" t="n">
        <x:v>3</x:v>
      </x:c>
      <x:c r="F41" s="36" t="n">
        <x:f>IF($A41="","",ROUND(IFERROR($D41/(1-MIN($E41,DAY(EOMONTH($A41,0)))/DAY(EOMONTH($A41,0))),$D41),0))</x:f>
        <x:v>288</x:v>
      </x:c>
      <x:c r="G41" s="36" t="n">
        <x:f>IF($B41="","",IF(COUNTIFS($B$5:$B$304,$B41,$A$5:$A$304,"&gt;="&amp;EDATE($A41,-3),$A$5:$A$304,"&lt;"&amp;$A41)&lt;3,"",ROUND(SUMIFS($F$5:$F$304,$B$5:$B$304,$B41,$A$5:$A$304,"&gt;="&amp;EDATE($A41,-3),$A$5:$A$304,"&lt;"&amp;$A41)/3,0)))</x:f>
        <x:v>208</x:v>
      </x:c>
      <x:c r="H41" s="42" t="n">
        <x:f>IF(OR($F41="",$G41=""),"",ABS($G41-$F41)/MAX(1,$F41))</x:f>
        <x:v>0.2777777777777778</x:v>
      </x:c>
      <x:c r="I41" s="42" t="n">
        <x:f>IF(OR($F41="",$G41=""),"",($G41-$F41)/MAX(1,$F41))</x:f>
        <x:v>-0.2777777777777778</x:v>
      </x:c>
      <x:c r="J41" s="27" t="str">
        <x:v>Não</x:v>
      </x:c>
      <x:c r="K41" s="27" t="str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</x:row>
    <x:row r="42">
      <x:c r="A42" s="41" t="n">
        <x:v>46143</x:v>
      </x:c>
      <x:c r="B42" s="26" t="str">
        <x:v>SKU-006</x:v>
      </x:c>
      <x:c r="C42" s="36" t="str">
        <x:f>IF($B42="","",IFERROR(INDEX(Produtos!$B$5:$B$204,MATCH($B42,Produtos!$A$5:$A$204,0)),""))</x:f>
        <x:v>Shampoo diário 350 ml</x:v>
      </x:c>
      <x:c r="D42" s="26" t="n">
        <x:v>165</x:v>
      </x:c>
      <x:c r="E42" s="26" t="n">
        <x:v>0</x:v>
      </x:c>
      <x:c r="F42" s="36" t="n">
        <x:f>IF($A42="","",ROUND(IFERROR($D42/(1-MIN($E42,DAY(EOMONTH($A42,0)))/DAY(EOMONTH($A42,0))),$D42),0))</x:f>
        <x:v>165</x:v>
      </x:c>
      <x:c r="G42" s="36" t="n">
        <x:f>IF($B42="","",IF(COUNTIFS($B$5:$B$304,$B42,$A$5:$A$304,"&gt;="&amp;EDATE($A42,-3),$A$5:$A$304,"&lt;"&amp;$A42)&lt;3,"",ROUND(SUMIFS($F$5:$F$304,$B$5:$B$304,$B42,$A$5:$A$304,"&gt;="&amp;EDATE($A42,-3),$A$5:$A$304,"&lt;"&amp;$A42)/3,0)))</x:f>
        <x:v>155</x:v>
      </x:c>
      <x:c r="H42" s="42" t="n">
        <x:f>IF(OR($F42="",$G42=""),"",ABS($G42-$F42)/MAX(1,$F42))</x:f>
        <x:v>0.06060606060606061</x:v>
      </x:c>
      <x:c r="I42" s="42" t="n">
        <x:f>IF(OR($F42="",$G42=""),"",($G42-$F42)/MAX(1,$F42))</x:f>
        <x:v>-0.06060606060606061</x:v>
      </x:c>
      <x:c r="J42" s="27" t="str">
        <x:v>Não</x:v>
      </x:c>
      <x:c r="K42" s="27" t="str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</x:row>
    <x:row r="43">
      <x:c r="A43" s="41" t="n">
        <x:v>46143</x:v>
      </x:c>
      <x:c r="B43" s="26" t="str">
        <x:v>SKU-007</x:v>
      </x:c>
      <x:c r="C43" s="36" t="str">
        <x:f>IF($B43="","",IFERROR(INDEX(Produtos!$B$5:$B$204,MATCH($B43,Produtos!$A$5:$A$204,0)),""))</x:f>
        <x:v>Ração premium 10 kg</x:v>
      </x:c>
      <x:c r="D43" s="26" t="n">
        <x:v>120</x:v>
      </x:c>
      <x:c r="E43" s="26" t="n">
        <x:v>0</x:v>
      </x:c>
      <x:c r="F43" s="36" t="n">
        <x:f>IF($A43="","",ROUND(IFERROR($D43/(1-MIN($E43,DAY(EOMONTH($A43,0)))/DAY(EOMONTH($A43,0))),$D43),0))</x:f>
        <x:v>120</x:v>
      </x:c>
      <x:c r="G43" s="36" t="n">
        <x:f>IF($B43="","",IF(COUNTIFS($B$5:$B$304,$B43,$A$5:$A$304,"&gt;="&amp;EDATE($A43,-3),$A$5:$A$304,"&lt;"&amp;$A43)&lt;3,"",ROUND(SUMIFS($F$5:$F$304,$B$5:$B$304,$B43,$A$5:$A$304,"&gt;="&amp;EDATE($A43,-3),$A$5:$A$304,"&lt;"&amp;$A43)/3,0)))</x:f>
        <x:v>108</x:v>
      </x:c>
      <x:c r="H43" s="42" t="n">
        <x:f>IF(OR($F43="",$G43=""),"",ABS($G43-$F43)/MAX(1,$F43))</x:f>
        <x:v>0.1</x:v>
      </x:c>
      <x:c r="I43" s="42" t="n">
        <x:f>IF(OR($F43="",$G43=""),"",($G43-$F43)/MAX(1,$F43))</x:f>
        <x:v>-0.1</x:v>
      </x:c>
      <x:c r="J43" s="27" t="str">
        <x:v>Não</x:v>
      </x:c>
      <x:c r="K43" s="27" t="str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</x:row>
    <x:row r="44">
      <x:c r="A44" s="41" t="n">
        <x:v>46143</x:v>
      </x:c>
      <x:c r="B44" s="26" t="str">
        <x:v>SKU-008</x:v>
      </x:c>
      <x:c r="C44" s="36" t="str">
        <x:f>IF($B44="","",IFERROR(INDEX(Produtos!$B$5:$B$204,MATCH($B44,Produtos!$A$5:$A$204,0)),""))</x:f>
        <x:v>Vitamina C 30 cápsulas</x:v>
      </x:c>
      <x:c r="D44" s="26" t="n">
        <x:v>240</x:v>
      </x:c>
      <x:c r="E44" s="26" t="n">
        <x:v>0</x:v>
      </x:c>
      <x:c r="F44" s="36" t="n">
        <x:f>IF($A44="","",ROUND(IFERROR($D44/(1-MIN($E44,DAY(EOMONTH($A44,0)))/DAY(EOMONTH($A44,0))),$D44),0))</x:f>
        <x:v>240</x:v>
      </x:c>
      <x:c r="G44" s="36" t="n">
        <x:f>IF($B44="","",IF(COUNTIFS($B$5:$B$304,$B44,$A$5:$A$304,"&gt;="&amp;EDATE($A44,-3),$A$5:$A$304,"&lt;"&amp;$A44)&lt;3,"",ROUND(SUMIFS($F$5:$F$304,$B$5:$B$304,$B44,$A$5:$A$304,"&gt;="&amp;EDATE($A44,-3),$A$5:$A$304,"&lt;"&amp;$A44)/3,0)))</x:f>
        <x:v>171</x:v>
      </x:c>
      <x:c r="H44" s="42" t="n">
        <x:f>IF(OR($F44="",$G44=""),"",ABS($G44-$F44)/MAX(1,$F44))</x:f>
        <x:v>0.2875</x:v>
      </x:c>
      <x:c r="I44" s="42" t="n">
        <x:f>IF(OR($F44="",$G44=""),"",($G44-$F44)/MAX(1,$F44))</x:f>
        <x:v>-0.2875</x:v>
      </x:c>
      <x:c r="J44" s="27" t="str">
        <x:v>Campanha sazonal</x:v>
      </x:c>
      <x:c r="K44" s="27" t="str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</x:row>
    <x:row r="45">
      <x:c r="A45" s="41" t="n">
        <x:v>46174</x:v>
      </x:c>
      <x:c r="B45" s="26" t="str">
        <x:v>SKU-001</x:v>
      </x:c>
      <x:c r="C45" s="36" t="str">
        <x:f>IF($B45="","",IFERROR(INDEX(Produtos!$B$5:$B$204,MATCH($B45,Produtos!$A$5:$A$204,0)),""))</x:f>
        <x:v>Café especial 500 g</x:v>
      </x:c>
      <x:c r="D45" s="26" t="n">
        <x:v>505</x:v>
      </x:c>
      <x:c r="E45" s="26" t="n">
        <x:v>0</x:v>
      </x:c>
      <x:c r="F45" s="36" t="n">
        <x:f>IF($A45="","",ROUND(IFERROR($D45/(1-MIN($E45,DAY(EOMONTH($A45,0)))/DAY(EOMONTH($A45,0))),$D45),0))</x:f>
        <x:v>505</x:v>
      </x:c>
      <x:c r="G45" s="36" t="n">
        <x:f>IF($B45="","",IF(COUNTIFS($B$5:$B$304,$B45,$A$5:$A$304,"&gt;="&amp;EDATE($A45,-3),$A$5:$A$304,"&lt;"&amp;$A45)&lt;3,"",ROUND(SUMIFS($F$5:$F$304,$B$5:$B$304,$B45,$A$5:$A$304,"&gt;="&amp;EDATE($A45,-3),$A$5:$A$304,"&lt;"&amp;$A45)/3,0)))</x:f>
        <x:v>472</x:v>
      </x:c>
      <x:c r="H45" s="42" t="n">
        <x:f>IF(OR($F45="",$G45=""),"",ABS($G45-$F45)/MAX(1,$F45))</x:f>
        <x:v>0.06534653465346535</x:v>
      </x:c>
      <x:c r="I45" s="42" t="n">
        <x:f>IF(OR($F45="",$G45=""),"",($G45-$F45)/MAX(1,$F45))</x:f>
        <x:v>-0.06534653465346535</x:v>
      </x:c>
      <x:c r="J45" s="27" t="str">
        <x:v>Não</x:v>
      </x:c>
      <x:c r="K45" s="27" t="str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</x:row>
    <x:row r="46">
      <x:c r="A46" s="41" t="n">
        <x:v>46174</x:v>
      </x:c>
      <x:c r="B46" s="26" t="str">
        <x:v>SKU-002</x:v>
      </x:c>
      <x:c r="C46" s="36" t="str">
        <x:f>IF($B46="","",IFERROR(INDEX(Produtos!$B$5:$B$204,MATCH($B46,Produtos!$A$5:$A$204,0)),""))</x:f>
        <x:v>Leite integral 1 L</x:v>
      </x:c>
      <x:c r="D46" s="26" t="n">
        <x:v>710</x:v>
      </x:c>
      <x:c r="E46" s="26" t="n">
        <x:v>3</x:v>
      </x:c>
      <x:c r="F46" s="36" t="n">
        <x:f>IF($A46="","",ROUND(IFERROR($D46/(1-MIN($E46,DAY(EOMONTH($A46,0)))/DAY(EOMONTH($A46,0))),$D46),0))</x:f>
        <x:v>789</x:v>
      </x:c>
      <x:c r="G46" s="36" t="n">
        <x:f>IF($B46="","",IF(COUNTIFS($B$5:$B$304,$B46,$A$5:$A$304,"&gt;="&amp;EDATE($A46,-3),$A$5:$A$304,"&lt;"&amp;$A46)&lt;3,"",ROUND(SUMIFS($F$5:$F$304,$B$5:$B$304,$B46,$A$5:$A$304,"&gt;="&amp;EDATE($A46,-3),$A$5:$A$304,"&lt;"&amp;$A46)/3,0)))</x:f>
        <x:v>660</x:v>
      </x:c>
      <x:c r="H46" s="42" t="n">
        <x:f>IF(OR($F46="",$G46=""),"",ABS($G46-$F46)/MAX(1,$F46))</x:f>
        <x:v>0.1634980988593156</x:v>
      </x:c>
      <x:c r="I46" s="42" t="n">
        <x:f>IF(OR($F46="",$G46=""),"",($G46-$F46)/MAX(1,$F46))</x:f>
        <x:v>-0.1634980988593156</x:v>
      </x:c>
      <x:c r="J46" s="27" t="str">
        <x:v>Não</x:v>
      </x:c>
      <x:c r="K46" s="27" t="str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</x:row>
    <x:row r="47">
      <x:c r="A47" s="41" t="n">
        <x:v>46174</x:v>
      </x:c>
      <x:c r="B47" s="26" t="str">
        <x:v>SKU-003</x:v>
      </x:c>
      <x:c r="C47" s="36" t="str">
        <x:f>IF($B47="","",IFERROR(INDEX(Produtos!$B$5:$B$204,MATCH($B47,Produtos!$A$5:$A$204,0)),""))</x:f>
        <x:v>Detergente neutro 500 ml</x:v>
      </x:c>
      <x:c r="D47" s="26" t="n">
        <x:v>380</x:v>
      </x:c>
      <x:c r="E47" s="26" t="n">
        <x:v>0</x:v>
      </x:c>
      <x:c r="F47" s="36" t="n">
        <x:f>IF($A47="","",ROUND(IFERROR($D47/(1-MIN($E47,DAY(EOMONTH($A47,0)))/DAY(EOMONTH($A47,0))),$D47),0))</x:f>
        <x:v>380</x:v>
      </x:c>
      <x:c r="G47" s="36" t="n">
        <x:f>IF($B47="","",IF(COUNTIFS($B$5:$B$304,$B47,$A$5:$A$304,"&gt;="&amp;EDATE($A47,-3),$A$5:$A$304,"&lt;"&amp;$A47)&lt;3,"",ROUND(SUMIFS($F$5:$F$304,$B$5:$B$304,$B47,$A$5:$A$304,"&gt;="&amp;EDATE($A47,-3),$A$5:$A$304,"&lt;"&amp;$A47)/3,0)))</x:f>
        <x:v>373</x:v>
      </x:c>
      <x:c r="H47" s="42" t="n">
        <x:f>IF(OR($F47="",$G47=""),"",ABS($G47-$F47)/MAX(1,$F47))</x:f>
        <x:v>0.018421052631578946</x:v>
      </x:c>
      <x:c r="I47" s="42" t="n">
        <x:f>IF(OR($F47="",$G47=""),"",($G47-$F47)/MAX(1,$F47))</x:f>
        <x:v>-0.018421052631578946</x:v>
      </x:c>
      <x:c r="J47" s="27" t="str">
        <x:v>Não</x:v>
      </x:c>
      <x:c r="K47" s="27" t="str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</x:row>
    <x:row r="48">
      <x:c r="A48" s="41" t="n">
        <x:v>46174</x:v>
      </x:c>
      <x:c r="B48" s="26" t="str">
        <x:v>SKU-004</x:v>
      </x:c>
      <x:c r="C48" s="36" t="str">
        <x:f>IF($B48="","",IFERROR(INDEX(Produtos!$B$5:$B$204,MATCH($B48,Produtos!$A$5:$A$204,0)),""))</x:f>
        <x:v>Arroz premium 5 kg</x:v>
      </x:c>
      <x:c r="D48" s="26" t="n">
        <x:v>345</x:v>
      </x:c>
      <x:c r="E48" s="26" t="n">
        <x:v>0</x:v>
      </x:c>
      <x:c r="F48" s="36" t="n">
        <x:f>IF($A48="","",ROUND(IFERROR($D48/(1-MIN($E48,DAY(EOMONTH($A48,0)))/DAY(EOMONTH($A48,0))),$D48),0))</x:f>
        <x:v>345</x:v>
      </x:c>
      <x:c r="G48" s="36" t="n">
        <x:f>IF($B48="","",IF(COUNTIFS($B$5:$B$304,$B48,$A$5:$A$304,"&gt;="&amp;EDATE($A48,-3),$A$5:$A$304,"&lt;"&amp;$A48)&lt;3,"",ROUND(SUMIFS($F$5:$F$304,$B$5:$B$304,$B48,$A$5:$A$304,"&gt;="&amp;EDATE($A48,-3),$A$5:$A$304,"&lt;"&amp;$A48)/3,0)))</x:f>
        <x:v>320</x:v>
      </x:c>
      <x:c r="H48" s="42" t="n">
        <x:f>IF(OR($F48="",$G48=""),"",ABS($G48-$F48)/MAX(1,$F48))</x:f>
        <x:v>0.07246376811594203</x:v>
      </x:c>
      <x:c r="I48" s="42" t="n">
        <x:f>IF(OR($F48="",$G48=""),"",($G48-$F48)/MAX(1,$F48))</x:f>
        <x:v>-0.07246376811594203</x:v>
      </x:c>
      <x:c r="J48" s="27" t="str">
        <x:v>Não</x:v>
      </x:c>
      <x:c r="K48" s="27" t="str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</x:row>
    <x:row r="49">
      <x:c r="A49" s="41" t="n">
        <x:v>46174</x:v>
      </x:c>
      <x:c r="B49" s="26" t="str">
        <x:v>SKU-005</x:v>
      </x:c>
      <x:c r="C49" s="36" t="str">
        <x:f>IF($B49="","",IFERROR(INDEX(Produtos!$B$5:$B$204,MATCH($B49,Produtos!$A$5:$A$204,0)),""))</x:f>
        <x:v>Suco integral 1 L</x:v>
      </x:c>
      <x:c r="D49" s="26" t="n">
        <x:v>310</x:v>
      </x:c>
      <x:c r="E49" s="26" t="n">
        <x:v>0</x:v>
      </x:c>
      <x:c r="F49" s="36" t="n">
        <x:f>IF($A49="","",ROUND(IFERROR($D49/(1-MIN($E49,DAY(EOMONTH($A49,0)))/DAY(EOMONTH($A49,0))),$D49),0))</x:f>
        <x:v>310</x:v>
      </x:c>
      <x:c r="G49" s="36" t="n">
        <x:f>IF($B49="","",IF(COUNTIFS($B$5:$B$304,$B49,$A$5:$A$304,"&gt;="&amp;EDATE($A49,-3),$A$5:$A$304,"&lt;"&amp;$A49)&lt;3,"",ROUND(SUMIFS($F$5:$F$304,$B$5:$B$304,$B49,$A$5:$A$304,"&gt;="&amp;EDATE($A49,-3),$A$5:$A$304,"&lt;"&amp;$A49)/3,0)))</x:f>
        <x:v>241</x:v>
      </x:c>
      <x:c r="H49" s="42" t="n">
        <x:f>IF(OR($F49="",$G49=""),"",ABS($G49-$F49)/MAX(1,$F49))</x:f>
        <x:v>0.22258064516129034</x:v>
      </x:c>
      <x:c r="I49" s="42" t="n">
        <x:f>IF(OR($F49="",$G49=""),"",($G49-$F49)/MAX(1,$F49))</x:f>
        <x:v>-0.22258064516129034</x:v>
      </x:c>
      <x:c r="J49" s="27" t="str">
        <x:v>Campanha verão</x:v>
      </x:c>
      <x:c r="K49" s="27" t="str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</x:row>
    <x:row r="50">
      <x:c r="A50" s="41" t="n">
        <x:v>46174</x:v>
      </x:c>
      <x:c r="B50" s="26" t="str">
        <x:v>SKU-006</x:v>
      </x:c>
      <x:c r="C50" s="36" t="str">
        <x:f>IF($B50="","",IFERROR(INDEX(Produtos!$B$5:$B$204,MATCH($B50,Produtos!$A$5:$A$204,0)),""))</x:f>
        <x:v>Shampoo diário 350 ml</x:v>
      </x:c>
      <x:c r="D50" s="26" t="n">
        <x:v>172</x:v>
      </x:c>
      <x:c r="E50" s="26" t="n">
        <x:v>0</x:v>
      </x:c>
      <x:c r="F50" s="36" t="n">
        <x:f>IF($A50="","",ROUND(IFERROR($D50/(1-MIN($E50,DAY(EOMONTH($A50,0)))/DAY(EOMONTH($A50,0))),$D50),0))</x:f>
        <x:v>172</x:v>
      </x:c>
      <x:c r="G50" s="36" t="n">
        <x:f>IF($B50="","",IF(COUNTIFS($B$5:$B$304,$B50,$A$5:$A$304,"&gt;="&amp;EDATE($A50,-3),$A$5:$A$304,"&lt;"&amp;$A50)&lt;3,"",ROUND(SUMIFS($F$5:$F$304,$B$5:$B$304,$B50,$A$5:$A$304,"&gt;="&amp;EDATE($A50,-3),$A$5:$A$304,"&lt;"&amp;$A50)/3,0)))</x:f>
        <x:v>156</x:v>
      </x:c>
      <x:c r="H50" s="42" t="n">
        <x:f>IF(OR($F50="",$G50=""),"",ABS($G50-$F50)/MAX(1,$F50))</x:f>
        <x:v>0.09302325581395349</x:v>
      </x:c>
      <x:c r="I50" s="42" t="n">
        <x:f>IF(OR($F50="",$G50=""),"",($G50-$F50)/MAX(1,$F50))</x:f>
        <x:v>-0.09302325581395349</x:v>
      </x:c>
      <x:c r="J50" s="27" t="str">
        <x:v>Não</x:v>
      </x:c>
      <x:c r="K50" s="27" t="str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</x:row>
    <x:row r="51">
      <x:c r="A51" s="41" t="n">
        <x:v>46174</x:v>
      </x:c>
      <x:c r="B51" s="26" t="str">
        <x:v>SKU-007</x:v>
      </x:c>
      <x:c r="C51" s="36" t="str">
        <x:f>IF($B51="","",IFERROR(INDEX(Produtos!$B$5:$B$204,MATCH($B51,Produtos!$A$5:$A$204,0)),""))</x:f>
        <x:v>Ração premium 10 kg</x:v>
      </x:c>
      <x:c r="D51" s="26" t="n">
        <x:v>126</x:v>
      </x:c>
      <x:c r="E51" s="26" t="n">
        <x:v>0</x:v>
      </x:c>
      <x:c r="F51" s="36" t="n">
        <x:f>IF($A51="","",ROUND(IFERROR($D51/(1-MIN($E51,DAY(EOMONTH($A51,0)))/DAY(EOMONTH($A51,0))),$D51),0))</x:f>
        <x:v>126</x:v>
      </x:c>
      <x:c r="G51" s="36" t="n">
        <x:f>IF($B51="","",IF(COUNTIFS($B$5:$B$304,$B51,$A$5:$A$304,"&gt;="&amp;EDATE($A51,-3),$A$5:$A$304,"&lt;"&amp;$A51)&lt;3,"",ROUND(SUMIFS($F$5:$F$304,$B$5:$B$304,$B51,$A$5:$A$304,"&gt;="&amp;EDATE($A51,-3),$A$5:$A$304,"&lt;"&amp;$A51)/3,0)))</x:f>
        <x:v>114</x:v>
      </x:c>
      <x:c r="H51" s="42" t="n">
        <x:f>IF(OR($F51="",$G51=""),"",ABS($G51-$F51)/MAX(1,$F51))</x:f>
        <x:v>0.09523809523809523</x:v>
      </x:c>
      <x:c r="I51" s="42" t="n">
        <x:f>IF(OR($F51="",$G51=""),"",($G51-$F51)/MAX(1,$F51))</x:f>
        <x:v>-0.09523809523809523</x:v>
      </x:c>
      <x:c r="J51" s="27" t="str">
        <x:v>Não</x:v>
      </x:c>
      <x:c r="K51" s="27" t="str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</x:row>
    <x:row r="52">
      <x:c r="A52" s="41" t="n">
        <x:v>46174</x:v>
      </x:c>
      <x:c r="B52" s="26" t="str">
        <x:v>SKU-008</x:v>
      </x:c>
      <x:c r="C52" s="36" t="str">
        <x:f>IF($B52="","",IFERROR(INDEX(Produtos!$B$5:$B$204,MATCH($B52,Produtos!$A$5:$A$204,0)),""))</x:f>
        <x:v>Vitamina C 30 cápsulas</x:v>
      </x:c>
      <x:c r="D52" s="26" t="n">
        <x:v>310</x:v>
      </x:c>
      <x:c r="E52" s="26" t="n">
        <x:v>0</x:v>
      </x:c>
      <x:c r="F52" s="36" t="n">
        <x:f>IF($A52="","",ROUND(IFERROR($D52/(1-MIN($E52,DAY(EOMONTH($A52,0)))/DAY(EOMONTH($A52,0))),$D52),0))</x:f>
        <x:v>310</x:v>
      </x:c>
      <x:c r="G52" s="36" t="n">
        <x:f>IF($B52="","",IF(COUNTIFS($B$5:$B$304,$B52,$A$5:$A$304,"&gt;="&amp;EDATE($A52,-3),$A$5:$A$304,"&lt;"&amp;$A52)&lt;3,"",ROUND(SUMIFS($F$5:$F$304,$B$5:$B$304,$B52,$A$5:$A$304,"&gt;="&amp;EDATE($A52,-3),$A$5:$A$304,"&lt;"&amp;$A52)/3,0)))</x:f>
        <x:v>204</x:v>
      </x:c>
      <x:c r="H52" s="42" t="n">
        <x:f>IF(OR($F52="",$G52=""),"",ABS($G52-$F52)/MAX(1,$F52))</x:f>
        <x:v>0.3419354838709677</x:v>
      </x:c>
      <x:c r="I52" s="42" t="n">
        <x:f>IF(OR($F52="",$G52=""),"",($G52-$F52)/MAX(1,$F52))</x:f>
        <x:v>-0.3419354838709677</x:v>
      </x:c>
      <x:c r="J52" s="27" t="str">
        <x:v>Não</x:v>
      </x:c>
      <x:c r="K52" s="27" t="str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</x:row>
    <x:row r="53">
      <x:c r="A53" s="41" t="n">
        <x:v>46204</x:v>
      </x:c>
      <x:c r="B53" s="26" t="str">
        <x:v>SKU-001</x:v>
      </x:c>
      <x:c r="C53" s="36" t="str">
        <x:f>IF($B53="","",IFERROR(INDEX(Produtos!$B$5:$B$204,MATCH($B53,Produtos!$A$5:$A$204,0)),""))</x:f>
        <x:v>Café especial 500 g</x:v>
      </x:c>
      <x:c r="D53" s="26" t="n">
        <x:v>528</x:v>
      </x:c>
      <x:c r="E53" s="26" t="n">
        <x:v>2</x:v>
      </x:c>
      <x:c r="F53" s="36" t="n">
        <x:f>IF($A53="","",ROUND(IFERROR($D53/(1-MIN($E53,DAY(EOMONTH($A53,0)))/DAY(EOMONTH($A53,0))),$D53),0))</x:f>
        <x:v>564</x:v>
      </x:c>
      <x:c r="G53" s="36" t="n">
        <x:f>IF($B53="","",IF(COUNTIFS($B$5:$B$304,$B53,$A$5:$A$304,"&gt;="&amp;EDATE($A53,-3),$A$5:$A$304,"&lt;"&amp;$A53)&lt;3,"",ROUND(SUMIFS($F$5:$F$304,$B$5:$B$304,$B53,$A$5:$A$304,"&gt;="&amp;EDATE($A53,-3),$A$5:$A$304,"&lt;"&amp;$A53)/3,0)))</x:f>
        <x:v>489</x:v>
      </x:c>
      <x:c r="H53" s="42" t="n">
        <x:f>IF(OR($F53="",$G53=""),"",ABS($G53-$F53)/MAX(1,$F53))</x:f>
        <x:v>0.13297872340425532</x:v>
      </x:c>
      <x:c r="I53" s="42" t="n">
        <x:f>IF(OR($F53="",$G53=""),"",($G53-$F53)/MAX(1,$F53))</x:f>
        <x:v>-0.13297872340425532</x:v>
      </x:c>
      <x:c r="J53" s="27" t="str">
        <x:v>Campanha inverno</x:v>
      </x:c>
      <x:c r="K53" s="27" t="str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</x:row>
    <x:row r="54">
      <x:c r="A54" s="41" t="n">
        <x:v>46204</x:v>
      </x:c>
      <x:c r="B54" s="26" t="str">
        <x:v>SKU-002</x:v>
      </x:c>
      <x:c r="C54" s="36" t="str">
        <x:f>IF($B54="","",IFERROR(INDEX(Produtos!$B$5:$B$204,MATCH($B54,Produtos!$A$5:$A$204,0)),""))</x:f>
        <x:v>Leite integral 1 L</x:v>
      </x:c>
      <x:c r="D54" s="26" t="n">
        <x:v>730</x:v>
      </x:c>
      <x:c r="E54" s="26" t="n">
        <x:v>0</x:v>
      </x:c>
      <x:c r="F54" s="36" t="n">
        <x:f>IF($A54="","",ROUND(IFERROR($D54/(1-MIN($E54,DAY(EOMONTH($A54,0)))/DAY(EOMONTH($A54,0))),$D54),0))</x:f>
        <x:v>730</x:v>
      </x:c>
      <x:c r="G54" s="36" t="n">
        <x:f>IF($B54="","",IF(COUNTIFS($B$5:$B$304,$B54,$A$5:$A$304,"&gt;="&amp;EDATE($A54,-3),$A$5:$A$304,"&lt;"&amp;$A54)&lt;3,"",ROUND(SUMIFS($F$5:$F$304,$B$5:$B$304,$B54,$A$5:$A$304,"&gt;="&amp;EDATE($A54,-3),$A$5:$A$304,"&lt;"&amp;$A54)/3,0)))</x:f>
        <x:v>710</x:v>
      </x:c>
      <x:c r="H54" s="42" t="n">
        <x:f>IF(OR($F54="",$G54=""),"",ABS($G54-$F54)/MAX(1,$F54))</x:f>
        <x:v>0.0273972602739726</x:v>
      </x:c>
      <x:c r="I54" s="42" t="n">
        <x:f>IF(OR($F54="",$G54=""),"",($G54-$F54)/MAX(1,$F54))</x:f>
        <x:v>-0.0273972602739726</x:v>
      </x:c>
      <x:c r="J54" s="27" t="str">
        <x:v>Não</x:v>
      </x:c>
      <x:c r="K54" s="27" t="str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</x:row>
    <x:row r="55">
      <x:c r="A55" s="41" t="n">
        <x:v>46204</x:v>
      </x:c>
      <x:c r="B55" s="26" t="str">
        <x:v>SKU-003</x:v>
      </x:c>
      <x:c r="C55" s="36" t="str">
        <x:f>IF($B55="","",IFERROR(INDEX(Produtos!$B$5:$B$204,MATCH($B55,Produtos!$A$5:$A$204,0)),""))</x:f>
        <x:v>Detergente neutro 500 ml</x:v>
      </x:c>
      <x:c r="D55" s="26" t="n">
        <x:v>390</x:v>
      </x:c>
      <x:c r="E55" s="26" t="n">
        <x:v>0</x:v>
      </x:c>
      <x:c r="F55" s="36" t="n">
        <x:f>IF($A55="","",ROUND(IFERROR($D55/(1-MIN($E55,DAY(EOMONTH($A55,0)))/DAY(EOMONTH($A55,0))),$D55),0))</x:f>
        <x:v>390</x:v>
      </x:c>
      <x:c r="G55" s="36" t="n">
        <x:f>IF($B55="","",IF(COUNTIFS($B$5:$B$304,$B55,$A$5:$A$304,"&gt;="&amp;EDATE($A55,-3),$A$5:$A$304,"&lt;"&amp;$A55)&lt;3,"",ROUND(SUMIFS($F$5:$F$304,$B$5:$B$304,$B55,$A$5:$A$304,"&gt;="&amp;EDATE($A55,-3),$A$5:$A$304,"&lt;"&amp;$A55)/3,0)))</x:f>
        <x:v>372</x:v>
      </x:c>
      <x:c r="H55" s="42" t="n">
        <x:f>IF(OR($F55="",$G55=""),"",ABS($G55-$F55)/MAX(1,$F55))</x:f>
        <x:v>0.046153846153846156</x:v>
      </x:c>
      <x:c r="I55" s="42" t="n">
        <x:f>IF(OR($F55="",$G55=""),"",($G55-$F55)/MAX(1,$F55))</x:f>
        <x:v>-0.046153846153846156</x:v>
      </x:c>
      <x:c r="J55" s="27" t="str">
        <x:v>Não</x:v>
      </x:c>
      <x:c r="K55" s="27" t="str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</x:row>
    <x:row r="56">
      <x:c r="A56" s="41" t="n">
        <x:v>46204</x:v>
      </x:c>
      <x:c r="B56" s="26" t="str">
        <x:v>SKU-004</x:v>
      </x:c>
      <x:c r="C56" s="36" t="str">
        <x:f>IF($B56="","",IFERROR(INDEX(Produtos!$B$5:$B$204,MATCH($B56,Produtos!$A$5:$A$204,0)),""))</x:f>
        <x:v>Arroz premium 5 kg</x:v>
      </x:c>
      <x:c r="D56" s="26" t="n">
        <x:v>355</x:v>
      </x:c>
      <x:c r="E56" s="26" t="n">
        <x:v>0</x:v>
      </x:c>
      <x:c r="F56" s="36" t="n">
        <x:f>IF($A56="","",ROUND(IFERROR($D56/(1-MIN($E56,DAY(EOMONTH($A56,0)))/DAY(EOMONTH($A56,0))),$D56),0))</x:f>
        <x:v>355</x:v>
      </x:c>
      <x:c r="G56" s="36" t="n">
        <x:f>IF($B56="","",IF(COUNTIFS($B$5:$B$304,$B56,$A$5:$A$304,"&gt;="&amp;EDATE($A56,-3),$A$5:$A$304,"&lt;"&amp;$A56)&lt;3,"",ROUND(SUMIFS($F$5:$F$304,$B$5:$B$304,$B56,$A$5:$A$304,"&gt;="&amp;EDATE($A56,-3),$A$5:$A$304,"&lt;"&amp;$A56)/3,0)))</x:f>
        <x:v>328</x:v>
      </x:c>
      <x:c r="H56" s="42" t="n">
        <x:f>IF(OR($F56="",$G56=""),"",ABS($G56-$F56)/MAX(1,$F56))</x:f>
        <x:v>0.07605633802816901</x:v>
      </x:c>
      <x:c r="I56" s="42" t="n">
        <x:f>IF(OR($F56="",$G56=""),"",($G56-$F56)/MAX(1,$F56))</x:f>
        <x:v>-0.07605633802816901</x:v>
      </x:c>
      <x:c r="J56" s="27" t="str">
        <x:v>Não</x:v>
      </x:c>
      <x:c r="K56" s="27" t="str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</x:row>
    <x:row r="57">
      <x:c r="A57" s="41" t="n">
        <x:v>46204</x:v>
      </x:c>
      <x:c r="B57" s="26" t="str">
        <x:v>SKU-005</x:v>
      </x:c>
      <x:c r="C57" s="36" t="str">
        <x:f>IF($B57="","",IFERROR(INDEX(Produtos!$B$5:$B$204,MATCH($B57,Produtos!$A$5:$A$204,0)),""))</x:f>
        <x:v>Suco integral 1 L</x:v>
      </x:c>
      <x:c r="D57" s="26" t="n">
        <x:v>290</x:v>
      </x:c>
      <x:c r="E57" s="26" t="n">
        <x:v>0</x:v>
      </x:c>
      <x:c r="F57" s="36" t="n">
        <x:f>IF($A57="","",ROUND(IFERROR($D57/(1-MIN($E57,DAY(EOMONTH($A57,0)))/DAY(EOMONTH($A57,0))),$D57),0))</x:f>
        <x:v>290</x:v>
      </x:c>
      <x:c r="G57" s="36" t="n">
        <x:f>IF($B57="","",IF(COUNTIFS($B$5:$B$304,$B57,$A$5:$A$304,"&gt;="&amp;EDATE($A57,-3),$A$5:$A$304,"&lt;"&amp;$A57)&lt;3,"",ROUND(SUMIFS($F$5:$F$304,$B$5:$B$304,$B57,$A$5:$A$304,"&gt;="&amp;EDATE($A57,-3),$A$5:$A$304,"&lt;"&amp;$A57)/3,0)))</x:f>
        <x:v>276</x:v>
      </x:c>
      <x:c r="H57" s="42" t="n">
        <x:f>IF(OR($F57="",$G57=""),"",ABS($G57-$F57)/MAX(1,$F57))</x:f>
        <x:v>0.04827586206896552</x:v>
      </x:c>
      <x:c r="I57" s="42" t="n">
        <x:f>IF(OR($F57="",$G57=""),"",($G57-$F57)/MAX(1,$F57))</x:f>
        <x:v>-0.04827586206896552</x:v>
      </x:c>
      <x:c r="J57" s="27" t="str">
        <x:v>Não</x:v>
      </x:c>
      <x:c r="K57" s="27" t="str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</x:row>
    <x:row r="58">
      <x:c r="A58" s="41" t="n">
        <x:v>46204</x:v>
      </x:c>
      <x:c r="B58" s="26" t="str">
        <x:v>SKU-006</x:v>
      </x:c>
      <x:c r="C58" s="36" t="str">
        <x:f>IF($B58="","",IFERROR(INDEX(Produtos!$B$5:$B$204,MATCH($B58,Produtos!$A$5:$A$204,0)),""))</x:f>
        <x:v>Shampoo diário 350 ml</x:v>
      </x:c>
      <x:c r="D58" s="26" t="n">
        <x:v>180</x:v>
      </x:c>
      <x:c r="E58" s="26" t="n">
        <x:v>0</x:v>
      </x:c>
      <x:c r="F58" s="36" t="n">
        <x:f>IF($A58="","",ROUND(IFERROR($D58/(1-MIN($E58,DAY(EOMONTH($A58,0)))/DAY(EOMONTH($A58,0))),$D58),0))</x:f>
        <x:v>180</x:v>
      </x:c>
      <x:c r="G58" s="36" t="n">
        <x:f>IF($B58="","",IF(COUNTIFS($B$5:$B$304,$B58,$A$5:$A$304,"&gt;="&amp;EDATE($A58,-3),$A$5:$A$304,"&lt;"&amp;$A58)&lt;3,"",ROUND(SUMIFS($F$5:$F$304,$B$5:$B$304,$B58,$A$5:$A$304,"&gt;="&amp;EDATE($A58,-3),$A$5:$A$304,"&lt;"&amp;$A58)/3,0)))</x:f>
        <x:v>164</x:v>
      </x:c>
      <x:c r="H58" s="42" t="n">
        <x:f>IF(OR($F58="",$G58=""),"",ABS($G58-$F58)/MAX(1,$F58))</x:f>
        <x:v>0.08888888888888889</x:v>
      </x:c>
      <x:c r="I58" s="42" t="n">
        <x:f>IF(OR($F58="",$G58=""),"",($G58-$F58)/MAX(1,$F58))</x:f>
        <x:v>-0.08888888888888889</x:v>
      </x:c>
      <x:c r="J58" s="27" t="str">
        <x:v>Não</x:v>
      </x:c>
      <x:c r="K58" s="27" t="str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</x:row>
    <x:row r="59">
      <x:c r="A59" s="41" t="n">
        <x:v>46204</x:v>
      </x:c>
      <x:c r="B59" s="26" t="str">
        <x:v>SKU-007</x:v>
      </x:c>
      <x:c r="C59" s="36" t="str">
        <x:f>IF($B59="","",IFERROR(INDEX(Produtos!$B$5:$B$204,MATCH($B59,Produtos!$A$5:$A$204,0)),""))</x:f>
        <x:v>Ração premium 10 kg</x:v>
      </x:c>
      <x:c r="D59" s="26" t="n">
        <x:v>132</x:v>
      </x:c>
      <x:c r="E59" s="26" t="n">
        <x:v>4</x:v>
      </x:c>
      <x:c r="F59" s="36" t="n">
        <x:f>IF($A59="","",ROUND(IFERROR($D59/(1-MIN($E59,DAY(EOMONTH($A59,0)))/DAY(EOMONTH($A59,0))),$D59),0))</x:f>
        <x:v>152</x:v>
      </x:c>
      <x:c r="G59" s="36" t="n">
        <x:f>IF($B59="","",IF(COUNTIFS($B$5:$B$304,$B59,$A$5:$A$304,"&gt;="&amp;EDATE($A59,-3),$A$5:$A$304,"&lt;"&amp;$A59)&lt;3,"",ROUND(SUMIFS($F$5:$F$304,$B$5:$B$304,$B59,$A$5:$A$304,"&gt;="&amp;EDATE($A59,-3),$A$5:$A$304,"&lt;"&amp;$A59)/3,0)))</x:f>
        <x:v>120</x:v>
      </x:c>
      <x:c r="H59" s="42" t="n">
        <x:f>IF(OR($F59="",$G59=""),"",ABS($G59-$F59)/MAX(1,$F59))</x:f>
        <x:v>0.21052631578947367</x:v>
      </x:c>
      <x:c r="I59" s="42" t="n">
        <x:f>IF(OR($F59="",$G59=""),"",($G59-$F59)/MAX(1,$F59))</x:f>
        <x:v>-0.21052631578947367</x:v>
      </x:c>
      <x:c r="J59" s="27" t="str">
        <x:v>Não</x:v>
      </x:c>
      <x:c r="K59" s="27" t="str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</x:row>
    <x:row r="60">
      <x:c r="A60" s="41" t="n">
        <x:v>46204</x:v>
      </x:c>
      <x:c r="B60" s="26" t="str">
        <x:v>SKU-008</x:v>
      </x:c>
      <x:c r="C60" s="36" t="str">
        <x:f>IF($B60="","",IFERROR(INDEX(Produtos!$B$5:$B$204,MATCH($B60,Produtos!$A$5:$A$204,0)),""))</x:f>
        <x:v>Vitamina C 30 cápsulas</x:v>
      </x:c>
      <x:c r="D60" s="26" t="n">
        <x:v>280</x:v>
      </x:c>
      <x:c r="E60" s="26" t="n">
        <x:v>0</x:v>
      </x:c>
      <x:c r="F60" s="36" t="n">
        <x:f>IF($A60="","",ROUND(IFERROR($D60/(1-MIN($E60,DAY(EOMONTH($A60,0)))/DAY(EOMONTH($A60,0))),$D60),0))</x:f>
        <x:v>280</x:v>
      </x:c>
      <x:c r="G60" s="36" t="n">
        <x:f>IF($B60="","",IF(COUNTIFS($B$5:$B$304,$B60,$A$5:$A$304,"&gt;="&amp;EDATE($A60,-3),$A$5:$A$304,"&lt;"&amp;$A60)&lt;3,"",ROUND(SUMIFS($F$5:$F$304,$B$5:$B$304,$B60,$A$5:$A$304,"&gt;="&amp;EDATE($A60,-3),$A$5:$A$304,"&lt;"&amp;$A60)/3,0)))</x:f>
        <x:v>254</x:v>
      </x:c>
      <x:c r="H60" s="42" t="n">
        <x:f>IF(OR($F60="",$G60=""),"",ABS($G60-$F60)/MAX(1,$F60))</x:f>
        <x:v>0.09285714285714286</x:v>
      </x:c>
      <x:c r="I60" s="42" t="n">
        <x:f>IF(OR($F60="",$G60=""),"",($G60-$F60)/MAX(1,$F60))</x:f>
        <x:v>-0.09285714285714286</x:v>
      </x:c>
      <x:c r="J60" s="27" t="str">
        <x:v>Não</x:v>
      </x:c>
      <x:c r="K60" s="27" t="str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</x:row>
    <x:row r="61">
      <x:c r="A61" s="41" t="n">
        <x:v>46235</x:v>
      </x:c>
      <x:c r="B61" s="26" t="str">
        <x:v>SKU-001</x:v>
      </x:c>
      <x:c r="C61" s="36" t="str">
        <x:f>IF($B61="","",IFERROR(INDEX(Produtos!$B$5:$B$204,MATCH($B61,Produtos!$A$5:$A$204,0)),""))</x:f>
        <x:v>Café especial 500 g</x:v>
      </x:c>
      <x:c r="D61" s="26" t="n">
        <x:v>546</x:v>
      </x:c>
      <x:c r="E61" s="26" t="n">
        <x:v>0</x:v>
      </x:c>
      <x:c r="F61" s="36" t="n">
        <x:f>IF($A61="","",ROUND(IFERROR($D61/(1-MIN($E61,DAY(EOMONTH($A61,0)))/DAY(EOMONTH($A61,0))),$D61),0))</x:f>
        <x:v>546</x:v>
      </x:c>
      <x:c r="G61" s="36" t="n">
        <x:f>IF($B61="","",IF(COUNTIFS($B$5:$B$304,$B61,$A$5:$A$304,"&gt;="&amp;EDATE($A61,-3),$A$5:$A$304,"&lt;"&amp;$A61)&lt;3,"",ROUND(SUMIFS($F$5:$F$304,$B$5:$B$304,$B61,$A$5:$A$304,"&gt;="&amp;EDATE($A61,-3),$A$5:$A$304,"&lt;"&amp;$A61)/3,0)))</x:f>
        <x:v>520</x:v>
      </x:c>
      <x:c r="H61" s="42" t="n">
        <x:f>IF(OR($F61="",$G61=""),"",ABS($G61-$F61)/MAX(1,$F61))</x:f>
        <x:v>0.047619047619047616</x:v>
      </x:c>
      <x:c r="I61" s="42" t="n">
        <x:f>IF(OR($F61="",$G61=""),"",($G61-$F61)/MAX(1,$F61))</x:f>
        <x:v>-0.047619047619047616</x:v>
      </x:c>
      <x:c r="J61" s="27" t="str">
        <x:v>Não</x:v>
      </x:c>
      <x:c r="K61" s="27" t="str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</x:row>
    <x:row r="62">
      <x:c r="A62" s="41" t="n">
        <x:v>46235</x:v>
      </x:c>
      <x:c r="B62" s="26" t="str">
        <x:v>SKU-002</x:v>
      </x:c>
      <x:c r="C62" s="36" t="str">
        <x:f>IF($B62="","",IFERROR(INDEX(Produtos!$B$5:$B$204,MATCH($B62,Produtos!$A$5:$A$204,0)),""))</x:f>
        <x:v>Leite integral 1 L</x:v>
      </x:c>
      <x:c r="D62" s="26" t="n">
        <x:v>750</x:v>
      </x:c>
      <x:c r="E62" s="26" t="n">
        <x:v>0</x:v>
      </x:c>
      <x:c r="F62" s="36" t="n">
        <x:f>IF($A62="","",ROUND(IFERROR($D62/(1-MIN($E62,DAY(EOMONTH($A62,0)))/DAY(EOMONTH($A62,0))),$D62),0))</x:f>
        <x:v>750</x:v>
      </x:c>
      <x:c r="G62" s="36" t="n">
        <x:f>IF($B62="","",IF(COUNTIFS($B$5:$B$304,$B62,$A$5:$A$304,"&gt;="&amp;EDATE($A62,-3),$A$5:$A$304,"&lt;"&amp;$A62)&lt;3,"",ROUND(SUMIFS($F$5:$F$304,$B$5:$B$304,$B62,$A$5:$A$304,"&gt;="&amp;EDATE($A62,-3),$A$5:$A$304,"&lt;"&amp;$A62)/3,0)))</x:f>
        <x:v>733</x:v>
      </x:c>
      <x:c r="H62" s="42" t="n">
        <x:f>IF(OR($F62="",$G62=""),"",ABS($G62-$F62)/MAX(1,$F62))</x:f>
        <x:v>0.02266666666666667</x:v>
      </x:c>
      <x:c r="I62" s="42" t="n">
        <x:f>IF(OR($F62="",$G62=""),"",($G62-$F62)/MAX(1,$F62))</x:f>
        <x:v>-0.02266666666666667</x:v>
      </x:c>
      <x:c r="J62" s="27" t="str">
        <x:v>Ação de volume</x:v>
      </x:c>
      <x:c r="K62" s="27" t="str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</x:row>
    <x:row r="63">
      <x:c r="A63" s="41" t="n">
        <x:v>46235</x:v>
      </x:c>
      <x:c r="B63" s="26" t="str">
        <x:v>SKU-003</x:v>
      </x:c>
      <x:c r="C63" s="36" t="str">
        <x:f>IF($B63="","",IFERROR(INDEX(Produtos!$B$5:$B$204,MATCH($B63,Produtos!$A$5:$A$204,0)),""))</x:f>
        <x:v>Detergente neutro 500 ml</x:v>
      </x:c>
      <x:c r="D63" s="26" t="n">
        <x:v>400</x:v>
      </x:c>
      <x:c r="E63" s="26" t="n">
        <x:v>0</x:v>
      </x:c>
      <x:c r="F63" s="36" t="n">
        <x:f>IF($A63="","",ROUND(IFERROR($D63/(1-MIN($E63,DAY(EOMONTH($A63,0)))/DAY(EOMONTH($A63,0))),$D63),0))</x:f>
        <x:v>400</x:v>
      </x:c>
      <x:c r="G63" s="36" t="n">
        <x:f>IF($B63="","",IF(COUNTIFS($B$5:$B$304,$B63,$A$5:$A$304,"&gt;="&amp;EDATE($A63,-3),$A$5:$A$304,"&lt;"&amp;$A63)&lt;3,"",ROUND(SUMIFS($F$5:$F$304,$B$5:$B$304,$B63,$A$5:$A$304,"&gt;="&amp;EDATE($A63,-3),$A$5:$A$304,"&lt;"&amp;$A63)/3,0)))</x:f>
        <x:v>378</x:v>
      </x:c>
      <x:c r="H63" s="42" t="n">
        <x:f>IF(OR($F63="",$G63=""),"",ABS($G63-$F63)/MAX(1,$F63))</x:f>
        <x:v>0.055</x:v>
      </x:c>
      <x:c r="I63" s="42" t="n">
        <x:f>IF(OR($F63="",$G63=""),"",($G63-$F63)/MAX(1,$F63))</x:f>
        <x:v>-0.055</x:v>
      </x:c>
      <x:c r="J63" s="27" t="str">
        <x:v>Não</x:v>
      </x:c>
      <x:c r="K63" s="27" t="str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</x:row>
    <x:row r="64">
      <x:c r="A64" s="41" t="n">
        <x:v>46235</x:v>
      </x:c>
      <x:c r="B64" s="26" t="str">
        <x:v>SKU-004</x:v>
      </x:c>
      <x:c r="C64" s="36" t="str">
        <x:f>IF($B64="","",IFERROR(INDEX(Produtos!$B$5:$B$204,MATCH($B64,Produtos!$A$5:$A$204,0)),""))</x:f>
        <x:v>Arroz premium 5 kg</x:v>
      </x:c>
      <x:c r="D64" s="26" t="n">
        <x:v>370</x:v>
      </x:c>
      <x:c r="E64" s="26" t="n">
        <x:v>2</x:v>
      </x:c>
      <x:c r="F64" s="36" t="n">
        <x:f>IF($A64="","",ROUND(IFERROR($D64/(1-MIN($E64,DAY(EOMONTH($A64,0)))/DAY(EOMONTH($A64,0))),$D64),0))</x:f>
        <x:v>396</x:v>
      </x:c>
      <x:c r="G64" s="36" t="n">
        <x:f>IF($B64="","",IF(COUNTIFS($B$5:$B$304,$B64,$A$5:$A$304,"&gt;="&amp;EDATE($A64,-3),$A$5:$A$304,"&lt;"&amp;$A64)&lt;3,"",ROUND(SUMIFS($F$5:$F$304,$B$5:$B$304,$B64,$A$5:$A$304,"&gt;="&amp;EDATE($A64,-3),$A$5:$A$304,"&lt;"&amp;$A64)/3,0)))</x:f>
        <x:v>343</x:v>
      </x:c>
      <x:c r="H64" s="42" t="n">
        <x:f>IF(OR($F64="",$G64=""),"",ABS($G64-$F64)/MAX(1,$F64))</x:f>
        <x:v>0.13383838383838384</x:v>
      </x:c>
      <x:c r="I64" s="42" t="n">
        <x:f>IF(OR($F64="",$G64=""),"",($G64-$F64)/MAX(1,$F64))</x:f>
        <x:v>-0.13383838383838384</x:v>
      </x:c>
      <x:c r="J64" s="27" t="str">
        <x:v>Não</x:v>
      </x:c>
      <x:c r="K64" s="27" t="str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</x:row>
    <x:row r="65">
      <x:c r="A65" s="41" t="n">
        <x:v>46235</x:v>
      </x:c>
      <x:c r="B65" s="26" t="str">
        <x:v>SKU-005</x:v>
      </x:c>
      <x:c r="C65" s="36" t="str">
        <x:f>IF($B65="","",IFERROR(INDEX(Produtos!$B$5:$B$204,MATCH($B65,Produtos!$A$5:$A$204,0)),""))</x:f>
        <x:v>Suco integral 1 L</x:v>
      </x:c>
      <x:c r="D65" s="26" t="n">
        <x:v>270</x:v>
      </x:c>
      <x:c r="E65" s="26" t="n">
        <x:v>0</x:v>
      </x:c>
      <x:c r="F65" s="36" t="n">
        <x:f>IF($A65="","",ROUND(IFERROR($D65/(1-MIN($E65,DAY(EOMONTH($A65,0)))/DAY(EOMONTH($A65,0))),$D65),0))</x:f>
        <x:v>270</x:v>
      </x:c>
      <x:c r="G65" s="36" t="n">
        <x:f>IF($B65="","",IF(COUNTIFS($B$5:$B$304,$B65,$A$5:$A$304,"&gt;="&amp;EDATE($A65,-3),$A$5:$A$304,"&lt;"&amp;$A65)&lt;3,"",ROUND(SUMIFS($F$5:$F$304,$B$5:$B$304,$B65,$A$5:$A$304,"&gt;="&amp;EDATE($A65,-3),$A$5:$A$304,"&lt;"&amp;$A65)/3,0)))</x:f>
        <x:v>296</x:v>
      </x:c>
      <x:c r="H65" s="42" t="n">
        <x:f>IF(OR($F65="",$G65=""),"",ABS($G65-$F65)/MAX(1,$F65))</x:f>
        <x:v>0.0962962962962963</x:v>
      </x:c>
      <x:c r="I65" s="42" t="n">
        <x:f>IF(OR($F65="",$G65=""),"",($G65-$F65)/MAX(1,$F65))</x:f>
        <x:v>0.0962962962962963</x:v>
      </x:c>
      <x:c r="J65" s="27" t="str">
        <x:v>Não</x:v>
      </x:c>
      <x:c r="K65" s="27" t="str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</x:row>
    <x:row r="66">
      <x:c r="A66" s="41" t="n">
        <x:v>46235</x:v>
      </x:c>
      <x:c r="B66" s="26" t="str">
        <x:v>SKU-006</x:v>
      </x:c>
      <x:c r="C66" s="36" t="str">
        <x:f>IF($B66="","",IFERROR(INDEX(Produtos!$B$5:$B$204,MATCH($B66,Produtos!$A$5:$A$204,0)),""))</x:f>
        <x:v>Shampoo diário 350 ml</x:v>
      </x:c>
      <x:c r="D66" s="26" t="n">
        <x:v>188</x:v>
      </x:c>
      <x:c r="E66" s="26" t="n">
        <x:v>0</x:v>
      </x:c>
      <x:c r="F66" s="36" t="n">
        <x:f>IF($A66="","",ROUND(IFERROR($D66/(1-MIN($E66,DAY(EOMONTH($A66,0)))/DAY(EOMONTH($A66,0))),$D66),0))</x:f>
        <x:v>188</x:v>
      </x:c>
      <x:c r="G66" s="36" t="n">
        <x:f>IF($B66="","",IF(COUNTIFS($B$5:$B$304,$B66,$A$5:$A$304,"&gt;="&amp;EDATE($A66,-3),$A$5:$A$304,"&lt;"&amp;$A66)&lt;3,"",ROUND(SUMIFS($F$5:$F$304,$B$5:$B$304,$B66,$A$5:$A$304,"&gt;="&amp;EDATE($A66,-3),$A$5:$A$304,"&lt;"&amp;$A66)/3,0)))</x:f>
        <x:v>172</x:v>
      </x:c>
      <x:c r="H66" s="42" t="n">
        <x:f>IF(OR($F66="",$G66=""),"",ABS($G66-$F66)/MAX(1,$F66))</x:f>
        <x:v>0.0851063829787234</x:v>
      </x:c>
      <x:c r="I66" s="42" t="n">
        <x:f>IF(OR($F66="",$G66=""),"",($G66-$F66)/MAX(1,$F66))</x:f>
        <x:v>-0.0851063829787234</x:v>
      </x:c>
      <x:c r="J66" s="27" t="str">
        <x:v>Não</x:v>
      </x:c>
      <x:c r="K66" s="27" t="str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</x:row>
    <x:row r="67">
      <x:c r="A67" s="41" t="n">
        <x:v>46235</x:v>
      </x:c>
      <x:c r="B67" s="26" t="str">
        <x:v>SKU-007</x:v>
      </x:c>
      <x:c r="C67" s="36" t="str">
        <x:f>IF($B67="","",IFERROR(INDEX(Produtos!$B$5:$B$204,MATCH($B67,Produtos!$A$5:$A$204,0)),""))</x:f>
        <x:v>Ração premium 10 kg</x:v>
      </x:c>
      <x:c r="D67" s="26" t="n">
        <x:v>140</x:v>
      </x:c>
      <x:c r="E67" s="26" t="n">
        <x:v>0</x:v>
      </x:c>
      <x:c r="F67" s="36" t="n">
        <x:f>IF($A67="","",ROUND(IFERROR($D67/(1-MIN($E67,DAY(EOMONTH($A67,0)))/DAY(EOMONTH($A67,0))),$D67),0))</x:f>
        <x:v>140</x:v>
      </x:c>
      <x:c r="G67" s="36" t="n">
        <x:f>IF($B67="","",IF(COUNTIFS($B$5:$B$304,$B67,$A$5:$A$304,"&gt;="&amp;EDATE($A67,-3),$A$5:$A$304,"&lt;"&amp;$A67)&lt;3,"",ROUND(SUMIFS($F$5:$F$304,$B$5:$B$304,$B67,$A$5:$A$304,"&gt;="&amp;EDATE($A67,-3),$A$5:$A$304,"&lt;"&amp;$A67)/3,0)))</x:f>
        <x:v>133</x:v>
      </x:c>
      <x:c r="H67" s="42" t="n">
        <x:f>IF(OR($F67="",$G67=""),"",ABS($G67-$F67)/MAX(1,$F67))</x:f>
        <x:v>0.05</x:v>
      </x:c>
      <x:c r="I67" s="42" t="n">
        <x:f>IF(OR($F67="",$G67=""),"",($G67-$F67)/MAX(1,$F67))</x:f>
        <x:v>-0.05</x:v>
      </x:c>
      <x:c r="J67" s="27" t="str">
        <x:v>Não</x:v>
      </x:c>
      <x:c r="K67" s="27" t="str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</x:row>
    <x:row r="68">
      <x:c r="A68" s="41" t="n">
        <x:v>46235</x:v>
      </x:c>
      <x:c r="B68" s="26" t="str">
        <x:v>SKU-008</x:v>
      </x:c>
      <x:c r="C68" s="36" t="str">
        <x:f>IF($B68="","",IFERROR(INDEX(Produtos!$B$5:$B$204,MATCH($B68,Produtos!$A$5:$A$204,0)),""))</x:f>
        <x:v>Vitamina C 30 cápsulas</x:v>
      </x:c>
      <x:c r="D68" s="26" t="n">
        <x:v>220</x:v>
      </x:c>
      <x:c r="E68" s="26" t="n">
        <x:v>0</x:v>
      </x:c>
      <x:c r="F68" s="36" t="n">
        <x:f>IF($A68="","",ROUND(IFERROR($D68/(1-MIN($E68,DAY(EOMONTH($A68,0)))/DAY(EOMONTH($A68,0))),$D68),0))</x:f>
        <x:v>220</x:v>
      </x:c>
      <x:c r="G68" s="36" t="n">
        <x:f>IF($B68="","",IF(COUNTIFS($B$5:$B$304,$B68,$A$5:$A$304,"&gt;="&amp;EDATE($A68,-3),$A$5:$A$304,"&lt;"&amp;$A68)&lt;3,"",ROUND(SUMIFS($F$5:$F$304,$B$5:$B$304,$B68,$A$5:$A$304,"&gt;="&amp;EDATE($A68,-3),$A$5:$A$304,"&lt;"&amp;$A68)/3,0)))</x:f>
        <x:v>277</x:v>
      </x:c>
      <x:c r="H68" s="42" t="n">
        <x:f>IF(OR($F68="",$G68=""),"",ABS($G68-$F68)/MAX(1,$F68))</x:f>
        <x:v>0.2590909090909091</x:v>
      </x:c>
      <x:c r="I68" s="42" t="n">
        <x:f>IF(OR($F68="",$G68=""),"",($G68-$F68)/MAX(1,$F68))</x:f>
        <x:v>0.2590909090909091</x:v>
      </x:c>
      <x:c r="J68" s="27" t="str">
        <x:v>Não</x:v>
      </x:c>
      <x:c r="K68" s="27" t="str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</x:row>
    <x:row r="69">
      <x:c r="A69" s="41"/>
      <x:c r="B69" s="26"/>
      <x:c r="C69" s="36" t="str">
        <x:f>IF($B69="","",IFERROR(INDEX(Produtos!$B$5:$B$204,MATCH($B69,Produtos!$A$5:$A$204,0)),""))</x:f>
      </x:c>
      <x:c r="D69" s="26"/>
      <x:c r="E69" s="26"/>
      <x:c r="F69" s="36" t="str">
        <x:f>IF($A69="","",ROUND(IFERROR($D69/(1-MIN($E69,DAY(EOMONTH($A69,0)))/DAY(EOMONTH($A69,0))),$D69),0))</x:f>
      </x:c>
      <x:c r="G69" s="36" t="str">
        <x:f>IF($B69="","",IF(COUNTIFS($B$5:$B$304,$B69,$A$5:$A$304,"&gt;="&amp;EDATE($A69,-3),$A$5:$A$304,"&lt;"&amp;$A69)&lt;3,"",ROUND(SUMIFS($F$5:$F$304,$B$5:$B$304,$B69,$A$5:$A$304,"&gt;="&amp;EDATE($A69,-3),$A$5:$A$304,"&lt;"&amp;$A69)/3,0)))</x:f>
      </x:c>
      <x:c r="H69" s="42" t="str">
        <x:f>IF(OR($F69="",$G69=""),"",ABS($G69-$F69)/MAX(1,$F69))</x:f>
      </x:c>
      <x:c r="I69" s="42" t="str">
        <x:f>IF(OR($F69="",$G69=""),"",($G69-$F69)/MAX(1,$F69))</x:f>
      </x:c>
      <x:c r="J69" s="27"/>
      <x:c r="K69" s="27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</x:row>
    <x:row r="70">
      <x:c r="A70" s="41"/>
      <x:c r="B70" s="26"/>
      <x:c r="C70" s="36" t="str">
        <x:f>IF($B70="","",IFERROR(INDEX(Produtos!$B$5:$B$204,MATCH($B70,Produtos!$A$5:$A$204,0)),""))</x:f>
      </x:c>
      <x:c r="D70" s="26"/>
      <x:c r="E70" s="26"/>
      <x:c r="F70" s="36" t="str">
        <x:f>IF($A70="","",ROUND(IFERROR($D70/(1-MIN($E70,DAY(EOMONTH($A70,0)))/DAY(EOMONTH($A70,0))),$D70),0))</x:f>
      </x:c>
      <x:c r="G70" s="36" t="str">
        <x:f>IF($B70="","",IF(COUNTIFS($B$5:$B$304,$B70,$A$5:$A$304,"&gt;="&amp;EDATE($A70,-3),$A$5:$A$304,"&lt;"&amp;$A70)&lt;3,"",ROUND(SUMIFS($F$5:$F$304,$B$5:$B$304,$B70,$A$5:$A$304,"&gt;="&amp;EDATE($A70,-3),$A$5:$A$304,"&lt;"&amp;$A70)/3,0)))</x:f>
      </x:c>
      <x:c r="H70" s="42" t="str">
        <x:f>IF(OR($F70="",$G70=""),"",ABS($G70-$F70)/MAX(1,$F70))</x:f>
      </x:c>
      <x:c r="I70" s="42" t="str">
        <x:f>IF(OR($F70="",$G70=""),"",($G70-$F70)/MAX(1,$F70))</x:f>
      </x:c>
      <x:c r="J70" s="27"/>
      <x:c r="K70" s="27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</x:row>
    <x:row r="71">
      <x:c r="A71" s="41"/>
      <x:c r="B71" s="26"/>
      <x:c r="C71" s="36" t="str">
        <x:f>IF($B71="","",IFERROR(INDEX(Produtos!$B$5:$B$204,MATCH($B71,Produtos!$A$5:$A$204,0)),""))</x:f>
      </x:c>
      <x:c r="D71" s="26"/>
      <x:c r="E71" s="26"/>
      <x:c r="F71" s="36" t="str">
        <x:f>IF($A71="","",ROUND(IFERROR($D71/(1-MIN($E71,DAY(EOMONTH($A71,0)))/DAY(EOMONTH($A71,0))),$D71),0))</x:f>
      </x:c>
      <x:c r="G71" s="36" t="str">
        <x:f>IF($B71="","",IF(COUNTIFS($B$5:$B$304,$B71,$A$5:$A$304,"&gt;="&amp;EDATE($A71,-3),$A$5:$A$304,"&lt;"&amp;$A71)&lt;3,"",ROUND(SUMIFS($F$5:$F$304,$B$5:$B$304,$B71,$A$5:$A$304,"&gt;="&amp;EDATE($A71,-3),$A$5:$A$304,"&lt;"&amp;$A71)/3,0)))</x:f>
      </x:c>
      <x:c r="H71" s="42" t="str">
        <x:f>IF(OR($F71="",$G71=""),"",ABS($G71-$F71)/MAX(1,$F71))</x:f>
      </x:c>
      <x:c r="I71" s="42" t="str">
        <x:f>IF(OR($F71="",$G71=""),"",($G71-$F71)/MAX(1,$F71))</x:f>
      </x:c>
      <x:c r="J71" s="27"/>
      <x:c r="K71" s="27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</x:row>
    <x:row r="72">
      <x:c r="A72" s="41"/>
      <x:c r="B72" s="26"/>
      <x:c r="C72" s="36" t="str">
        <x:f>IF($B72="","",IFERROR(INDEX(Produtos!$B$5:$B$204,MATCH($B72,Produtos!$A$5:$A$204,0)),""))</x:f>
      </x:c>
      <x:c r="D72" s="26"/>
      <x:c r="E72" s="26"/>
      <x:c r="F72" s="36" t="str">
        <x:f>IF($A72="","",ROUND(IFERROR($D72/(1-MIN($E72,DAY(EOMONTH($A72,0)))/DAY(EOMONTH($A72,0))),$D72),0))</x:f>
      </x:c>
      <x:c r="G72" s="36" t="str">
        <x:f>IF($B72="","",IF(COUNTIFS($B$5:$B$304,$B72,$A$5:$A$304,"&gt;="&amp;EDATE($A72,-3),$A$5:$A$304,"&lt;"&amp;$A72)&lt;3,"",ROUND(SUMIFS($F$5:$F$304,$B$5:$B$304,$B72,$A$5:$A$304,"&gt;="&amp;EDATE($A72,-3),$A$5:$A$304,"&lt;"&amp;$A72)/3,0)))</x:f>
      </x:c>
      <x:c r="H72" s="42" t="str">
        <x:f>IF(OR($F72="",$G72=""),"",ABS($G72-$F72)/MAX(1,$F72))</x:f>
      </x:c>
      <x:c r="I72" s="42" t="str">
        <x:f>IF(OR($F72="",$G72=""),"",($G72-$F72)/MAX(1,$F72))</x:f>
      </x:c>
      <x:c r="J72" s="27"/>
      <x:c r="K72" s="27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</x:row>
    <x:row r="73">
      <x:c r="A73" s="41"/>
      <x:c r="B73" s="26"/>
      <x:c r="C73" s="36" t="str">
        <x:f>IF($B73="","",IFERROR(INDEX(Produtos!$B$5:$B$204,MATCH($B73,Produtos!$A$5:$A$204,0)),""))</x:f>
      </x:c>
      <x:c r="D73" s="26"/>
      <x:c r="E73" s="26"/>
      <x:c r="F73" s="36" t="str">
        <x:f>IF($A73="","",ROUND(IFERROR($D73/(1-MIN($E73,DAY(EOMONTH($A73,0)))/DAY(EOMONTH($A73,0))),$D73),0))</x:f>
      </x:c>
      <x:c r="G73" s="36" t="str">
        <x:f>IF($B73="","",IF(COUNTIFS($B$5:$B$304,$B73,$A$5:$A$304,"&gt;="&amp;EDATE($A73,-3),$A$5:$A$304,"&lt;"&amp;$A73)&lt;3,"",ROUND(SUMIFS($F$5:$F$304,$B$5:$B$304,$B73,$A$5:$A$304,"&gt;="&amp;EDATE($A73,-3),$A$5:$A$304,"&lt;"&amp;$A73)/3,0)))</x:f>
      </x:c>
      <x:c r="H73" s="42" t="str">
        <x:f>IF(OR($F73="",$G73=""),"",ABS($G73-$F73)/MAX(1,$F73))</x:f>
      </x:c>
      <x:c r="I73" s="42" t="str">
        <x:f>IF(OR($F73="",$G73=""),"",($G73-$F73)/MAX(1,$F73))</x:f>
      </x:c>
      <x:c r="J73" s="27"/>
      <x:c r="K73" s="27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</x:row>
    <x:row r="74">
      <x:c r="A74" s="41"/>
      <x:c r="B74" s="26"/>
      <x:c r="C74" s="36" t="str">
        <x:f>IF($B74="","",IFERROR(INDEX(Produtos!$B$5:$B$204,MATCH($B74,Produtos!$A$5:$A$204,0)),""))</x:f>
      </x:c>
      <x:c r="D74" s="26"/>
      <x:c r="E74" s="26"/>
      <x:c r="F74" s="36" t="str">
        <x:f>IF($A74="","",ROUND(IFERROR($D74/(1-MIN($E74,DAY(EOMONTH($A74,0)))/DAY(EOMONTH($A74,0))),$D74),0))</x:f>
      </x:c>
      <x:c r="G74" s="36" t="str">
        <x:f>IF($B74="","",IF(COUNTIFS($B$5:$B$304,$B74,$A$5:$A$304,"&gt;="&amp;EDATE($A74,-3),$A$5:$A$304,"&lt;"&amp;$A74)&lt;3,"",ROUND(SUMIFS($F$5:$F$304,$B$5:$B$304,$B74,$A$5:$A$304,"&gt;="&amp;EDATE($A74,-3),$A$5:$A$304,"&lt;"&amp;$A74)/3,0)))</x:f>
      </x:c>
      <x:c r="H74" s="42" t="str">
        <x:f>IF(OR($F74="",$G74=""),"",ABS($G74-$F74)/MAX(1,$F74))</x:f>
      </x:c>
      <x:c r="I74" s="42" t="str">
        <x:f>IF(OR($F74="",$G74=""),"",($G74-$F74)/MAX(1,$F74))</x:f>
      </x:c>
      <x:c r="J74" s="27"/>
      <x:c r="K74" s="27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</x:row>
    <x:row r="75">
      <x:c r="A75" s="41"/>
      <x:c r="B75" s="26"/>
      <x:c r="C75" s="36" t="str">
        <x:f>IF($B75="","",IFERROR(INDEX(Produtos!$B$5:$B$204,MATCH($B75,Produtos!$A$5:$A$204,0)),""))</x:f>
      </x:c>
      <x:c r="D75" s="26"/>
      <x:c r="E75" s="26"/>
      <x:c r="F75" s="36" t="str">
        <x:f>IF($A75="","",ROUND(IFERROR($D75/(1-MIN($E75,DAY(EOMONTH($A75,0)))/DAY(EOMONTH($A75,0))),$D75),0))</x:f>
      </x:c>
      <x:c r="G75" s="36" t="str">
        <x:f>IF($B75="","",IF(COUNTIFS($B$5:$B$304,$B75,$A$5:$A$304,"&gt;="&amp;EDATE($A75,-3),$A$5:$A$304,"&lt;"&amp;$A75)&lt;3,"",ROUND(SUMIFS($F$5:$F$304,$B$5:$B$304,$B75,$A$5:$A$304,"&gt;="&amp;EDATE($A75,-3),$A$5:$A$304,"&lt;"&amp;$A75)/3,0)))</x:f>
      </x:c>
      <x:c r="H75" s="42" t="str">
        <x:f>IF(OR($F75="",$G75=""),"",ABS($G75-$F75)/MAX(1,$F75))</x:f>
      </x:c>
      <x:c r="I75" s="42" t="str">
        <x:f>IF(OR($F75="",$G75=""),"",($G75-$F75)/MAX(1,$F75))</x:f>
      </x:c>
      <x:c r="J75" s="27"/>
      <x:c r="K75" s="27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</x:row>
    <x:row r="76">
      <x:c r="A76" s="41"/>
      <x:c r="B76" s="26"/>
      <x:c r="C76" s="36" t="str">
        <x:f>IF($B76="","",IFERROR(INDEX(Produtos!$B$5:$B$204,MATCH($B76,Produtos!$A$5:$A$204,0)),""))</x:f>
      </x:c>
      <x:c r="D76" s="26"/>
      <x:c r="E76" s="26"/>
      <x:c r="F76" s="36" t="str">
        <x:f>IF($A76="","",ROUND(IFERROR($D76/(1-MIN($E76,DAY(EOMONTH($A76,0)))/DAY(EOMONTH($A76,0))),$D76),0))</x:f>
      </x:c>
      <x:c r="G76" s="36" t="str">
        <x:f>IF($B76="","",IF(COUNTIFS($B$5:$B$304,$B76,$A$5:$A$304,"&gt;="&amp;EDATE($A76,-3),$A$5:$A$304,"&lt;"&amp;$A76)&lt;3,"",ROUND(SUMIFS($F$5:$F$304,$B$5:$B$304,$B76,$A$5:$A$304,"&gt;="&amp;EDATE($A76,-3),$A$5:$A$304,"&lt;"&amp;$A76)/3,0)))</x:f>
      </x:c>
      <x:c r="H76" s="42" t="str">
        <x:f>IF(OR($F76="",$G76=""),"",ABS($G76-$F76)/MAX(1,$F76))</x:f>
      </x:c>
      <x:c r="I76" s="42" t="str">
        <x:f>IF(OR($F76="",$G76=""),"",($G76-$F76)/MAX(1,$F76))</x:f>
      </x:c>
      <x:c r="J76" s="27"/>
      <x:c r="K76" s="27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</x:row>
    <x:row r="77">
      <x:c r="A77" s="41"/>
      <x:c r="B77" s="26"/>
      <x:c r="C77" s="36" t="str">
        <x:f>IF($B77="","",IFERROR(INDEX(Produtos!$B$5:$B$204,MATCH($B77,Produtos!$A$5:$A$204,0)),""))</x:f>
      </x:c>
      <x:c r="D77" s="26"/>
      <x:c r="E77" s="26"/>
      <x:c r="F77" s="36" t="str">
        <x:f>IF($A77="","",ROUND(IFERROR($D77/(1-MIN($E77,DAY(EOMONTH($A77,0)))/DAY(EOMONTH($A77,0))),$D77),0))</x:f>
      </x:c>
      <x:c r="G77" s="36" t="str">
        <x:f>IF($B77="","",IF(COUNTIFS($B$5:$B$304,$B77,$A$5:$A$304,"&gt;="&amp;EDATE($A77,-3),$A$5:$A$304,"&lt;"&amp;$A77)&lt;3,"",ROUND(SUMIFS($F$5:$F$304,$B$5:$B$304,$B77,$A$5:$A$304,"&gt;="&amp;EDATE($A77,-3),$A$5:$A$304,"&lt;"&amp;$A77)/3,0)))</x:f>
      </x:c>
      <x:c r="H77" s="42" t="str">
        <x:f>IF(OR($F77="",$G77=""),"",ABS($G77-$F77)/MAX(1,$F77))</x:f>
      </x:c>
      <x:c r="I77" s="42" t="str">
        <x:f>IF(OR($F77="",$G77=""),"",($G77-$F77)/MAX(1,$F77))</x:f>
      </x:c>
      <x:c r="J77" s="27"/>
      <x:c r="K77" s="27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</x:row>
    <x:row r="78">
      <x:c r="A78" s="41"/>
      <x:c r="B78" s="26"/>
      <x:c r="C78" s="36" t="str">
        <x:f>IF($B78="","",IFERROR(INDEX(Produtos!$B$5:$B$204,MATCH($B78,Produtos!$A$5:$A$204,0)),""))</x:f>
      </x:c>
      <x:c r="D78" s="26"/>
      <x:c r="E78" s="26"/>
      <x:c r="F78" s="36" t="str">
        <x:f>IF($A78="","",ROUND(IFERROR($D78/(1-MIN($E78,DAY(EOMONTH($A78,0)))/DAY(EOMONTH($A78,0))),$D78),0))</x:f>
      </x:c>
      <x:c r="G78" s="36" t="str">
        <x:f>IF($B78="","",IF(COUNTIFS($B$5:$B$304,$B78,$A$5:$A$304,"&gt;="&amp;EDATE($A78,-3),$A$5:$A$304,"&lt;"&amp;$A78)&lt;3,"",ROUND(SUMIFS($F$5:$F$304,$B$5:$B$304,$B78,$A$5:$A$304,"&gt;="&amp;EDATE($A78,-3),$A$5:$A$304,"&lt;"&amp;$A78)/3,0)))</x:f>
      </x:c>
      <x:c r="H78" s="42" t="str">
        <x:f>IF(OR($F78="",$G78=""),"",ABS($G78-$F78)/MAX(1,$F78))</x:f>
      </x:c>
      <x:c r="I78" s="42" t="str">
        <x:f>IF(OR($F78="",$G78=""),"",($G78-$F78)/MAX(1,$F78))</x:f>
      </x:c>
      <x:c r="J78" s="27"/>
      <x:c r="K78" s="27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</x:row>
    <x:row r="79">
      <x:c r="A79" s="41"/>
      <x:c r="B79" s="26"/>
      <x:c r="C79" s="36" t="str">
        <x:f>IF($B79="","",IFERROR(INDEX(Produtos!$B$5:$B$204,MATCH($B79,Produtos!$A$5:$A$204,0)),""))</x:f>
      </x:c>
      <x:c r="D79" s="26"/>
      <x:c r="E79" s="26"/>
      <x:c r="F79" s="36" t="str">
        <x:f>IF($A79="","",ROUND(IFERROR($D79/(1-MIN($E79,DAY(EOMONTH($A79,0)))/DAY(EOMONTH($A79,0))),$D79),0))</x:f>
      </x:c>
      <x:c r="G79" s="36" t="str">
        <x:f>IF($B79="","",IF(COUNTIFS($B$5:$B$304,$B79,$A$5:$A$304,"&gt;="&amp;EDATE($A79,-3),$A$5:$A$304,"&lt;"&amp;$A79)&lt;3,"",ROUND(SUMIFS($F$5:$F$304,$B$5:$B$304,$B79,$A$5:$A$304,"&gt;="&amp;EDATE($A79,-3),$A$5:$A$304,"&lt;"&amp;$A79)/3,0)))</x:f>
      </x:c>
      <x:c r="H79" s="42" t="str">
        <x:f>IF(OR($F79="",$G79=""),"",ABS($G79-$F79)/MAX(1,$F79))</x:f>
      </x:c>
      <x:c r="I79" s="42" t="str">
        <x:f>IF(OR($F79="",$G79=""),"",($G79-$F79)/MAX(1,$F79))</x:f>
      </x:c>
      <x:c r="J79" s="27"/>
      <x:c r="K79" s="27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</x:row>
    <x:row r="80">
      <x:c r="A80" s="41"/>
      <x:c r="B80" s="26"/>
      <x:c r="C80" s="36" t="str">
        <x:f>IF($B80="","",IFERROR(INDEX(Produtos!$B$5:$B$204,MATCH($B80,Produtos!$A$5:$A$204,0)),""))</x:f>
      </x:c>
      <x:c r="D80" s="26"/>
      <x:c r="E80" s="26"/>
      <x:c r="F80" s="36" t="str">
        <x:f>IF($A80="","",ROUND(IFERROR($D80/(1-MIN($E80,DAY(EOMONTH($A80,0)))/DAY(EOMONTH($A80,0))),$D80),0))</x:f>
      </x:c>
      <x:c r="G80" s="36" t="str">
        <x:f>IF($B80="","",IF(COUNTIFS($B$5:$B$304,$B80,$A$5:$A$304,"&gt;="&amp;EDATE($A80,-3),$A$5:$A$304,"&lt;"&amp;$A80)&lt;3,"",ROUND(SUMIFS($F$5:$F$304,$B$5:$B$304,$B80,$A$5:$A$304,"&gt;="&amp;EDATE($A80,-3),$A$5:$A$304,"&lt;"&amp;$A80)/3,0)))</x:f>
      </x:c>
      <x:c r="H80" s="42" t="str">
        <x:f>IF(OR($F80="",$G80=""),"",ABS($G80-$F80)/MAX(1,$F80))</x:f>
      </x:c>
      <x:c r="I80" s="42" t="str">
        <x:f>IF(OR($F80="",$G80=""),"",($G80-$F80)/MAX(1,$F80))</x:f>
      </x:c>
      <x:c r="J80" s="27"/>
      <x:c r="K80" s="27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</x:row>
    <x:row r="81">
      <x:c r="A81" s="41"/>
      <x:c r="B81" s="26"/>
      <x:c r="C81" s="36" t="str">
        <x:f>IF($B81="","",IFERROR(INDEX(Produtos!$B$5:$B$204,MATCH($B81,Produtos!$A$5:$A$204,0)),""))</x:f>
      </x:c>
      <x:c r="D81" s="26"/>
      <x:c r="E81" s="26"/>
      <x:c r="F81" s="36" t="str">
        <x:f>IF($A81="","",ROUND(IFERROR($D81/(1-MIN($E81,DAY(EOMONTH($A81,0)))/DAY(EOMONTH($A81,0))),$D81),0))</x:f>
      </x:c>
      <x:c r="G81" s="36" t="str">
        <x:f>IF($B81="","",IF(COUNTIFS($B$5:$B$304,$B81,$A$5:$A$304,"&gt;="&amp;EDATE($A81,-3),$A$5:$A$304,"&lt;"&amp;$A81)&lt;3,"",ROUND(SUMIFS($F$5:$F$304,$B$5:$B$304,$B81,$A$5:$A$304,"&gt;="&amp;EDATE($A81,-3),$A$5:$A$304,"&lt;"&amp;$A81)/3,0)))</x:f>
      </x:c>
      <x:c r="H81" s="42" t="str">
        <x:f>IF(OR($F81="",$G81=""),"",ABS($G81-$F81)/MAX(1,$F81))</x:f>
      </x:c>
      <x:c r="I81" s="42" t="str">
        <x:f>IF(OR($F81="",$G81=""),"",($G81-$F81)/MAX(1,$F81))</x:f>
      </x:c>
      <x:c r="J81" s="27"/>
      <x:c r="K81" s="27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</x:row>
    <x:row r="82">
      <x:c r="A82" s="41"/>
      <x:c r="B82" s="26"/>
      <x:c r="C82" s="36" t="str">
        <x:f>IF($B82="","",IFERROR(INDEX(Produtos!$B$5:$B$204,MATCH($B82,Produtos!$A$5:$A$204,0)),""))</x:f>
      </x:c>
      <x:c r="D82" s="26"/>
      <x:c r="E82" s="26"/>
      <x:c r="F82" s="36" t="str">
        <x:f>IF($A82="","",ROUND(IFERROR($D82/(1-MIN($E82,DAY(EOMONTH($A82,0)))/DAY(EOMONTH($A82,0))),$D82),0))</x:f>
      </x:c>
      <x:c r="G82" s="36" t="str">
        <x:f>IF($B82="","",IF(COUNTIFS($B$5:$B$304,$B82,$A$5:$A$304,"&gt;="&amp;EDATE($A82,-3),$A$5:$A$304,"&lt;"&amp;$A82)&lt;3,"",ROUND(SUMIFS($F$5:$F$304,$B$5:$B$304,$B82,$A$5:$A$304,"&gt;="&amp;EDATE($A82,-3),$A$5:$A$304,"&lt;"&amp;$A82)/3,0)))</x:f>
      </x:c>
      <x:c r="H82" s="42" t="str">
        <x:f>IF(OR($F82="",$G82=""),"",ABS($G82-$F82)/MAX(1,$F82))</x:f>
      </x:c>
      <x:c r="I82" s="42" t="str">
        <x:f>IF(OR($F82="",$G82=""),"",($G82-$F82)/MAX(1,$F82))</x:f>
      </x:c>
      <x:c r="J82" s="27"/>
      <x:c r="K82" s="27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</x:row>
    <x:row r="83">
      <x:c r="A83" s="41"/>
      <x:c r="B83" s="26"/>
      <x:c r="C83" s="36" t="str">
        <x:f>IF($B83="","",IFERROR(INDEX(Produtos!$B$5:$B$204,MATCH($B83,Produtos!$A$5:$A$204,0)),""))</x:f>
      </x:c>
      <x:c r="D83" s="26"/>
      <x:c r="E83" s="26"/>
      <x:c r="F83" s="36" t="str">
        <x:f>IF($A83="","",ROUND(IFERROR($D83/(1-MIN($E83,DAY(EOMONTH($A83,0)))/DAY(EOMONTH($A83,0))),$D83),0))</x:f>
      </x:c>
      <x:c r="G83" s="36" t="str">
        <x:f>IF($B83="","",IF(COUNTIFS($B$5:$B$304,$B83,$A$5:$A$304,"&gt;="&amp;EDATE($A83,-3),$A$5:$A$304,"&lt;"&amp;$A83)&lt;3,"",ROUND(SUMIFS($F$5:$F$304,$B$5:$B$304,$B83,$A$5:$A$304,"&gt;="&amp;EDATE($A83,-3),$A$5:$A$304,"&lt;"&amp;$A83)/3,0)))</x:f>
      </x:c>
      <x:c r="H83" s="42" t="str">
        <x:f>IF(OR($F83="",$G83=""),"",ABS($G83-$F83)/MAX(1,$F83))</x:f>
      </x:c>
      <x:c r="I83" s="42" t="str">
        <x:f>IF(OR($F83="",$G83=""),"",($G83-$F83)/MAX(1,$F83))</x:f>
      </x:c>
      <x:c r="J83" s="27"/>
      <x:c r="K83" s="27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</x:row>
    <x:row r="84">
      <x:c r="A84" s="41"/>
      <x:c r="B84" s="26"/>
      <x:c r="C84" s="36" t="str">
        <x:f>IF($B84="","",IFERROR(INDEX(Produtos!$B$5:$B$204,MATCH($B84,Produtos!$A$5:$A$204,0)),""))</x:f>
      </x:c>
      <x:c r="D84" s="26"/>
      <x:c r="E84" s="26"/>
      <x:c r="F84" s="36" t="str">
        <x:f>IF($A84="","",ROUND(IFERROR($D84/(1-MIN($E84,DAY(EOMONTH($A84,0)))/DAY(EOMONTH($A84,0))),$D84),0))</x:f>
      </x:c>
      <x:c r="G84" s="36" t="str">
        <x:f>IF($B84="","",IF(COUNTIFS($B$5:$B$304,$B84,$A$5:$A$304,"&gt;="&amp;EDATE($A84,-3),$A$5:$A$304,"&lt;"&amp;$A84)&lt;3,"",ROUND(SUMIFS($F$5:$F$304,$B$5:$B$304,$B84,$A$5:$A$304,"&gt;="&amp;EDATE($A84,-3),$A$5:$A$304,"&lt;"&amp;$A84)/3,0)))</x:f>
      </x:c>
      <x:c r="H84" s="42" t="str">
        <x:f>IF(OR($F84="",$G84=""),"",ABS($G84-$F84)/MAX(1,$F84))</x:f>
      </x:c>
      <x:c r="I84" s="42" t="str">
        <x:f>IF(OR($F84="",$G84=""),"",($G84-$F84)/MAX(1,$F84))</x:f>
      </x:c>
      <x:c r="J84" s="27"/>
      <x:c r="K84" s="27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</x:row>
    <x:row r="85">
      <x:c r="A85" s="41"/>
      <x:c r="B85" s="26"/>
      <x:c r="C85" s="36" t="str">
        <x:f>IF($B85="","",IFERROR(INDEX(Produtos!$B$5:$B$204,MATCH($B85,Produtos!$A$5:$A$204,0)),""))</x:f>
      </x:c>
      <x:c r="D85" s="26"/>
      <x:c r="E85" s="26"/>
      <x:c r="F85" s="36" t="str">
        <x:f>IF($A85="","",ROUND(IFERROR($D85/(1-MIN($E85,DAY(EOMONTH($A85,0)))/DAY(EOMONTH($A85,0))),$D85),0))</x:f>
      </x:c>
      <x:c r="G85" s="36" t="str">
        <x:f>IF($B85="","",IF(COUNTIFS($B$5:$B$304,$B85,$A$5:$A$304,"&gt;="&amp;EDATE($A85,-3),$A$5:$A$304,"&lt;"&amp;$A85)&lt;3,"",ROUND(SUMIFS($F$5:$F$304,$B$5:$B$304,$B85,$A$5:$A$304,"&gt;="&amp;EDATE($A85,-3),$A$5:$A$304,"&lt;"&amp;$A85)/3,0)))</x:f>
      </x:c>
      <x:c r="H85" s="42" t="str">
        <x:f>IF(OR($F85="",$G85=""),"",ABS($G85-$F85)/MAX(1,$F85))</x:f>
      </x:c>
      <x:c r="I85" s="42" t="str">
        <x:f>IF(OR($F85="",$G85=""),"",($G85-$F85)/MAX(1,$F85))</x:f>
      </x:c>
      <x:c r="J85" s="27"/>
      <x:c r="K85" s="27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</x:row>
    <x:row r="86">
      <x:c r="A86" s="41"/>
      <x:c r="B86" s="26"/>
      <x:c r="C86" s="36" t="str">
        <x:f>IF($B86="","",IFERROR(INDEX(Produtos!$B$5:$B$204,MATCH($B86,Produtos!$A$5:$A$204,0)),""))</x:f>
      </x:c>
      <x:c r="D86" s="26"/>
      <x:c r="E86" s="26"/>
      <x:c r="F86" s="36" t="str">
        <x:f>IF($A86="","",ROUND(IFERROR($D86/(1-MIN($E86,DAY(EOMONTH($A86,0)))/DAY(EOMONTH($A86,0))),$D86),0))</x:f>
      </x:c>
      <x:c r="G86" s="36" t="str">
        <x:f>IF($B86="","",IF(COUNTIFS($B$5:$B$304,$B86,$A$5:$A$304,"&gt;="&amp;EDATE($A86,-3),$A$5:$A$304,"&lt;"&amp;$A86)&lt;3,"",ROUND(SUMIFS($F$5:$F$304,$B$5:$B$304,$B86,$A$5:$A$304,"&gt;="&amp;EDATE($A86,-3),$A$5:$A$304,"&lt;"&amp;$A86)/3,0)))</x:f>
      </x:c>
      <x:c r="H86" s="42" t="str">
        <x:f>IF(OR($F86="",$G86=""),"",ABS($G86-$F86)/MAX(1,$F86))</x:f>
      </x:c>
      <x:c r="I86" s="42" t="str">
        <x:f>IF(OR($F86="",$G86=""),"",($G86-$F86)/MAX(1,$F86))</x:f>
      </x:c>
      <x:c r="J86" s="27"/>
      <x:c r="K86" s="27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</x:row>
    <x:row r="87">
      <x:c r="A87" s="41"/>
      <x:c r="B87" s="26"/>
      <x:c r="C87" s="36" t="str">
        <x:f>IF($B87="","",IFERROR(INDEX(Produtos!$B$5:$B$204,MATCH($B87,Produtos!$A$5:$A$204,0)),""))</x:f>
      </x:c>
      <x:c r="D87" s="26"/>
      <x:c r="E87" s="26"/>
      <x:c r="F87" s="36" t="str">
        <x:f>IF($A87="","",ROUND(IFERROR($D87/(1-MIN($E87,DAY(EOMONTH($A87,0)))/DAY(EOMONTH($A87,0))),$D87),0))</x:f>
      </x:c>
      <x:c r="G87" s="36" t="str">
        <x:f>IF($B87="","",IF(COUNTIFS($B$5:$B$304,$B87,$A$5:$A$304,"&gt;="&amp;EDATE($A87,-3),$A$5:$A$304,"&lt;"&amp;$A87)&lt;3,"",ROUND(SUMIFS($F$5:$F$304,$B$5:$B$304,$B87,$A$5:$A$304,"&gt;="&amp;EDATE($A87,-3),$A$5:$A$304,"&lt;"&amp;$A87)/3,0)))</x:f>
      </x:c>
      <x:c r="H87" s="42" t="str">
        <x:f>IF(OR($F87="",$G87=""),"",ABS($G87-$F87)/MAX(1,$F87))</x:f>
      </x:c>
      <x:c r="I87" s="42" t="str">
        <x:f>IF(OR($F87="",$G87=""),"",($G87-$F87)/MAX(1,$F87))</x:f>
      </x:c>
      <x:c r="J87" s="27"/>
      <x:c r="K87" s="27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</x:row>
    <x:row r="88">
      <x:c r="A88" s="41"/>
      <x:c r="B88" s="26"/>
      <x:c r="C88" s="36" t="str">
        <x:f>IF($B88="","",IFERROR(INDEX(Produtos!$B$5:$B$204,MATCH($B88,Produtos!$A$5:$A$204,0)),""))</x:f>
      </x:c>
      <x:c r="D88" s="26"/>
      <x:c r="E88" s="26"/>
      <x:c r="F88" s="36" t="str">
        <x:f>IF($A88="","",ROUND(IFERROR($D88/(1-MIN($E88,DAY(EOMONTH($A88,0)))/DAY(EOMONTH($A88,0))),$D88),0))</x:f>
      </x:c>
      <x:c r="G88" s="36" t="str">
        <x:f>IF($B88="","",IF(COUNTIFS($B$5:$B$304,$B88,$A$5:$A$304,"&gt;="&amp;EDATE($A88,-3),$A$5:$A$304,"&lt;"&amp;$A88)&lt;3,"",ROUND(SUMIFS($F$5:$F$304,$B$5:$B$304,$B88,$A$5:$A$304,"&gt;="&amp;EDATE($A88,-3),$A$5:$A$304,"&lt;"&amp;$A88)/3,0)))</x:f>
      </x:c>
      <x:c r="H88" s="42" t="str">
        <x:f>IF(OR($F88="",$G88=""),"",ABS($G88-$F88)/MAX(1,$F88))</x:f>
      </x:c>
      <x:c r="I88" s="42" t="str">
        <x:f>IF(OR($F88="",$G88=""),"",($G88-$F88)/MAX(1,$F88))</x:f>
      </x:c>
      <x:c r="J88" s="27"/>
      <x:c r="K88" s="27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</x:row>
    <x:row r="89">
      <x:c r="A89" s="41"/>
      <x:c r="B89" s="26"/>
      <x:c r="C89" s="36" t="str">
        <x:f>IF($B89="","",IFERROR(INDEX(Produtos!$B$5:$B$204,MATCH($B89,Produtos!$A$5:$A$204,0)),""))</x:f>
      </x:c>
      <x:c r="D89" s="26"/>
      <x:c r="E89" s="26"/>
      <x:c r="F89" s="36" t="str">
        <x:f>IF($A89="","",ROUND(IFERROR($D89/(1-MIN($E89,DAY(EOMONTH($A89,0)))/DAY(EOMONTH($A89,0))),$D89),0))</x:f>
      </x:c>
      <x:c r="G89" s="36" t="str">
        <x:f>IF($B89="","",IF(COUNTIFS($B$5:$B$304,$B89,$A$5:$A$304,"&gt;="&amp;EDATE($A89,-3),$A$5:$A$304,"&lt;"&amp;$A89)&lt;3,"",ROUND(SUMIFS($F$5:$F$304,$B$5:$B$304,$B89,$A$5:$A$304,"&gt;="&amp;EDATE($A89,-3),$A$5:$A$304,"&lt;"&amp;$A89)/3,0)))</x:f>
      </x:c>
      <x:c r="H89" s="42" t="str">
        <x:f>IF(OR($F89="",$G89=""),"",ABS($G89-$F89)/MAX(1,$F89))</x:f>
      </x:c>
      <x:c r="I89" s="42" t="str">
        <x:f>IF(OR($F89="",$G89=""),"",($G89-$F89)/MAX(1,$F89))</x:f>
      </x:c>
      <x:c r="J89" s="27"/>
      <x:c r="K89" s="27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</x:row>
    <x:row r="90">
      <x:c r="A90" s="41"/>
      <x:c r="B90" s="26"/>
      <x:c r="C90" s="36" t="str">
        <x:f>IF($B90="","",IFERROR(INDEX(Produtos!$B$5:$B$204,MATCH($B90,Produtos!$A$5:$A$204,0)),""))</x:f>
      </x:c>
      <x:c r="D90" s="26"/>
      <x:c r="E90" s="26"/>
      <x:c r="F90" s="36" t="str">
        <x:f>IF($A90="","",ROUND(IFERROR($D90/(1-MIN($E90,DAY(EOMONTH($A90,0)))/DAY(EOMONTH($A90,0))),$D90),0))</x:f>
      </x:c>
      <x:c r="G90" s="36" t="str">
        <x:f>IF($B90="","",IF(COUNTIFS($B$5:$B$304,$B90,$A$5:$A$304,"&gt;="&amp;EDATE($A90,-3),$A$5:$A$304,"&lt;"&amp;$A90)&lt;3,"",ROUND(SUMIFS($F$5:$F$304,$B$5:$B$304,$B90,$A$5:$A$304,"&gt;="&amp;EDATE($A90,-3),$A$5:$A$304,"&lt;"&amp;$A90)/3,0)))</x:f>
      </x:c>
      <x:c r="H90" s="42" t="str">
        <x:f>IF(OR($F90="",$G90=""),"",ABS($G90-$F90)/MAX(1,$F90))</x:f>
      </x:c>
      <x:c r="I90" s="42" t="str">
        <x:f>IF(OR($F90="",$G90=""),"",($G90-$F90)/MAX(1,$F90))</x:f>
      </x:c>
      <x:c r="J90" s="27"/>
      <x:c r="K90" s="27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</x:row>
    <x:row r="91">
      <x:c r="A91" s="41"/>
      <x:c r="B91" s="26"/>
      <x:c r="C91" s="36" t="str">
        <x:f>IF($B91="","",IFERROR(INDEX(Produtos!$B$5:$B$204,MATCH($B91,Produtos!$A$5:$A$204,0)),""))</x:f>
      </x:c>
      <x:c r="D91" s="26"/>
      <x:c r="E91" s="26"/>
      <x:c r="F91" s="36" t="str">
        <x:f>IF($A91="","",ROUND(IFERROR($D91/(1-MIN($E91,DAY(EOMONTH($A91,0)))/DAY(EOMONTH($A91,0))),$D91),0))</x:f>
      </x:c>
      <x:c r="G91" s="36" t="str">
        <x:f>IF($B91="","",IF(COUNTIFS($B$5:$B$304,$B91,$A$5:$A$304,"&gt;="&amp;EDATE($A91,-3),$A$5:$A$304,"&lt;"&amp;$A91)&lt;3,"",ROUND(SUMIFS($F$5:$F$304,$B$5:$B$304,$B91,$A$5:$A$304,"&gt;="&amp;EDATE($A91,-3),$A$5:$A$304,"&lt;"&amp;$A91)/3,0)))</x:f>
      </x:c>
      <x:c r="H91" s="42" t="str">
        <x:f>IF(OR($F91="",$G91=""),"",ABS($G91-$F91)/MAX(1,$F91))</x:f>
      </x:c>
      <x:c r="I91" s="42" t="str">
        <x:f>IF(OR($F91="",$G91=""),"",($G91-$F91)/MAX(1,$F91))</x:f>
      </x:c>
      <x:c r="J91" s="27"/>
      <x:c r="K91" s="27"/>
      <x:c r="L91" s="1"/>
      <x:c r="M91" s="1"/>
      <x:c r="N91" s="1"/>
      <x:c r="O91" s="1"/>
      <x:c r="P91" s="1"/>
      <x:c r="Q91" s="1"/>
      <x:c r="R91" s="1"/>
      <x:c r="S91" s="1"/>
      <x:c r="T91" s="1"/>
      <x:c r="U91" s="1"/>
      <x:c r="V91" s="1"/>
      <x:c r="W91" s="1"/>
    </x:row>
    <x:row r="92">
      <x:c r="A92" s="41"/>
      <x:c r="B92" s="26"/>
      <x:c r="C92" s="36" t="str">
        <x:f>IF($B92="","",IFERROR(INDEX(Produtos!$B$5:$B$204,MATCH($B92,Produtos!$A$5:$A$204,0)),""))</x:f>
      </x:c>
      <x:c r="D92" s="26"/>
      <x:c r="E92" s="26"/>
      <x:c r="F92" s="36" t="str">
        <x:f>IF($A92="","",ROUND(IFERROR($D92/(1-MIN($E92,DAY(EOMONTH($A92,0)))/DAY(EOMONTH($A92,0))),$D92),0))</x:f>
      </x:c>
      <x:c r="G92" s="36" t="str">
        <x:f>IF($B92="","",IF(COUNTIFS($B$5:$B$304,$B92,$A$5:$A$304,"&gt;="&amp;EDATE($A92,-3),$A$5:$A$304,"&lt;"&amp;$A92)&lt;3,"",ROUND(SUMIFS($F$5:$F$304,$B$5:$B$304,$B92,$A$5:$A$304,"&gt;="&amp;EDATE($A92,-3),$A$5:$A$304,"&lt;"&amp;$A92)/3,0)))</x:f>
      </x:c>
      <x:c r="H92" s="42" t="str">
        <x:f>IF(OR($F92="",$G92=""),"",ABS($G92-$F92)/MAX(1,$F92))</x:f>
      </x:c>
      <x:c r="I92" s="42" t="str">
        <x:f>IF(OR($F92="",$G92=""),"",($G92-$F92)/MAX(1,$F92))</x:f>
      </x:c>
      <x:c r="J92" s="27"/>
      <x:c r="K92" s="27"/>
      <x:c r="L92" s="1"/>
      <x:c r="M92" s="1"/>
      <x:c r="N92" s="1"/>
      <x:c r="O92" s="1"/>
      <x:c r="P92" s="1"/>
      <x:c r="Q92" s="1"/>
      <x:c r="R92" s="1"/>
      <x:c r="S92" s="1"/>
      <x:c r="T92" s="1"/>
      <x:c r="U92" s="1"/>
      <x:c r="V92" s="1"/>
      <x:c r="W92" s="1"/>
    </x:row>
    <x:row r="93">
      <x:c r="A93" s="41"/>
      <x:c r="B93" s="26"/>
      <x:c r="C93" s="36" t="str">
        <x:f>IF($B93="","",IFERROR(INDEX(Produtos!$B$5:$B$204,MATCH($B93,Produtos!$A$5:$A$204,0)),""))</x:f>
      </x:c>
      <x:c r="D93" s="26"/>
      <x:c r="E93" s="26"/>
      <x:c r="F93" s="36" t="str">
        <x:f>IF($A93="","",ROUND(IFERROR($D93/(1-MIN($E93,DAY(EOMONTH($A93,0)))/DAY(EOMONTH($A93,0))),$D93),0))</x:f>
      </x:c>
      <x:c r="G93" s="36" t="str">
        <x:f>IF($B93="","",IF(COUNTIFS($B$5:$B$304,$B93,$A$5:$A$304,"&gt;="&amp;EDATE($A93,-3),$A$5:$A$304,"&lt;"&amp;$A93)&lt;3,"",ROUND(SUMIFS($F$5:$F$304,$B$5:$B$304,$B93,$A$5:$A$304,"&gt;="&amp;EDATE($A93,-3),$A$5:$A$304,"&lt;"&amp;$A93)/3,0)))</x:f>
      </x:c>
      <x:c r="H93" s="42" t="str">
        <x:f>IF(OR($F93="",$G93=""),"",ABS($G93-$F93)/MAX(1,$F93))</x:f>
      </x:c>
      <x:c r="I93" s="42" t="str">
        <x:f>IF(OR($F93="",$G93=""),"",($G93-$F93)/MAX(1,$F93))</x:f>
      </x:c>
      <x:c r="J93" s="27"/>
      <x:c r="K93" s="27"/>
      <x:c r="L93" s="1"/>
      <x:c r="M93" s="1"/>
      <x:c r="N93" s="1"/>
      <x:c r="O93" s="1"/>
      <x:c r="P93" s="1"/>
      <x:c r="Q93" s="1"/>
      <x:c r="R93" s="1"/>
      <x:c r="S93" s="1"/>
      <x:c r="T93" s="1"/>
      <x:c r="U93" s="1"/>
      <x:c r="V93" s="1"/>
      <x:c r="W93" s="1"/>
    </x:row>
    <x:row r="94">
      <x:c r="A94" s="41"/>
      <x:c r="B94" s="26"/>
      <x:c r="C94" s="36" t="str">
        <x:f>IF($B94="","",IFERROR(INDEX(Produtos!$B$5:$B$204,MATCH($B94,Produtos!$A$5:$A$204,0)),""))</x:f>
      </x:c>
      <x:c r="D94" s="26"/>
      <x:c r="E94" s="26"/>
      <x:c r="F94" s="36" t="str">
        <x:f>IF($A94="","",ROUND(IFERROR($D94/(1-MIN($E94,DAY(EOMONTH($A94,0)))/DAY(EOMONTH($A94,0))),$D94),0))</x:f>
      </x:c>
      <x:c r="G94" s="36" t="str">
        <x:f>IF($B94="","",IF(COUNTIFS($B$5:$B$304,$B94,$A$5:$A$304,"&gt;="&amp;EDATE($A94,-3),$A$5:$A$304,"&lt;"&amp;$A94)&lt;3,"",ROUND(SUMIFS($F$5:$F$304,$B$5:$B$304,$B94,$A$5:$A$304,"&gt;="&amp;EDATE($A94,-3),$A$5:$A$304,"&lt;"&amp;$A94)/3,0)))</x:f>
      </x:c>
      <x:c r="H94" s="42" t="str">
        <x:f>IF(OR($F94="",$G94=""),"",ABS($G94-$F94)/MAX(1,$F94))</x:f>
      </x:c>
      <x:c r="I94" s="42" t="str">
        <x:f>IF(OR($F94="",$G94=""),"",($G94-$F94)/MAX(1,$F94))</x:f>
      </x:c>
      <x:c r="J94" s="27"/>
      <x:c r="K94" s="27"/>
      <x:c r="L94" s="1"/>
      <x:c r="M94" s="1"/>
      <x:c r="N94" s="1"/>
      <x:c r="O94" s="1"/>
      <x:c r="P94" s="1"/>
      <x:c r="Q94" s="1"/>
      <x:c r="R94" s="1"/>
      <x:c r="S94" s="1"/>
      <x:c r="T94" s="1"/>
      <x:c r="U94" s="1"/>
      <x:c r="V94" s="1"/>
      <x:c r="W94" s="1"/>
    </x:row>
    <x:row r="95">
      <x:c r="A95" s="41"/>
      <x:c r="B95" s="26"/>
      <x:c r="C95" s="36" t="str">
        <x:f>IF($B95="","",IFERROR(INDEX(Produtos!$B$5:$B$204,MATCH($B95,Produtos!$A$5:$A$204,0)),""))</x:f>
      </x:c>
      <x:c r="D95" s="26"/>
      <x:c r="E95" s="26"/>
      <x:c r="F95" s="36" t="str">
        <x:f>IF($A95="","",ROUND(IFERROR($D95/(1-MIN($E95,DAY(EOMONTH($A95,0)))/DAY(EOMONTH($A95,0))),$D95),0))</x:f>
      </x:c>
      <x:c r="G95" s="36" t="str">
        <x:f>IF($B95="","",IF(COUNTIFS($B$5:$B$304,$B95,$A$5:$A$304,"&gt;="&amp;EDATE($A95,-3),$A$5:$A$304,"&lt;"&amp;$A95)&lt;3,"",ROUND(SUMIFS($F$5:$F$304,$B$5:$B$304,$B95,$A$5:$A$304,"&gt;="&amp;EDATE($A95,-3),$A$5:$A$304,"&lt;"&amp;$A95)/3,0)))</x:f>
      </x:c>
      <x:c r="H95" s="42" t="str">
        <x:f>IF(OR($F95="",$G95=""),"",ABS($G95-$F95)/MAX(1,$F95))</x:f>
      </x:c>
      <x:c r="I95" s="42" t="str">
        <x:f>IF(OR($F95="",$G95=""),"",($G95-$F95)/MAX(1,$F95))</x:f>
      </x:c>
      <x:c r="J95" s="27"/>
      <x:c r="K95" s="27"/>
      <x:c r="L95" s="1"/>
      <x:c r="M95" s="1"/>
      <x:c r="N95" s="1"/>
      <x:c r="O95" s="1"/>
      <x:c r="P95" s="1"/>
      <x:c r="Q95" s="1"/>
      <x:c r="R95" s="1"/>
      <x:c r="S95" s="1"/>
      <x:c r="T95" s="1"/>
      <x:c r="U95" s="1"/>
      <x:c r="V95" s="1"/>
      <x:c r="W95" s="1"/>
    </x:row>
    <x:row r="96">
      <x:c r="A96" s="41"/>
      <x:c r="B96" s="26"/>
      <x:c r="C96" s="36" t="str">
        <x:f>IF($B96="","",IFERROR(INDEX(Produtos!$B$5:$B$204,MATCH($B96,Produtos!$A$5:$A$204,0)),""))</x:f>
      </x:c>
      <x:c r="D96" s="26"/>
      <x:c r="E96" s="26"/>
      <x:c r="F96" s="36" t="str">
        <x:f>IF($A96="","",ROUND(IFERROR($D96/(1-MIN($E96,DAY(EOMONTH($A96,0)))/DAY(EOMONTH($A96,0))),$D96),0))</x:f>
      </x:c>
      <x:c r="G96" s="36" t="str">
        <x:f>IF($B96="","",IF(COUNTIFS($B$5:$B$304,$B96,$A$5:$A$304,"&gt;="&amp;EDATE($A96,-3),$A$5:$A$304,"&lt;"&amp;$A96)&lt;3,"",ROUND(SUMIFS($F$5:$F$304,$B$5:$B$304,$B96,$A$5:$A$304,"&gt;="&amp;EDATE($A96,-3),$A$5:$A$304,"&lt;"&amp;$A96)/3,0)))</x:f>
      </x:c>
      <x:c r="H96" s="42" t="str">
        <x:f>IF(OR($F96="",$G96=""),"",ABS($G96-$F96)/MAX(1,$F96))</x:f>
      </x:c>
      <x:c r="I96" s="42" t="str">
        <x:f>IF(OR($F96="",$G96=""),"",($G96-$F96)/MAX(1,$F96))</x:f>
      </x:c>
      <x:c r="J96" s="27"/>
      <x:c r="K96" s="27"/>
      <x:c r="L96" s="1"/>
      <x:c r="M96" s="1"/>
      <x:c r="N96" s="1"/>
      <x:c r="O96" s="1"/>
      <x:c r="P96" s="1"/>
      <x:c r="Q96" s="1"/>
      <x:c r="R96" s="1"/>
      <x:c r="S96" s="1"/>
      <x:c r="T96" s="1"/>
      <x:c r="U96" s="1"/>
      <x:c r="V96" s="1"/>
      <x:c r="W96" s="1"/>
    </x:row>
    <x:row r="97">
      <x:c r="A97" s="41"/>
      <x:c r="B97" s="26"/>
      <x:c r="C97" s="36" t="str">
        <x:f>IF($B97="","",IFERROR(INDEX(Produtos!$B$5:$B$204,MATCH($B97,Produtos!$A$5:$A$204,0)),""))</x:f>
      </x:c>
      <x:c r="D97" s="26"/>
      <x:c r="E97" s="26"/>
      <x:c r="F97" s="36" t="str">
        <x:f>IF($A97="","",ROUND(IFERROR($D97/(1-MIN($E97,DAY(EOMONTH($A97,0)))/DAY(EOMONTH($A97,0))),$D97),0))</x:f>
      </x:c>
      <x:c r="G97" s="36" t="str">
        <x:f>IF($B97="","",IF(COUNTIFS($B$5:$B$304,$B97,$A$5:$A$304,"&gt;="&amp;EDATE($A97,-3),$A$5:$A$304,"&lt;"&amp;$A97)&lt;3,"",ROUND(SUMIFS($F$5:$F$304,$B$5:$B$304,$B97,$A$5:$A$304,"&gt;="&amp;EDATE($A97,-3),$A$5:$A$304,"&lt;"&amp;$A97)/3,0)))</x:f>
      </x:c>
      <x:c r="H97" s="42" t="str">
        <x:f>IF(OR($F97="",$G97=""),"",ABS($G97-$F97)/MAX(1,$F97))</x:f>
      </x:c>
      <x:c r="I97" s="42" t="str">
        <x:f>IF(OR($F97="",$G97=""),"",($G97-$F97)/MAX(1,$F97))</x:f>
      </x:c>
      <x:c r="J97" s="27"/>
      <x:c r="K97" s="27"/>
      <x:c r="L97" s="1"/>
      <x:c r="M97" s="1"/>
      <x:c r="N97" s="1"/>
      <x:c r="O97" s="1"/>
      <x:c r="P97" s="1"/>
      <x:c r="Q97" s="1"/>
      <x:c r="R97" s="1"/>
      <x:c r="S97" s="1"/>
      <x:c r="T97" s="1"/>
      <x:c r="U97" s="1"/>
      <x:c r="V97" s="1"/>
      <x:c r="W97" s="1"/>
    </x:row>
    <x:row r="98">
      <x:c r="A98" s="41"/>
      <x:c r="B98" s="26"/>
      <x:c r="C98" s="36" t="str">
        <x:f>IF($B98="","",IFERROR(INDEX(Produtos!$B$5:$B$204,MATCH($B98,Produtos!$A$5:$A$204,0)),""))</x:f>
      </x:c>
      <x:c r="D98" s="26"/>
      <x:c r="E98" s="26"/>
      <x:c r="F98" s="36" t="str">
        <x:f>IF($A98="","",ROUND(IFERROR($D98/(1-MIN($E98,DAY(EOMONTH($A98,0)))/DAY(EOMONTH($A98,0))),$D98),0))</x:f>
      </x:c>
      <x:c r="G98" s="36" t="str">
        <x:f>IF($B98="","",IF(COUNTIFS($B$5:$B$304,$B98,$A$5:$A$304,"&gt;="&amp;EDATE($A98,-3),$A$5:$A$304,"&lt;"&amp;$A98)&lt;3,"",ROUND(SUMIFS($F$5:$F$304,$B$5:$B$304,$B98,$A$5:$A$304,"&gt;="&amp;EDATE($A98,-3),$A$5:$A$304,"&lt;"&amp;$A98)/3,0)))</x:f>
      </x:c>
      <x:c r="H98" s="42" t="str">
        <x:f>IF(OR($F98="",$G98=""),"",ABS($G98-$F98)/MAX(1,$F98))</x:f>
      </x:c>
      <x:c r="I98" s="42" t="str">
        <x:f>IF(OR($F98="",$G98=""),"",($G98-$F98)/MAX(1,$F98))</x:f>
      </x:c>
      <x:c r="J98" s="27"/>
      <x:c r="K98" s="27"/>
      <x:c r="L98" s="1"/>
      <x:c r="M98" s="1"/>
      <x:c r="N98" s="1"/>
      <x:c r="O98" s="1"/>
      <x:c r="P98" s="1"/>
      <x:c r="Q98" s="1"/>
      <x:c r="R98" s="1"/>
      <x:c r="S98" s="1"/>
      <x:c r="T98" s="1"/>
      <x:c r="U98" s="1"/>
      <x:c r="V98" s="1"/>
      <x:c r="W98" s="1"/>
    </x:row>
    <x:row r="99">
      <x:c r="A99" s="41"/>
      <x:c r="B99" s="26"/>
      <x:c r="C99" s="36" t="str">
        <x:f>IF($B99="","",IFERROR(INDEX(Produtos!$B$5:$B$204,MATCH($B99,Produtos!$A$5:$A$204,0)),""))</x:f>
      </x:c>
      <x:c r="D99" s="26"/>
      <x:c r="E99" s="26"/>
      <x:c r="F99" s="36" t="str">
        <x:f>IF($A99="","",ROUND(IFERROR($D99/(1-MIN($E99,DAY(EOMONTH($A99,0)))/DAY(EOMONTH($A99,0))),$D99),0))</x:f>
      </x:c>
      <x:c r="G99" s="36" t="str">
        <x:f>IF($B99="","",IF(COUNTIFS($B$5:$B$304,$B99,$A$5:$A$304,"&gt;="&amp;EDATE($A99,-3),$A$5:$A$304,"&lt;"&amp;$A99)&lt;3,"",ROUND(SUMIFS($F$5:$F$304,$B$5:$B$304,$B99,$A$5:$A$304,"&gt;="&amp;EDATE($A99,-3),$A$5:$A$304,"&lt;"&amp;$A99)/3,0)))</x:f>
      </x:c>
      <x:c r="H99" s="42" t="str">
        <x:f>IF(OR($F99="",$G99=""),"",ABS($G99-$F99)/MAX(1,$F99))</x:f>
      </x:c>
      <x:c r="I99" s="42" t="str">
        <x:f>IF(OR($F99="",$G99=""),"",($G99-$F99)/MAX(1,$F99))</x:f>
      </x:c>
      <x:c r="J99" s="27"/>
      <x:c r="K99" s="27"/>
      <x:c r="L99" s="1"/>
      <x:c r="M99" s="1"/>
      <x:c r="N99" s="1"/>
      <x:c r="O99" s="1"/>
      <x:c r="P99" s="1"/>
      <x:c r="Q99" s="1"/>
      <x:c r="R99" s="1"/>
      <x:c r="S99" s="1"/>
      <x:c r="T99" s="1"/>
      <x:c r="U99" s="1"/>
      <x:c r="V99" s="1"/>
      <x:c r="W99" s="1"/>
    </x:row>
    <x:row r="100">
      <x:c r="A100" s="41"/>
      <x:c r="B100" s="26"/>
      <x:c r="C100" s="36" t="str">
        <x:f>IF($B100="","",IFERROR(INDEX(Produtos!$B$5:$B$204,MATCH($B100,Produtos!$A$5:$A$204,0)),""))</x:f>
      </x:c>
      <x:c r="D100" s="26"/>
      <x:c r="E100" s="26"/>
      <x:c r="F100" s="36" t="str">
        <x:f>IF($A100="","",ROUND(IFERROR($D100/(1-MIN($E100,DAY(EOMONTH($A100,0)))/DAY(EOMONTH($A100,0))),$D100),0))</x:f>
      </x:c>
      <x:c r="G100" s="36" t="str">
        <x:f>IF($B100="","",IF(COUNTIFS($B$5:$B$304,$B100,$A$5:$A$304,"&gt;="&amp;EDATE($A100,-3),$A$5:$A$304,"&lt;"&amp;$A100)&lt;3,"",ROUND(SUMIFS($F$5:$F$304,$B$5:$B$304,$B100,$A$5:$A$304,"&gt;="&amp;EDATE($A100,-3),$A$5:$A$304,"&lt;"&amp;$A100)/3,0)))</x:f>
      </x:c>
      <x:c r="H100" s="42" t="str">
        <x:f>IF(OR($F100="",$G100=""),"",ABS($G100-$F100)/MAX(1,$F100))</x:f>
      </x:c>
      <x:c r="I100" s="42" t="str">
        <x:f>IF(OR($F100="",$G100=""),"",($G100-$F100)/MAX(1,$F100))</x:f>
      </x:c>
      <x:c r="J100" s="27"/>
      <x:c r="K100" s="27"/>
      <x:c r="L100" s="1"/>
      <x:c r="M100" s="1"/>
      <x:c r="N100" s="1"/>
      <x:c r="O100" s="1"/>
      <x:c r="P100" s="1"/>
      <x:c r="Q100" s="1"/>
      <x:c r="R100" s="1"/>
      <x:c r="S100" s="1"/>
      <x:c r="T100" s="1"/>
      <x:c r="U100" s="1"/>
      <x:c r="V100" s="1"/>
      <x:c r="W100" s="1"/>
    </x:row>
    <x:row r="101">
      <x:c r="A101" s="41"/>
      <x:c r="B101" s="26"/>
      <x:c r="C101" s="36" t="str">
        <x:f>IF($B101="","",IFERROR(INDEX(Produtos!$B$5:$B$204,MATCH($B101,Produtos!$A$5:$A$204,0)),""))</x:f>
      </x:c>
      <x:c r="D101" s="26"/>
      <x:c r="E101" s="26"/>
      <x:c r="F101" s="36" t="str">
        <x:f>IF($A101="","",ROUND(IFERROR($D101/(1-MIN($E101,DAY(EOMONTH($A101,0)))/DAY(EOMONTH($A101,0))),$D101),0))</x:f>
      </x:c>
      <x:c r="G101" s="36" t="str">
        <x:f>IF($B101="","",IF(COUNTIFS($B$5:$B$304,$B101,$A$5:$A$304,"&gt;="&amp;EDATE($A101,-3),$A$5:$A$304,"&lt;"&amp;$A101)&lt;3,"",ROUND(SUMIFS($F$5:$F$304,$B$5:$B$304,$B101,$A$5:$A$304,"&gt;="&amp;EDATE($A101,-3),$A$5:$A$304,"&lt;"&amp;$A101)/3,0)))</x:f>
      </x:c>
      <x:c r="H101" s="42" t="str">
        <x:f>IF(OR($F101="",$G101=""),"",ABS($G101-$F101)/MAX(1,$F101))</x:f>
      </x:c>
      <x:c r="I101" s="42" t="str">
        <x:f>IF(OR($F101="",$G101=""),"",($G101-$F101)/MAX(1,$F101))</x:f>
      </x:c>
      <x:c r="J101" s="27"/>
      <x:c r="K101" s="27"/>
      <x:c r="L101" s="1"/>
      <x:c r="M101" s="1"/>
      <x:c r="N101" s="1"/>
      <x:c r="O101" s="1"/>
      <x:c r="P101" s="1"/>
      <x:c r="Q101" s="1"/>
      <x:c r="R101" s="1"/>
      <x:c r="S101" s="1"/>
      <x:c r="T101" s="1"/>
      <x:c r="U101" s="1"/>
      <x:c r="V101" s="1"/>
      <x:c r="W101" s="1"/>
    </x:row>
    <x:row r="102">
      <x:c r="A102" s="41"/>
      <x:c r="B102" s="26"/>
      <x:c r="C102" s="36" t="str">
        <x:f>IF($B102="","",IFERROR(INDEX(Produtos!$B$5:$B$204,MATCH($B102,Produtos!$A$5:$A$204,0)),""))</x:f>
      </x:c>
      <x:c r="D102" s="26"/>
      <x:c r="E102" s="26"/>
      <x:c r="F102" s="36" t="str">
        <x:f>IF($A102="","",ROUND(IFERROR($D102/(1-MIN($E102,DAY(EOMONTH($A102,0)))/DAY(EOMONTH($A102,0))),$D102),0))</x:f>
      </x:c>
      <x:c r="G102" s="36" t="str">
        <x:f>IF($B102="","",IF(COUNTIFS($B$5:$B$304,$B102,$A$5:$A$304,"&gt;="&amp;EDATE($A102,-3),$A$5:$A$304,"&lt;"&amp;$A102)&lt;3,"",ROUND(SUMIFS($F$5:$F$304,$B$5:$B$304,$B102,$A$5:$A$304,"&gt;="&amp;EDATE($A102,-3),$A$5:$A$304,"&lt;"&amp;$A102)/3,0)))</x:f>
      </x:c>
      <x:c r="H102" s="42" t="str">
        <x:f>IF(OR($F102="",$G102=""),"",ABS($G102-$F102)/MAX(1,$F102))</x:f>
      </x:c>
      <x:c r="I102" s="42" t="str">
        <x:f>IF(OR($F102="",$G102=""),"",($G102-$F102)/MAX(1,$F102))</x:f>
      </x:c>
      <x:c r="J102" s="27"/>
      <x:c r="K102" s="27"/>
      <x:c r="L102" s="1"/>
      <x:c r="M102" s="1"/>
      <x:c r="N102" s="1"/>
      <x:c r="O102" s="1"/>
      <x:c r="P102" s="1"/>
      <x:c r="Q102" s="1"/>
      <x:c r="R102" s="1"/>
      <x:c r="S102" s="1"/>
      <x:c r="T102" s="1"/>
      <x:c r="U102" s="1"/>
      <x:c r="V102" s="1"/>
      <x:c r="W102" s="1"/>
    </x:row>
    <x:row r="103">
      <x:c r="A103" s="41"/>
      <x:c r="B103" s="26"/>
      <x:c r="C103" s="36" t="str">
        <x:f>IF($B103="","",IFERROR(INDEX(Produtos!$B$5:$B$204,MATCH($B103,Produtos!$A$5:$A$204,0)),""))</x:f>
      </x:c>
      <x:c r="D103" s="26"/>
      <x:c r="E103" s="26"/>
      <x:c r="F103" s="36" t="str">
        <x:f>IF($A103="","",ROUND(IFERROR($D103/(1-MIN($E103,DAY(EOMONTH($A103,0)))/DAY(EOMONTH($A103,0))),$D103),0))</x:f>
      </x:c>
      <x:c r="G103" s="36" t="str">
        <x:f>IF($B103="","",IF(COUNTIFS($B$5:$B$304,$B103,$A$5:$A$304,"&gt;="&amp;EDATE($A103,-3),$A$5:$A$304,"&lt;"&amp;$A103)&lt;3,"",ROUND(SUMIFS($F$5:$F$304,$B$5:$B$304,$B103,$A$5:$A$304,"&gt;="&amp;EDATE($A103,-3),$A$5:$A$304,"&lt;"&amp;$A103)/3,0)))</x:f>
      </x:c>
      <x:c r="H103" s="42" t="str">
        <x:f>IF(OR($F103="",$G103=""),"",ABS($G103-$F103)/MAX(1,$F103))</x:f>
      </x:c>
      <x:c r="I103" s="42" t="str">
        <x:f>IF(OR($F103="",$G103=""),"",($G103-$F103)/MAX(1,$F103))</x:f>
      </x:c>
      <x:c r="J103" s="27"/>
      <x:c r="K103" s="27"/>
      <x:c r="L103" s="1"/>
      <x:c r="M103" s="1"/>
      <x:c r="N103" s="1"/>
      <x:c r="O103" s="1"/>
      <x:c r="P103" s="1"/>
      <x:c r="Q103" s="1"/>
      <x:c r="R103" s="1"/>
      <x:c r="S103" s="1"/>
      <x:c r="T103" s="1"/>
      <x:c r="U103" s="1"/>
      <x:c r="V103" s="1"/>
      <x:c r="W103" s="1"/>
    </x:row>
    <x:row r="104">
      <x:c r="A104" s="41"/>
      <x:c r="B104" s="26"/>
      <x:c r="C104" s="36" t="str">
        <x:f>IF($B104="","",IFERROR(INDEX(Produtos!$B$5:$B$204,MATCH($B104,Produtos!$A$5:$A$204,0)),""))</x:f>
      </x:c>
      <x:c r="D104" s="26"/>
      <x:c r="E104" s="26"/>
      <x:c r="F104" s="36" t="str">
        <x:f>IF($A104="","",ROUND(IFERROR($D104/(1-MIN($E104,DAY(EOMONTH($A104,0)))/DAY(EOMONTH($A104,0))),$D104),0))</x:f>
      </x:c>
      <x:c r="G104" s="36" t="str">
        <x:f>IF($B104="","",IF(COUNTIFS($B$5:$B$304,$B104,$A$5:$A$304,"&gt;="&amp;EDATE($A104,-3),$A$5:$A$304,"&lt;"&amp;$A104)&lt;3,"",ROUND(SUMIFS($F$5:$F$304,$B$5:$B$304,$B104,$A$5:$A$304,"&gt;="&amp;EDATE($A104,-3),$A$5:$A$304,"&lt;"&amp;$A104)/3,0)))</x:f>
      </x:c>
      <x:c r="H104" s="42" t="str">
        <x:f>IF(OR($F104="",$G104=""),"",ABS($G104-$F104)/MAX(1,$F104))</x:f>
      </x:c>
      <x:c r="I104" s="42" t="str">
        <x:f>IF(OR($F104="",$G104=""),"",($G104-$F104)/MAX(1,$F104))</x:f>
      </x:c>
      <x:c r="J104" s="27"/>
      <x:c r="K104" s="27"/>
      <x:c r="L104" s="1"/>
      <x:c r="M104" s="1"/>
      <x:c r="N104" s="1"/>
      <x:c r="O104" s="1"/>
      <x:c r="P104" s="1"/>
      <x:c r="Q104" s="1"/>
      <x:c r="R104" s="1"/>
      <x:c r="S104" s="1"/>
      <x:c r="T104" s="1"/>
      <x:c r="U104" s="1"/>
      <x:c r="V104" s="1"/>
      <x:c r="W104" s="1"/>
    </x:row>
    <x:row r="105">
      <x:c r="A105" s="41"/>
      <x:c r="B105" s="26"/>
      <x:c r="C105" s="36" t="str">
        <x:f>IF($B105="","",IFERROR(INDEX(Produtos!$B$5:$B$204,MATCH($B105,Produtos!$A$5:$A$204,0)),""))</x:f>
      </x:c>
      <x:c r="D105" s="26"/>
      <x:c r="E105" s="26"/>
      <x:c r="F105" s="36" t="str">
        <x:f>IF($A105="","",ROUND(IFERROR($D105/(1-MIN($E105,DAY(EOMONTH($A105,0)))/DAY(EOMONTH($A105,0))),$D105),0))</x:f>
      </x:c>
      <x:c r="G105" s="36" t="str">
        <x:f>IF($B105="","",IF(COUNTIFS($B$5:$B$304,$B105,$A$5:$A$304,"&gt;="&amp;EDATE($A105,-3),$A$5:$A$304,"&lt;"&amp;$A105)&lt;3,"",ROUND(SUMIFS($F$5:$F$304,$B$5:$B$304,$B105,$A$5:$A$304,"&gt;="&amp;EDATE($A105,-3),$A$5:$A$304,"&lt;"&amp;$A105)/3,0)))</x:f>
      </x:c>
      <x:c r="H105" s="42" t="str">
        <x:f>IF(OR($F105="",$G105=""),"",ABS($G105-$F105)/MAX(1,$F105))</x:f>
      </x:c>
      <x:c r="I105" s="42" t="str">
        <x:f>IF(OR($F105="",$G105=""),"",($G105-$F105)/MAX(1,$F105))</x:f>
      </x:c>
      <x:c r="J105" s="27"/>
      <x:c r="K105" s="27"/>
      <x:c r="L105" s="1"/>
      <x:c r="M105" s="1"/>
      <x:c r="N105" s="1"/>
      <x:c r="O105" s="1"/>
      <x:c r="P105" s="1"/>
      <x:c r="Q105" s="1"/>
      <x:c r="R105" s="1"/>
      <x:c r="S105" s="1"/>
      <x:c r="T105" s="1"/>
      <x:c r="U105" s="1"/>
      <x:c r="V105" s="1"/>
      <x:c r="W105" s="1"/>
    </x:row>
    <x:row r="106">
      <x:c r="A106" s="41"/>
      <x:c r="B106" s="26"/>
      <x:c r="C106" s="36" t="str">
        <x:f>IF($B106="","",IFERROR(INDEX(Produtos!$B$5:$B$204,MATCH($B106,Produtos!$A$5:$A$204,0)),""))</x:f>
      </x:c>
      <x:c r="D106" s="26"/>
      <x:c r="E106" s="26"/>
      <x:c r="F106" s="36" t="str">
        <x:f>IF($A106="","",ROUND(IFERROR($D106/(1-MIN($E106,DAY(EOMONTH($A106,0)))/DAY(EOMONTH($A106,0))),$D106),0))</x:f>
      </x:c>
      <x:c r="G106" s="36" t="str">
        <x:f>IF($B106="","",IF(COUNTIFS($B$5:$B$304,$B106,$A$5:$A$304,"&gt;="&amp;EDATE($A106,-3),$A$5:$A$304,"&lt;"&amp;$A106)&lt;3,"",ROUND(SUMIFS($F$5:$F$304,$B$5:$B$304,$B106,$A$5:$A$304,"&gt;="&amp;EDATE($A106,-3),$A$5:$A$304,"&lt;"&amp;$A106)/3,0)))</x:f>
      </x:c>
      <x:c r="H106" s="42" t="str">
        <x:f>IF(OR($F106="",$G106=""),"",ABS($G106-$F106)/MAX(1,$F106))</x:f>
      </x:c>
      <x:c r="I106" s="42" t="str">
        <x:f>IF(OR($F106="",$G106=""),"",($G106-$F106)/MAX(1,$F106))</x:f>
      </x:c>
      <x:c r="J106" s="27"/>
      <x:c r="K106" s="27"/>
      <x:c r="L106" s="1"/>
      <x:c r="M106" s="1"/>
      <x:c r="N106" s="1"/>
      <x:c r="O106" s="1"/>
      <x:c r="P106" s="1"/>
      <x:c r="Q106" s="1"/>
      <x:c r="R106" s="1"/>
      <x:c r="S106" s="1"/>
      <x:c r="T106" s="1"/>
      <x:c r="U106" s="1"/>
      <x:c r="V106" s="1"/>
      <x:c r="W106" s="1"/>
    </x:row>
    <x:row r="107">
      <x:c r="A107" s="41"/>
      <x:c r="B107" s="26"/>
      <x:c r="C107" s="36" t="str">
        <x:f>IF($B107="","",IFERROR(INDEX(Produtos!$B$5:$B$204,MATCH($B107,Produtos!$A$5:$A$204,0)),""))</x:f>
      </x:c>
      <x:c r="D107" s="26"/>
      <x:c r="E107" s="26"/>
      <x:c r="F107" s="36" t="str">
        <x:f>IF($A107="","",ROUND(IFERROR($D107/(1-MIN($E107,DAY(EOMONTH($A107,0)))/DAY(EOMONTH($A107,0))),$D107),0))</x:f>
      </x:c>
      <x:c r="G107" s="36" t="str">
        <x:f>IF($B107="","",IF(COUNTIFS($B$5:$B$304,$B107,$A$5:$A$304,"&gt;="&amp;EDATE($A107,-3),$A$5:$A$304,"&lt;"&amp;$A107)&lt;3,"",ROUND(SUMIFS($F$5:$F$304,$B$5:$B$304,$B107,$A$5:$A$304,"&gt;="&amp;EDATE($A107,-3),$A$5:$A$304,"&lt;"&amp;$A107)/3,0)))</x:f>
      </x:c>
      <x:c r="H107" s="42" t="str">
        <x:f>IF(OR($F107="",$G107=""),"",ABS($G107-$F107)/MAX(1,$F107))</x:f>
      </x:c>
      <x:c r="I107" s="42" t="str">
        <x:f>IF(OR($F107="",$G107=""),"",($G107-$F107)/MAX(1,$F107))</x:f>
      </x:c>
      <x:c r="J107" s="27"/>
      <x:c r="K107" s="27"/>
      <x:c r="L107" s="1"/>
      <x:c r="M107" s="1"/>
      <x:c r="N107" s="1"/>
      <x:c r="O107" s="1"/>
      <x:c r="P107" s="1"/>
      <x:c r="Q107" s="1"/>
      <x:c r="R107" s="1"/>
      <x:c r="S107" s="1"/>
      <x:c r="T107" s="1"/>
      <x:c r="U107" s="1"/>
      <x:c r="V107" s="1"/>
      <x:c r="W107" s="1"/>
    </x:row>
    <x:row r="108">
      <x:c r="A108" s="41"/>
      <x:c r="B108" s="26"/>
      <x:c r="C108" s="36" t="str">
        <x:f>IF($B108="","",IFERROR(INDEX(Produtos!$B$5:$B$204,MATCH($B108,Produtos!$A$5:$A$204,0)),""))</x:f>
      </x:c>
      <x:c r="D108" s="26"/>
      <x:c r="E108" s="26"/>
      <x:c r="F108" s="36" t="str">
        <x:f>IF($A108="","",ROUND(IFERROR($D108/(1-MIN($E108,DAY(EOMONTH($A108,0)))/DAY(EOMONTH($A108,0))),$D108),0))</x:f>
      </x:c>
      <x:c r="G108" s="36" t="str">
        <x:f>IF($B108="","",IF(COUNTIFS($B$5:$B$304,$B108,$A$5:$A$304,"&gt;="&amp;EDATE($A108,-3),$A$5:$A$304,"&lt;"&amp;$A108)&lt;3,"",ROUND(SUMIFS($F$5:$F$304,$B$5:$B$304,$B108,$A$5:$A$304,"&gt;="&amp;EDATE($A108,-3),$A$5:$A$304,"&lt;"&amp;$A108)/3,0)))</x:f>
      </x:c>
      <x:c r="H108" s="42" t="str">
        <x:f>IF(OR($F108="",$G108=""),"",ABS($G108-$F108)/MAX(1,$F108))</x:f>
      </x:c>
      <x:c r="I108" s="42" t="str">
        <x:f>IF(OR($F108="",$G108=""),"",($G108-$F108)/MAX(1,$F108))</x:f>
      </x:c>
      <x:c r="J108" s="27"/>
      <x:c r="K108" s="27"/>
      <x:c r="L108" s="1"/>
      <x:c r="M108" s="1"/>
      <x:c r="N108" s="1"/>
      <x:c r="O108" s="1"/>
      <x:c r="P108" s="1"/>
      <x:c r="Q108" s="1"/>
      <x:c r="R108" s="1"/>
      <x:c r="S108" s="1"/>
      <x:c r="T108" s="1"/>
      <x:c r="U108" s="1"/>
      <x:c r="V108" s="1"/>
      <x:c r="W108" s="1"/>
    </x:row>
    <x:row r="109">
      <x:c r="A109" s="41"/>
      <x:c r="B109" s="26"/>
      <x:c r="C109" s="36" t="str">
        <x:f>IF($B109="","",IFERROR(INDEX(Produtos!$B$5:$B$204,MATCH($B109,Produtos!$A$5:$A$204,0)),""))</x:f>
      </x:c>
      <x:c r="D109" s="26"/>
      <x:c r="E109" s="26"/>
      <x:c r="F109" s="36" t="str">
        <x:f>IF($A109="","",ROUND(IFERROR($D109/(1-MIN($E109,DAY(EOMONTH($A109,0)))/DAY(EOMONTH($A109,0))),$D109),0))</x:f>
      </x:c>
      <x:c r="G109" s="36" t="str">
        <x:f>IF($B109="","",IF(COUNTIFS($B$5:$B$304,$B109,$A$5:$A$304,"&gt;="&amp;EDATE($A109,-3),$A$5:$A$304,"&lt;"&amp;$A109)&lt;3,"",ROUND(SUMIFS($F$5:$F$304,$B$5:$B$304,$B109,$A$5:$A$304,"&gt;="&amp;EDATE($A109,-3),$A$5:$A$304,"&lt;"&amp;$A109)/3,0)))</x:f>
      </x:c>
      <x:c r="H109" s="42" t="str">
        <x:f>IF(OR($F109="",$G109=""),"",ABS($G109-$F109)/MAX(1,$F109))</x:f>
      </x:c>
      <x:c r="I109" s="42" t="str">
        <x:f>IF(OR($F109="",$G109=""),"",($G109-$F109)/MAX(1,$F109))</x:f>
      </x:c>
      <x:c r="J109" s="27"/>
      <x:c r="K109" s="27"/>
      <x:c r="L109" s="1"/>
      <x:c r="M109" s="1"/>
      <x:c r="N109" s="1"/>
      <x:c r="O109" s="1"/>
      <x:c r="P109" s="1"/>
      <x:c r="Q109" s="1"/>
      <x:c r="R109" s="1"/>
      <x:c r="S109" s="1"/>
      <x:c r="T109" s="1"/>
      <x:c r="U109" s="1"/>
      <x:c r="V109" s="1"/>
      <x:c r="W109" s="1"/>
    </x:row>
    <x:row r="110">
      <x:c r="A110" s="41"/>
      <x:c r="B110" s="26"/>
      <x:c r="C110" s="36" t="str">
        <x:f>IF($B110="","",IFERROR(INDEX(Produtos!$B$5:$B$204,MATCH($B110,Produtos!$A$5:$A$204,0)),""))</x:f>
      </x:c>
      <x:c r="D110" s="26"/>
      <x:c r="E110" s="26"/>
      <x:c r="F110" s="36" t="str">
        <x:f>IF($A110="","",ROUND(IFERROR($D110/(1-MIN($E110,DAY(EOMONTH($A110,0)))/DAY(EOMONTH($A110,0))),$D110),0))</x:f>
      </x:c>
      <x:c r="G110" s="36" t="str">
        <x:f>IF($B110="","",IF(COUNTIFS($B$5:$B$304,$B110,$A$5:$A$304,"&gt;="&amp;EDATE($A110,-3),$A$5:$A$304,"&lt;"&amp;$A110)&lt;3,"",ROUND(SUMIFS($F$5:$F$304,$B$5:$B$304,$B110,$A$5:$A$304,"&gt;="&amp;EDATE($A110,-3),$A$5:$A$304,"&lt;"&amp;$A110)/3,0)))</x:f>
      </x:c>
      <x:c r="H110" s="42" t="str">
        <x:f>IF(OR($F110="",$G110=""),"",ABS($G110-$F110)/MAX(1,$F110))</x:f>
      </x:c>
      <x:c r="I110" s="42" t="str">
        <x:f>IF(OR($F110="",$G110=""),"",($G110-$F110)/MAX(1,$F110))</x:f>
      </x:c>
      <x:c r="J110" s="27"/>
      <x:c r="K110" s="27"/>
      <x:c r="L110" s="1"/>
      <x:c r="M110" s="1"/>
      <x:c r="N110" s="1"/>
      <x:c r="O110" s="1"/>
      <x:c r="P110" s="1"/>
      <x:c r="Q110" s="1"/>
      <x:c r="R110" s="1"/>
      <x:c r="S110" s="1"/>
      <x:c r="T110" s="1"/>
      <x:c r="U110" s="1"/>
      <x:c r="V110" s="1"/>
      <x:c r="W110" s="1"/>
    </x:row>
    <x:row r="111">
      <x:c r="A111" s="41"/>
      <x:c r="B111" s="26"/>
      <x:c r="C111" s="36" t="str">
        <x:f>IF($B111="","",IFERROR(INDEX(Produtos!$B$5:$B$204,MATCH($B111,Produtos!$A$5:$A$204,0)),""))</x:f>
      </x:c>
      <x:c r="D111" s="26"/>
      <x:c r="E111" s="26"/>
      <x:c r="F111" s="36" t="str">
        <x:f>IF($A111="","",ROUND(IFERROR($D111/(1-MIN($E111,DAY(EOMONTH($A111,0)))/DAY(EOMONTH($A111,0))),$D111),0))</x:f>
      </x:c>
      <x:c r="G111" s="36" t="str">
        <x:f>IF($B111="","",IF(COUNTIFS($B$5:$B$304,$B111,$A$5:$A$304,"&gt;="&amp;EDATE($A111,-3),$A$5:$A$304,"&lt;"&amp;$A111)&lt;3,"",ROUND(SUMIFS($F$5:$F$304,$B$5:$B$304,$B111,$A$5:$A$304,"&gt;="&amp;EDATE($A111,-3),$A$5:$A$304,"&lt;"&amp;$A111)/3,0)))</x:f>
      </x:c>
      <x:c r="H111" s="42" t="str">
        <x:f>IF(OR($F111="",$G111=""),"",ABS($G111-$F111)/MAX(1,$F111))</x:f>
      </x:c>
      <x:c r="I111" s="42" t="str">
        <x:f>IF(OR($F111="",$G111=""),"",($G111-$F111)/MAX(1,$F111))</x:f>
      </x:c>
      <x:c r="J111" s="27"/>
      <x:c r="K111" s="27"/>
      <x:c r="L111" s="1"/>
      <x:c r="M111" s="1"/>
      <x:c r="N111" s="1"/>
      <x:c r="O111" s="1"/>
      <x:c r="P111" s="1"/>
      <x:c r="Q111" s="1"/>
      <x:c r="R111" s="1"/>
      <x:c r="S111" s="1"/>
      <x:c r="T111" s="1"/>
      <x:c r="U111" s="1"/>
      <x:c r="V111" s="1"/>
      <x:c r="W111" s="1"/>
    </x:row>
    <x:row r="112">
      <x:c r="A112" s="41"/>
      <x:c r="B112" s="26"/>
      <x:c r="C112" s="36" t="str">
        <x:f>IF($B112="","",IFERROR(INDEX(Produtos!$B$5:$B$204,MATCH($B112,Produtos!$A$5:$A$204,0)),""))</x:f>
      </x:c>
      <x:c r="D112" s="26"/>
      <x:c r="E112" s="26"/>
      <x:c r="F112" s="36" t="str">
        <x:f>IF($A112="","",ROUND(IFERROR($D112/(1-MIN($E112,DAY(EOMONTH($A112,0)))/DAY(EOMONTH($A112,0))),$D112),0))</x:f>
      </x:c>
      <x:c r="G112" s="36" t="str">
        <x:f>IF($B112="","",IF(COUNTIFS($B$5:$B$304,$B112,$A$5:$A$304,"&gt;="&amp;EDATE($A112,-3),$A$5:$A$304,"&lt;"&amp;$A112)&lt;3,"",ROUND(SUMIFS($F$5:$F$304,$B$5:$B$304,$B112,$A$5:$A$304,"&gt;="&amp;EDATE($A112,-3),$A$5:$A$304,"&lt;"&amp;$A112)/3,0)))</x:f>
      </x:c>
      <x:c r="H112" s="42" t="str">
        <x:f>IF(OR($F112="",$G112=""),"",ABS($G112-$F112)/MAX(1,$F112))</x:f>
      </x:c>
      <x:c r="I112" s="42" t="str">
        <x:f>IF(OR($F112="",$G112=""),"",($G112-$F112)/MAX(1,$F112))</x:f>
      </x:c>
      <x:c r="J112" s="27"/>
      <x:c r="K112" s="27"/>
      <x:c r="L112" s="1"/>
      <x:c r="M112" s="1"/>
      <x:c r="N112" s="1"/>
      <x:c r="O112" s="1"/>
      <x:c r="P112" s="1"/>
      <x:c r="Q112" s="1"/>
      <x:c r="R112" s="1"/>
      <x:c r="S112" s="1"/>
      <x:c r="T112" s="1"/>
      <x:c r="U112" s="1"/>
      <x:c r="V112" s="1"/>
      <x:c r="W112" s="1"/>
    </x:row>
    <x:row r="113">
      <x:c r="A113" s="41"/>
      <x:c r="B113" s="26"/>
      <x:c r="C113" s="36" t="str">
        <x:f>IF($B113="","",IFERROR(INDEX(Produtos!$B$5:$B$204,MATCH($B113,Produtos!$A$5:$A$204,0)),""))</x:f>
      </x:c>
      <x:c r="D113" s="26"/>
      <x:c r="E113" s="26"/>
      <x:c r="F113" s="36" t="str">
        <x:f>IF($A113="","",ROUND(IFERROR($D113/(1-MIN($E113,DAY(EOMONTH($A113,0)))/DAY(EOMONTH($A113,0))),$D113),0))</x:f>
      </x:c>
      <x:c r="G113" s="36" t="str">
        <x:f>IF($B113="","",IF(COUNTIFS($B$5:$B$304,$B113,$A$5:$A$304,"&gt;="&amp;EDATE($A113,-3),$A$5:$A$304,"&lt;"&amp;$A113)&lt;3,"",ROUND(SUMIFS($F$5:$F$304,$B$5:$B$304,$B113,$A$5:$A$304,"&gt;="&amp;EDATE($A113,-3),$A$5:$A$304,"&lt;"&amp;$A113)/3,0)))</x:f>
      </x:c>
      <x:c r="H113" s="42" t="str">
        <x:f>IF(OR($F113="",$G113=""),"",ABS($G113-$F113)/MAX(1,$F113))</x:f>
      </x:c>
      <x:c r="I113" s="42" t="str">
        <x:f>IF(OR($F113="",$G113=""),"",($G113-$F113)/MAX(1,$F113))</x:f>
      </x:c>
      <x:c r="J113" s="27"/>
      <x:c r="K113" s="27"/>
      <x:c r="L113" s="1"/>
      <x:c r="M113" s="1"/>
      <x:c r="N113" s="1"/>
      <x:c r="O113" s="1"/>
      <x:c r="P113" s="1"/>
      <x:c r="Q113" s="1"/>
      <x:c r="R113" s="1"/>
      <x:c r="S113" s="1"/>
      <x:c r="T113" s="1"/>
      <x:c r="U113" s="1"/>
      <x:c r="V113" s="1"/>
      <x:c r="W113" s="1"/>
    </x:row>
    <x:row r="114">
      <x:c r="A114" s="41"/>
      <x:c r="B114" s="26"/>
      <x:c r="C114" s="36" t="str">
        <x:f>IF($B114="","",IFERROR(INDEX(Produtos!$B$5:$B$204,MATCH($B114,Produtos!$A$5:$A$204,0)),""))</x:f>
      </x:c>
      <x:c r="D114" s="26"/>
      <x:c r="E114" s="26"/>
      <x:c r="F114" s="36" t="str">
        <x:f>IF($A114="","",ROUND(IFERROR($D114/(1-MIN($E114,DAY(EOMONTH($A114,0)))/DAY(EOMONTH($A114,0))),$D114),0))</x:f>
      </x:c>
      <x:c r="G114" s="36" t="str">
        <x:f>IF($B114="","",IF(COUNTIFS($B$5:$B$304,$B114,$A$5:$A$304,"&gt;="&amp;EDATE($A114,-3),$A$5:$A$304,"&lt;"&amp;$A114)&lt;3,"",ROUND(SUMIFS($F$5:$F$304,$B$5:$B$304,$B114,$A$5:$A$304,"&gt;="&amp;EDATE($A114,-3),$A$5:$A$304,"&lt;"&amp;$A114)/3,0)))</x:f>
      </x:c>
      <x:c r="H114" s="42" t="str">
        <x:f>IF(OR($F114="",$G114=""),"",ABS($G114-$F114)/MAX(1,$F114))</x:f>
      </x:c>
      <x:c r="I114" s="42" t="str">
        <x:f>IF(OR($F114="",$G114=""),"",($G114-$F114)/MAX(1,$F114))</x:f>
      </x:c>
      <x:c r="J114" s="27"/>
      <x:c r="K114" s="27"/>
      <x:c r="L114" s="1"/>
      <x:c r="M114" s="1"/>
      <x:c r="N114" s="1"/>
      <x:c r="O114" s="1"/>
      <x:c r="P114" s="1"/>
      <x:c r="Q114" s="1"/>
      <x:c r="R114" s="1"/>
      <x:c r="S114" s="1"/>
      <x:c r="T114" s="1"/>
      <x:c r="U114" s="1"/>
      <x:c r="V114" s="1"/>
      <x:c r="W114" s="1"/>
    </x:row>
    <x:row r="115">
      <x:c r="A115" s="41"/>
      <x:c r="B115" s="26"/>
      <x:c r="C115" s="36" t="str">
        <x:f>IF($B115="","",IFERROR(INDEX(Produtos!$B$5:$B$204,MATCH($B115,Produtos!$A$5:$A$204,0)),""))</x:f>
      </x:c>
      <x:c r="D115" s="26"/>
      <x:c r="E115" s="26"/>
      <x:c r="F115" s="36" t="str">
        <x:f>IF($A115="","",ROUND(IFERROR($D115/(1-MIN($E115,DAY(EOMONTH($A115,0)))/DAY(EOMONTH($A115,0))),$D115),0))</x:f>
      </x:c>
      <x:c r="G115" s="36" t="str">
        <x:f>IF($B115="","",IF(COUNTIFS($B$5:$B$304,$B115,$A$5:$A$304,"&gt;="&amp;EDATE($A115,-3),$A$5:$A$304,"&lt;"&amp;$A115)&lt;3,"",ROUND(SUMIFS($F$5:$F$304,$B$5:$B$304,$B115,$A$5:$A$304,"&gt;="&amp;EDATE($A115,-3),$A$5:$A$304,"&lt;"&amp;$A115)/3,0)))</x:f>
      </x:c>
      <x:c r="H115" s="42" t="str">
        <x:f>IF(OR($F115="",$G115=""),"",ABS($G115-$F115)/MAX(1,$F115))</x:f>
      </x:c>
      <x:c r="I115" s="42" t="str">
        <x:f>IF(OR($F115="",$G115=""),"",($G115-$F115)/MAX(1,$F115))</x:f>
      </x:c>
      <x:c r="J115" s="27"/>
      <x:c r="K115" s="27"/>
      <x:c r="L115" s="1"/>
      <x:c r="M115" s="1"/>
      <x:c r="N115" s="1"/>
      <x:c r="O115" s="1"/>
      <x:c r="P115" s="1"/>
      <x:c r="Q115" s="1"/>
      <x:c r="R115" s="1"/>
      <x:c r="S115" s="1"/>
      <x:c r="T115" s="1"/>
      <x:c r="U115" s="1"/>
      <x:c r="V115" s="1"/>
      <x:c r="W115" s="1"/>
    </x:row>
    <x:row r="116">
      <x:c r="A116" s="41"/>
      <x:c r="B116" s="26"/>
      <x:c r="C116" s="36" t="str">
        <x:f>IF($B116="","",IFERROR(INDEX(Produtos!$B$5:$B$204,MATCH($B116,Produtos!$A$5:$A$204,0)),""))</x:f>
      </x:c>
      <x:c r="D116" s="26"/>
      <x:c r="E116" s="26"/>
      <x:c r="F116" s="36" t="str">
        <x:f>IF($A116="","",ROUND(IFERROR($D116/(1-MIN($E116,DAY(EOMONTH($A116,0)))/DAY(EOMONTH($A116,0))),$D116),0))</x:f>
      </x:c>
      <x:c r="G116" s="36" t="str">
        <x:f>IF($B116="","",IF(COUNTIFS($B$5:$B$304,$B116,$A$5:$A$304,"&gt;="&amp;EDATE($A116,-3),$A$5:$A$304,"&lt;"&amp;$A116)&lt;3,"",ROUND(SUMIFS($F$5:$F$304,$B$5:$B$304,$B116,$A$5:$A$304,"&gt;="&amp;EDATE($A116,-3),$A$5:$A$304,"&lt;"&amp;$A116)/3,0)))</x:f>
      </x:c>
      <x:c r="H116" s="42" t="str">
        <x:f>IF(OR($F116="",$G116=""),"",ABS($G116-$F116)/MAX(1,$F116))</x:f>
      </x:c>
      <x:c r="I116" s="42" t="str">
        <x:f>IF(OR($F116="",$G116=""),"",($G116-$F116)/MAX(1,$F116))</x:f>
      </x:c>
      <x:c r="J116" s="27"/>
      <x:c r="K116" s="27"/>
      <x:c r="L116" s="1"/>
      <x:c r="M116" s="1"/>
      <x:c r="N116" s="1"/>
      <x:c r="O116" s="1"/>
      <x:c r="P116" s="1"/>
      <x:c r="Q116" s="1"/>
      <x:c r="R116" s="1"/>
      <x:c r="S116" s="1"/>
      <x:c r="T116" s="1"/>
      <x:c r="U116" s="1"/>
      <x:c r="V116" s="1"/>
      <x:c r="W116" s="1"/>
    </x:row>
    <x:row r="117">
      <x:c r="A117" s="41"/>
      <x:c r="B117" s="26"/>
      <x:c r="C117" s="36" t="str">
        <x:f>IF($B117="","",IFERROR(INDEX(Produtos!$B$5:$B$204,MATCH($B117,Produtos!$A$5:$A$204,0)),""))</x:f>
      </x:c>
      <x:c r="D117" s="26"/>
      <x:c r="E117" s="26"/>
      <x:c r="F117" s="36" t="str">
        <x:f>IF($A117="","",ROUND(IFERROR($D117/(1-MIN($E117,DAY(EOMONTH($A117,0)))/DAY(EOMONTH($A117,0))),$D117),0))</x:f>
      </x:c>
      <x:c r="G117" s="36" t="str">
        <x:f>IF($B117="","",IF(COUNTIFS($B$5:$B$304,$B117,$A$5:$A$304,"&gt;="&amp;EDATE($A117,-3),$A$5:$A$304,"&lt;"&amp;$A117)&lt;3,"",ROUND(SUMIFS($F$5:$F$304,$B$5:$B$304,$B117,$A$5:$A$304,"&gt;="&amp;EDATE($A117,-3),$A$5:$A$304,"&lt;"&amp;$A117)/3,0)))</x:f>
      </x:c>
      <x:c r="H117" s="42" t="str">
        <x:f>IF(OR($F117="",$G117=""),"",ABS($G117-$F117)/MAX(1,$F117))</x:f>
      </x:c>
      <x:c r="I117" s="42" t="str">
        <x:f>IF(OR($F117="",$G117=""),"",($G117-$F117)/MAX(1,$F117))</x:f>
      </x:c>
      <x:c r="J117" s="27"/>
      <x:c r="K117" s="27"/>
      <x:c r="L117" s="1"/>
      <x:c r="M117" s="1"/>
      <x:c r="N117" s="1"/>
      <x:c r="O117" s="1"/>
      <x:c r="P117" s="1"/>
      <x:c r="Q117" s="1"/>
      <x:c r="R117" s="1"/>
      <x:c r="S117" s="1"/>
      <x:c r="T117" s="1"/>
      <x:c r="U117" s="1"/>
      <x:c r="V117" s="1"/>
      <x:c r="W117" s="1"/>
    </x:row>
    <x:row r="118">
      <x:c r="A118" s="41"/>
      <x:c r="B118" s="26"/>
      <x:c r="C118" s="36" t="str">
        <x:f>IF($B118="","",IFERROR(INDEX(Produtos!$B$5:$B$204,MATCH($B118,Produtos!$A$5:$A$204,0)),""))</x:f>
      </x:c>
      <x:c r="D118" s="26"/>
      <x:c r="E118" s="26"/>
      <x:c r="F118" s="36" t="str">
        <x:f>IF($A118="","",ROUND(IFERROR($D118/(1-MIN($E118,DAY(EOMONTH($A118,0)))/DAY(EOMONTH($A118,0))),$D118),0))</x:f>
      </x:c>
      <x:c r="G118" s="36" t="str">
        <x:f>IF($B118="","",IF(COUNTIFS($B$5:$B$304,$B118,$A$5:$A$304,"&gt;="&amp;EDATE($A118,-3),$A$5:$A$304,"&lt;"&amp;$A118)&lt;3,"",ROUND(SUMIFS($F$5:$F$304,$B$5:$B$304,$B118,$A$5:$A$304,"&gt;="&amp;EDATE($A118,-3),$A$5:$A$304,"&lt;"&amp;$A118)/3,0)))</x:f>
      </x:c>
      <x:c r="H118" s="42" t="str">
        <x:f>IF(OR($F118="",$G118=""),"",ABS($G118-$F118)/MAX(1,$F118))</x:f>
      </x:c>
      <x:c r="I118" s="42" t="str">
        <x:f>IF(OR($F118="",$G118=""),"",($G118-$F118)/MAX(1,$F118))</x:f>
      </x:c>
      <x:c r="J118" s="27"/>
      <x:c r="K118" s="27"/>
      <x:c r="L118" s="1"/>
      <x:c r="M118" s="1"/>
      <x:c r="N118" s="1"/>
      <x:c r="O118" s="1"/>
      <x:c r="P118" s="1"/>
      <x:c r="Q118" s="1"/>
      <x:c r="R118" s="1"/>
      <x:c r="S118" s="1"/>
      <x:c r="T118" s="1"/>
      <x:c r="U118" s="1"/>
      <x:c r="V118" s="1"/>
      <x:c r="W118" s="1"/>
    </x:row>
    <x:row r="119">
      <x:c r="A119" s="41"/>
      <x:c r="B119" s="26"/>
      <x:c r="C119" s="36" t="str">
        <x:f>IF($B119="","",IFERROR(INDEX(Produtos!$B$5:$B$204,MATCH($B119,Produtos!$A$5:$A$204,0)),""))</x:f>
      </x:c>
      <x:c r="D119" s="26"/>
      <x:c r="E119" s="26"/>
      <x:c r="F119" s="36" t="str">
        <x:f>IF($A119="","",ROUND(IFERROR($D119/(1-MIN($E119,DAY(EOMONTH($A119,0)))/DAY(EOMONTH($A119,0))),$D119),0))</x:f>
      </x:c>
      <x:c r="G119" s="36" t="str">
        <x:f>IF($B119="","",IF(COUNTIFS($B$5:$B$304,$B119,$A$5:$A$304,"&gt;="&amp;EDATE($A119,-3),$A$5:$A$304,"&lt;"&amp;$A119)&lt;3,"",ROUND(SUMIFS($F$5:$F$304,$B$5:$B$304,$B119,$A$5:$A$304,"&gt;="&amp;EDATE($A119,-3),$A$5:$A$304,"&lt;"&amp;$A119)/3,0)))</x:f>
      </x:c>
      <x:c r="H119" s="42" t="str">
        <x:f>IF(OR($F119="",$G119=""),"",ABS($G119-$F119)/MAX(1,$F119))</x:f>
      </x:c>
      <x:c r="I119" s="42" t="str">
        <x:f>IF(OR($F119="",$G119=""),"",($G119-$F119)/MAX(1,$F119))</x:f>
      </x:c>
      <x:c r="J119" s="27"/>
      <x:c r="K119" s="27"/>
      <x:c r="L119" s="1"/>
      <x:c r="M119" s="1"/>
      <x:c r="N119" s="1"/>
      <x:c r="O119" s="1"/>
      <x:c r="P119" s="1"/>
      <x:c r="Q119" s="1"/>
      <x:c r="R119" s="1"/>
      <x:c r="S119" s="1"/>
      <x:c r="T119" s="1"/>
      <x:c r="U119" s="1"/>
      <x:c r="V119" s="1"/>
      <x:c r="W119" s="1"/>
    </x:row>
    <x:row r="120">
      <x:c r="A120" s="41"/>
      <x:c r="B120" s="26"/>
      <x:c r="C120" s="36" t="str">
        <x:f>IF($B120="","",IFERROR(INDEX(Produtos!$B$5:$B$204,MATCH($B120,Produtos!$A$5:$A$204,0)),""))</x:f>
      </x:c>
      <x:c r="D120" s="26"/>
      <x:c r="E120" s="26"/>
      <x:c r="F120" s="36" t="str">
        <x:f>IF($A120="","",ROUND(IFERROR($D120/(1-MIN($E120,DAY(EOMONTH($A120,0)))/DAY(EOMONTH($A120,0))),$D120),0))</x:f>
      </x:c>
      <x:c r="G120" s="36" t="str">
        <x:f>IF($B120="","",IF(COUNTIFS($B$5:$B$304,$B120,$A$5:$A$304,"&gt;="&amp;EDATE($A120,-3),$A$5:$A$304,"&lt;"&amp;$A120)&lt;3,"",ROUND(SUMIFS($F$5:$F$304,$B$5:$B$304,$B120,$A$5:$A$304,"&gt;="&amp;EDATE($A120,-3),$A$5:$A$304,"&lt;"&amp;$A120)/3,0)))</x:f>
      </x:c>
      <x:c r="H120" s="42" t="str">
        <x:f>IF(OR($F120="",$G120=""),"",ABS($G120-$F120)/MAX(1,$F120))</x:f>
      </x:c>
      <x:c r="I120" s="42" t="str">
        <x:f>IF(OR($F120="",$G120=""),"",($G120-$F120)/MAX(1,$F120))</x:f>
      </x:c>
      <x:c r="J120" s="27"/>
      <x:c r="K120" s="27"/>
      <x:c r="L120" s="1"/>
      <x:c r="M120" s="1"/>
      <x:c r="N120" s="1"/>
      <x:c r="O120" s="1"/>
      <x:c r="P120" s="1"/>
      <x:c r="Q120" s="1"/>
      <x:c r="R120" s="1"/>
      <x:c r="S120" s="1"/>
      <x:c r="T120" s="1"/>
      <x:c r="U120" s="1"/>
      <x:c r="V120" s="1"/>
      <x:c r="W120" s="1"/>
    </x:row>
    <x:row r="121">
      <x:c r="A121" s="41"/>
      <x:c r="B121" s="26"/>
      <x:c r="C121" s="36" t="str">
        <x:f>IF($B121="","",IFERROR(INDEX(Produtos!$B$5:$B$204,MATCH($B121,Produtos!$A$5:$A$204,0)),""))</x:f>
      </x:c>
      <x:c r="D121" s="26"/>
      <x:c r="E121" s="26"/>
      <x:c r="F121" s="36" t="str">
        <x:f>IF($A121="","",ROUND(IFERROR($D121/(1-MIN($E121,DAY(EOMONTH($A121,0)))/DAY(EOMONTH($A121,0))),$D121),0))</x:f>
      </x:c>
      <x:c r="G121" s="36" t="str">
        <x:f>IF($B121="","",IF(COUNTIFS($B$5:$B$304,$B121,$A$5:$A$304,"&gt;="&amp;EDATE($A121,-3),$A$5:$A$304,"&lt;"&amp;$A121)&lt;3,"",ROUND(SUMIFS($F$5:$F$304,$B$5:$B$304,$B121,$A$5:$A$304,"&gt;="&amp;EDATE($A121,-3),$A$5:$A$304,"&lt;"&amp;$A121)/3,0)))</x:f>
      </x:c>
      <x:c r="H121" s="42" t="str">
        <x:f>IF(OR($F121="",$G121=""),"",ABS($G121-$F121)/MAX(1,$F121))</x:f>
      </x:c>
      <x:c r="I121" s="42" t="str">
        <x:f>IF(OR($F121="",$G121=""),"",($G121-$F121)/MAX(1,$F121))</x:f>
      </x:c>
      <x:c r="J121" s="27"/>
      <x:c r="K121" s="27"/>
      <x:c r="L121" s="1"/>
      <x:c r="M121" s="1"/>
      <x:c r="N121" s="1"/>
      <x:c r="O121" s="1"/>
      <x:c r="P121" s="1"/>
      <x:c r="Q121" s="1"/>
      <x:c r="R121" s="1"/>
      <x:c r="S121" s="1"/>
      <x:c r="T121" s="1"/>
      <x:c r="U121" s="1"/>
      <x:c r="V121" s="1"/>
      <x:c r="W121" s="1"/>
    </x:row>
    <x:row r="122">
      <x:c r="A122" s="41"/>
      <x:c r="B122" s="26"/>
      <x:c r="C122" s="36" t="str">
        <x:f>IF($B122="","",IFERROR(INDEX(Produtos!$B$5:$B$204,MATCH($B122,Produtos!$A$5:$A$204,0)),""))</x:f>
      </x:c>
      <x:c r="D122" s="26"/>
      <x:c r="E122" s="26"/>
      <x:c r="F122" s="36" t="str">
        <x:f>IF($A122="","",ROUND(IFERROR($D122/(1-MIN($E122,DAY(EOMONTH($A122,0)))/DAY(EOMONTH($A122,0))),$D122),0))</x:f>
      </x:c>
      <x:c r="G122" s="36" t="str">
        <x:f>IF($B122="","",IF(COUNTIFS($B$5:$B$304,$B122,$A$5:$A$304,"&gt;="&amp;EDATE($A122,-3),$A$5:$A$304,"&lt;"&amp;$A122)&lt;3,"",ROUND(SUMIFS($F$5:$F$304,$B$5:$B$304,$B122,$A$5:$A$304,"&gt;="&amp;EDATE($A122,-3),$A$5:$A$304,"&lt;"&amp;$A122)/3,0)))</x:f>
      </x:c>
      <x:c r="H122" s="42" t="str">
        <x:f>IF(OR($F122="",$G122=""),"",ABS($G122-$F122)/MAX(1,$F122))</x:f>
      </x:c>
      <x:c r="I122" s="42" t="str">
        <x:f>IF(OR($F122="",$G122=""),"",($G122-$F122)/MAX(1,$F122))</x:f>
      </x:c>
      <x:c r="J122" s="27"/>
      <x:c r="K122" s="27"/>
      <x:c r="L122" s="1"/>
      <x:c r="M122" s="1"/>
      <x:c r="N122" s="1"/>
      <x:c r="O122" s="1"/>
      <x:c r="P122" s="1"/>
      <x:c r="Q122" s="1"/>
      <x:c r="R122" s="1"/>
      <x:c r="S122" s="1"/>
      <x:c r="T122" s="1"/>
      <x:c r="U122" s="1"/>
      <x:c r="V122" s="1"/>
      <x:c r="W122" s="1"/>
    </x:row>
    <x:row r="123">
      <x:c r="A123" s="41"/>
      <x:c r="B123" s="26"/>
      <x:c r="C123" s="36" t="str">
        <x:f>IF($B123="","",IFERROR(INDEX(Produtos!$B$5:$B$204,MATCH($B123,Produtos!$A$5:$A$204,0)),""))</x:f>
      </x:c>
      <x:c r="D123" s="26"/>
      <x:c r="E123" s="26"/>
      <x:c r="F123" s="36" t="str">
        <x:f>IF($A123="","",ROUND(IFERROR($D123/(1-MIN($E123,DAY(EOMONTH($A123,0)))/DAY(EOMONTH($A123,0))),$D123),0))</x:f>
      </x:c>
      <x:c r="G123" s="36" t="str">
        <x:f>IF($B123="","",IF(COUNTIFS($B$5:$B$304,$B123,$A$5:$A$304,"&gt;="&amp;EDATE($A123,-3),$A$5:$A$304,"&lt;"&amp;$A123)&lt;3,"",ROUND(SUMIFS($F$5:$F$304,$B$5:$B$304,$B123,$A$5:$A$304,"&gt;="&amp;EDATE($A123,-3),$A$5:$A$304,"&lt;"&amp;$A123)/3,0)))</x:f>
      </x:c>
      <x:c r="H123" s="42" t="str">
        <x:f>IF(OR($F123="",$G123=""),"",ABS($G123-$F123)/MAX(1,$F123))</x:f>
      </x:c>
      <x:c r="I123" s="42" t="str">
        <x:f>IF(OR($F123="",$G123=""),"",($G123-$F123)/MAX(1,$F123))</x:f>
      </x:c>
      <x:c r="J123" s="27"/>
      <x:c r="K123" s="27"/>
      <x:c r="L123" s="1"/>
      <x:c r="M123" s="1"/>
      <x:c r="N123" s="1"/>
      <x:c r="O123" s="1"/>
      <x:c r="P123" s="1"/>
      <x:c r="Q123" s="1"/>
      <x:c r="R123" s="1"/>
      <x:c r="S123" s="1"/>
      <x:c r="T123" s="1"/>
      <x:c r="U123" s="1"/>
      <x:c r="V123" s="1"/>
      <x:c r="W123" s="1"/>
    </x:row>
    <x:row r="124">
      <x:c r="A124" s="41"/>
      <x:c r="B124" s="26"/>
      <x:c r="C124" s="36" t="str">
        <x:f>IF($B124="","",IFERROR(INDEX(Produtos!$B$5:$B$204,MATCH($B124,Produtos!$A$5:$A$204,0)),""))</x:f>
      </x:c>
      <x:c r="D124" s="26"/>
      <x:c r="E124" s="26"/>
      <x:c r="F124" s="36" t="str">
        <x:f>IF($A124="","",ROUND(IFERROR($D124/(1-MIN($E124,DAY(EOMONTH($A124,0)))/DAY(EOMONTH($A124,0))),$D124),0))</x:f>
      </x:c>
      <x:c r="G124" s="36" t="str">
        <x:f>IF($B124="","",IF(COUNTIFS($B$5:$B$304,$B124,$A$5:$A$304,"&gt;="&amp;EDATE($A124,-3),$A$5:$A$304,"&lt;"&amp;$A124)&lt;3,"",ROUND(SUMIFS($F$5:$F$304,$B$5:$B$304,$B124,$A$5:$A$304,"&gt;="&amp;EDATE($A124,-3),$A$5:$A$304,"&lt;"&amp;$A124)/3,0)))</x:f>
      </x:c>
      <x:c r="H124" s="42" t="str">
        <x:f>IF(OR($F124="",$G124=""),"",ABS($G124-$F124)/MAX(1,$F124))</x:f>
      </x:c>
      <x:c r="I124" s="42" t="str">
        <x:f>IF(OR($F124="",$G124=""),"",($G124-$F124)/MAX(1,$F124))</x:f>
      </x:c>
      <x:c r="J124" s="27"/>
      <x:c r="K124" s="27"/>
      <x:c r="L124" s="1"/>
      <x:c r="M124" s="1"/>
      <x:c r="N124" s="1"/>
      <x:c r="O124" s="1"/>
      <x:c r="P124" s="1"/>
      <x:c r="Q124" s="1"/>
      <x:c r="R124" s="1"/>
      <x:c r="S124" s="1"/>
      <x:c r="T124" s="1"/>
      <x:c r="U124" s="1"/>
      <x:c r="V124" s="1"/>
      <x:c r="W124" s="1"/>
    </x:row>
    <x:row r="125">
      <x:c r="A125" s="41"/>
      <x:c r="B125" s="26"/>
      <x:c r="C125" s="36" t="str">
        <x:f>IF($B125="","",IFERROR(INDEX(Produtos!$B$5:$B$204,MATCH($B125,Produtos!$A$5:$A$204,0)),""))</x:f>
      </x:c>
      <x:c r="D125" s="26"/>
      <x:c r="E125" s="26"/>
      <x:c r="F125" s="36" t="str">
        <x:f>IF($A125="","",ROUND(IFERROR($D125/(1-MIN($E125,DAY(EOMONTH($A125,0)))/DAY(EOMONTH($A125,0))),$D125),0))</x:f>
      </x:c>
      <x:c r="G125" s="36" t="str">
        <x:f>IF($B125="","",IF(COUNTIFS($B$5:$B$304,$B125,$A$5:$A$304,"&gt;="&amp;EDATE($A125,-3),$A$5:$A$304,"&lt;"&amp;$A125)&lt;3,"",ROUND(SUMIFS($F$5:$F$304,$B$5:$B$304,$B125,$A$5:$A$304,"&gt;="&amp;EDATE($A125,-3),$A$5:$A$304,"&lt;"&amp;$A125)/3,0)))</x:f>
      </x:c>
      <x:c r="H125" s="42" t="str">
        <x:f>IF(OR($F125="",$G125=""),"",ABS($G125-$F125)/MAX(1,$F125))</x:f>
      </x:c>
      <x:c r="I125" s="42" t="str">
        <x:f>IF(OR($F125="",$G125=""),"",($G125-$F125)/MAX(1,$F125))</x:f>
      </x:c>
      <x:c r="J125" s="27"/>
      <x:c r="K125" s="27"/>
      <x:c r="L125" s="1"/>
      <x:c r="M125" s="1"/>
      <x:c r="N125" s="1"/>
      <x:c r="O125" s="1"/>
      <x:c r="P125" s="1"/>
      <x:c r="Q125" s="1"/>
      <x:c r="R125" s="1"/>
      <x:c r="S125" s="1"/>
      <x:c r="T125" s="1"/>
      <x:c r="U125" s="1"/>
      <x:c r="V125" s="1"/>
      <x:c r="W125" s="1"/>
    </x:row>
    <x:row r="126">
      <x:c r="A126" s="41"/>
      <x:c r="B126" s="26"/>
      <x:c r="C126" s="36" t="str">
        <x:f>IF($B126="","",IFERROR(INDEX(Produtos!$B$5:$B$204,MATCH($B126,Produtos!$A$5:$A$204,0)),""))</x:f>
      </x:c>
      <x:c r="D126" s="26"/>
      <x:c r="E126" s="26"/>
      <x:c r="F126" s="36" t="str">
        <x:f>IF($A126="","",ROUND(IFERROR($D126/(1-MIN($E126,DAY(EOMONTH($A126,0)))/DAY(EOMONTH($A126,0))),$D126),0))</x:f>
      </x:c>
      <x:c r="G126" s="36" t="str">
        <x:f>IF($B126="","",IF(COUNTIFS($B$5:$B$304,$B126,$A$5:$A$304,"&gt;="&amp;EDATE($A126,-3),$A$5:$A$304,"&lt;"&amp;$A126)&lt;3,"",ROUND(SUMIFS($F$5:$F$304,$B$5:$B$304,$B126,$A$5:$A$304,"&gt;="&amp;EDATE($A126,-3),$A$5:$A$304,"&lt;"&amp;$A126)/3,0)))</x:f>
      </x:c>
      <x:c r="H126" s="42" t="str">
        <x:f>IF(OR($F126="",$G126=""),"",ABS($G126-$F126)/MAX(1,$F126))</x:f>
      </x:c>
      <x:c r="I126" s="42" t="str">
        <x:f>IF(OR($F126="",$G126=""),"",($G126-$F126)/MAX(1,$F126))</x:f>
      </x:c>
      <x:c r="J126" s="27"/>
      <x:c r="K126" s="27"/>
      <x:c r="L126" s="1"/>
      <x:c r="M126" s="1"/>
      <x:c r="N126" s="1"/>
      <x:c r="O126" s="1"/>
      <x:c r="P126" s="1"/>
      <x:c r="Q126" s="1"/>
      <x:c r="R126" s="1"/>
      <x:c r="S126" s="1"/>
      <x:c r="T126" s="1"/>
      <x:c r="U126" s="1"/>
      <x:c r="V126" s="1"/>
      <x:c r="W126" s="1"/>
    </x:row>
    <x:row r="127">
      <x:c r="A127" s="41"/>
      <x:c r="B127" s="26"/>
      <x:c r="C127" s="36" t="str">
        <x:f>IF($B127="","",IFERROR(INDEX(Produtos!$B$5:$B$204,MATCH($B127,Produtos!$A$5:$A$204,0)),""))</x:f>
      </x:c>
      <x:c r="D127" s="26"/>
      <x:c r="E127" s="26"/>
      <x:c r="F127" s="36" t="str">
        <x:f>IF($A127="","",ROUND(IFERROR($D127/(1-MIN($E127,DAY(EOMONTH($A127,0)))/DAY(EOMONTH($A127,0))),$D127),0))</x:f>
      </x:c>
      <x:c r="G127" s="36" t="str">
        <x:f>IF($B127="","",IF(COUNTIFS($B$5:$B$304,$B127,$A$5:$A$304,"&gt;="&amp;EDATE($A127,-3),$A$5:$A$304,"&lt;"&amp;$A127)&lt;3,"",ROUND(SUMIFS($F$5:$F$304,$B$5:$B$304,$B127,$A$5:$A$304,"&gt;="&amp;EDATE($A127,-3),$A$5:$A$304,"&lt;"&amp;$A127)/3,0)))</x:f>
      </x:c>
      <x:c r="H127" s="42" t="str">
        <x:f>IF(OR($F127="",$G127=""),"",ABS($G127-$F127)/MAX(1,$F127))</x:f>
      </x:c>
      <x:c r="I127" s="42" t="str">
        <x:f>IF(OR($F127="",$G127=""),"",($G127-$F127)/MAX(1,$F127))</x:f>
      </x:c>
      <x:c r="J127" s="27"/>
      <x:c r="K127" s="27"/>
      <x:c r="L127" s="1"/>
      <x:c r="M127" s="1"/>
      <x:c r="N127" s="1"/>
      <x:c r="O127" s="1"/>
      <x:c r="P127" s="1"/>
      <x:c r="Q127" s="1"/>
      <x:c r="R127" s="1"/>
      <x:c r="S127" s="1"/>
      <x:c r="T127" s="1"/>
      <x:c r="U127" s="1"/>
      <x:c r="V127" s="1"/>
      <x:c r="W127" s="1"/>
    </x:row>
    <x:row r="128">
      <x:c r="A128" s="41"/>
      <x:c r="B128" s="26"/>
      <x:c r="C128" s="36" t="str">
        <x:f>IF($B128="","",IFERROR(INDEX(Produtos!$B$5:$B$204,MATCH($B128,Produtos!$A$5:$A$204,0)),""))</x:f>
      </x:c>
      <x:c r="D128" s="26"/>
      <x:c r="E128" s="26"/>
      <x:c r="F128" s="36" t="str">
        <x:f>IF($A128="","",ROUND(IFERROR($D128/(1-MIN($E128,DAY(EOMONTH($A128,0)))/DAY(EOMONTH($A128,0))),$D128),0))</x:f>
      </x:c>
      <x:c r="G128" s="36" t="str">
        <x:f>IF($B128="","",IF(COUNTIFS($B$5:$B$304,$B128,$A$5:$A$304,"&gt;="&amp;EDATE($A128,-3),$A$5:$A$304,"&lt;"&amp;$A128)&lt;3,"",ROUND(SUMIFS($F$5:$F$304,$B$5:$B$304,$B128,$A$5:$A$304,"&gt;="&amp;EDATE($A128,-3),$A$5:$A$304,"&lt;"&amp;$A128)/3,0)))</x:f>
      </x:c>
      <x:c r="H128" s="42" t="str">
        <x:f>IF(OR($F128="",$G128=""),"",ABS($G128-$F128)/MAX(1,$F128))</x:f>
      </x:c>
      <x:c r="I128" s="42" t="str">
        <x:f>IF(OR($F128="",$G128=""),"",($G128-$F128)/MAX(1,$F128))</x:f>
      </x:c>
      <x:c r="J128" s="27"/>
      <x:c r="K128" s="27"/>
      <x:c r="L128" s="1"/>
      <x:c r="M128" s="1"/>
      <x:c r="N128" s="1"/>
      <x:c r="O128" s="1"/>
      <x:c r="P128" s="1"/>
      <x:c r="Q128" s="1"/>
      <x:c r="R128" s="1"/>
      <x:c r="S128" s="1"/>
      <x:c r="T128" s="1"/>
      <x:c r="U128" s="1"/>
      <x:c r="V128" s="1"/>
      <x:c r="W128" s="1"/>
    </x:row>
    <x:row r="129">
      <x:c r="A129" s="41"/>
      <x:c r="B129" s="26"/>
      <x:c r="C129" s="36" t="str">
        <x:f>IF($B129="","",IFERROR(INDEX(Produtos!$B$5:$B$204,MATCH($B129,Produtos!$A$5:$A$204,0)),""))</x:f>
      </x:c>
      <x:c r="D129" s="26"/>
      <x:c r="E129" s="26"/>
      <x:c r="F129" s="36" t="str">
        <x:f>IF($A129="","",ROUND(IFERROR($D129/(1-MIN($E129,DAY(EOMONTH($A129,0)))/DAY(EOMONTH($A129,0))),$D129),0))</x:f>
      </x:c>
      <x:c r="G129" s="36" t="str">
        <x:f>IF($B129="","",IF(COUNTIFS($B$5:$B$304,$B129,$A$5:$A$304,"&gt;="&amp;EDATE($A129,-3),$A$5:$A$304,"&lt;"&amp;$A129)&lt;3,"",ROUND(SUMIFS($F$5:$F$304,$B$5:$B$304,$B129,$A$5:$A$304,"&gt;="&amp;EDATE($A129,-3),$A$5:$A$304,"&lt;"&amp;$A129)/3,0)))</x:f>
      </x:c>
      <x:c r="H129" s="42" t="str">
        <x:f>IF(OR($F129="",$G129=""),"",ABS($G129-$F129)/MAX(1,$F129))</x:f>
      </x:c>
      <x:c r="I129" s="42" t="str">
        <x:f>IF(OR($F129="",$G129=""),"",($G129-$F129)/MAX(1,$F129))</x:f>
      </x:c>
      <x:c r="J129" s="27"/>
      <x:c r="K129" s="27"/>
      <x:c r="L129" s="1"/>
      <x:c r="M129" s="1"/>
      <x:c r="N129" s="1"/>
      <x:c r="O129" s="1"/>
      <x:c r="P129" s="1"/>
      <x:c r="Q129" s="1"/>
      <x:c r="R129" s="1"/>
      <x:c r="S129" s="1"/>
      <x:c r="T129" s="1"/>
      <x:c r="U129" s="1"/>
      <x:c r="V129" s="1"/>
      <x:c r="W129" s="1"/>
    </x:row>
    <x:row r="130">
      <x:c r="A130" s="41"/>
      <x:c r="B130" s="26"/>
      <x:c r="C130" s="36" t="str">
        <x:f>IF($B130="","",IFERROR(INDEX(Produtos!$B$5:$B$204,MATCH($B130,Produtos!$A$5:$A$204,0)),""))</x:f>
      </x:c>
      <x:c r="D130" s="26"/>
      <x:c r="E130" s="26"/>
      <x:c r="F130" s="36" t="str">
        <x:f>IF($A130="","",ROUND(IFERROR($D130/(1-MIN($E130,DAY(EOMONTH($A130,0)))/DAY(EOMONTH($A130,0))),$D130),0))</x:f>
      </x:c>
      <x:c r="G130" s="36" t="str">
        <x:f>IF($B130="","",IF(COUNTIFS($B$5:$B$304,$B130,$A$5:$A$304,"&gt;="&amp;EDATE($A130,-3),$A$5:$A$304,"&lt;"&amp;$A130)&lt;3,"",ROUND(SUMIFS($F$5:$F$304,$B$5:$B$304,$B130,$A$5:$A$304,"&gt;="&amp;EDATE($A130,-3),$A$5:$A$304,"&lt;"&amp;$A130)/3,0)))</x:f>
      </x:c>
      <x:c r="H130" s="42" t="str">
        <x:f>IF(OR($F130="",$G130=""),"",ABS($G130-$F130)/MAX(1,$F130))</x:f>
      </x:c>
      <x:c r="I130" s="42" t="str">
        <x:f>IF(OR($F130="",$G130=""),"",($G130-$F130)/MAX(1,$F130))</x:f>
      </x:c>
      <x:c r="J130" s="27"/>
      <x:c r="K130" s="27"/>
      <x:c r="L130" s="1"/>
      <x:c r="M130" s="1"/>
      <x:c r="N130" s="1"/>
      <x:c r="O130" s="1"/>
      <x:c r="P130" s="1"/>
      <x:c r="Q130" s="1"/>
      <x:c r="R130" s="1"/>
      <x:c r="S130" s="1"/>
      <x:c r="T130" s="1"/>
      <x:c r="U130" s="1"/>
      <x:c r="V130" s="1"/>
      <x:c r="W130" s="1"/>
    </x:row>
    <x:row r="131">
      <x:c r="A131" s="41"/>
      <x:c r="B131" s="26"/>
      <x:c r="C131" s="36" t="str">
        <x:f>IF($B131="","",IFERROR(INDEX(Produtos!$B$5:$B$204,MATCH($B131,Produtos!$A$5:$A$204,0)),""))</x:f>
      </x:c>
      <x:c r="D131" s="26"/>
      <x:c r="E131" s="26"/>
      <x:c r="F131" s="36" t="str">
        <x:f>IF($A131="","",ROUND(IFERROR($D131/(1-MIN($E131,DAY(EOMONTH($A131,0)))/DAY(EOMONTH($A131,0))),$D131),0))</x:f>
      </x:c>
      <x:c r="G131" s="36" t="str">
        <x:f>IF($B131="","",IF(COUNTIFS($B$5:$B$304,$B131,$A$5:$A$304,"&gt;="&amp;EDATE($A131,-3),$A$5:$A$304,"&lt;"&amp;$A131)&lt;3,"",ROUND(SUMIFS($F$5:$F$304,$B$5:$B$304,$B131,$A$5:$A$304,"&gt;="&amp;EDATE($A131,-3),$A$5:$A$304,"&lt;"&amp;$A131)/3,0)))</x:f>
      </x:c>
      <x:c r="H131" s="42" t="str">
        <x:f>IF(OR($F131="",$G131=""),"",ABS($G131-$F131)/MAX(1,$F131))</x:f>
      </x:c>
      <x:c r="I131" s="42" t="str">
        <x:f>IF(OR($F131="",$G131=""),"",($G131-$F131)/MAX(1,$F131))</x:f>
      </x:c>
      <x:c r="J131" s="27"/>
      <x:c r="K131" s="27"/>
      <x:c r="L131" s="1"/>
      <x:c r="M131" s="1"/>
      <x:c r="N131" s="1"/>
      <x:c r="O131" s="1"/>
      <x:c r="P131" s="1"/>
      <x:c r="Q131" s="1"/>
      <x:c r="R131" s="1"/>
      <x:c r="S131" s="1"/>
      <x:c r="T131" s="1"/>
      <x:c r="U131" s="1"/>
      <x:c r="V131" s="1"/>
      <x:c r="W131" s="1"/>
    </x:row>
    <x:row r="132">
      <x:c r="A132" s="41"/>
      <x:c r="B132" s="26"/>
      <x:c r="C132" s="36" t="str">
        <x:f>IF($B132="","",IFERROR(INDEX(Produtos!$B$5:$B$204,MATCH($B132,Produtos!$A$5:$A$204,0)),""))</x:f>
      </x:c>
      <x:c r="D132" s="26"/>
      <x:c r="E132" s="26"/>
      <x:c r="F132" s="36" t="str">
        <x:f>IF($A132="","",ROUND(IFERROR($D132/(1-MIN($E132,DAY(EOMONTH($A132,0)))/DAY(EOMONTH($A132,0))),$D132),0))</x:f>
      </x:c>
      <x:c r="G132" s="36" t="str">
        <x:f>IF($B132="","",IF(COUNTIFS($B$5:$B$304,$B132,$A$5:$A$304,"&gt;="&amp;EDATE($A132,-3),$A$5:$A$304,"&lt;"&amp;$A132)&lt;3,"",ROUND(SUMIFS($F$5:$F$304,$B$5:$B$304,$B132,$A$5:$A$304,"&gt;="&amp;EDATE($A132,-3),$A$5:$A$304,"&lt;"&amp;$A132)/3,0)))</x:f>
      </x:c>
      <x:c r="H132" s="42" t="str">
        <x:f>IF(OR($F132="",$G132=""),"",ABS($G132-$F132)/MAX(1,$F132))</x:f>
      </x:c>
      <x:c r="I132" s="42" t="str">
        <x:f>IF(OR($F132="",$G132=""),"",($G132-$F132)/MAX(1,$F132))</x:f>
      </x:c>
      <x:c r="J132" s="27"/>
      <x:c r="K132" s="27"/>
      <x:c r="L132" s="1"/>
      <x:c r="M132" s="1"/>
      <x:c r="N132" s="1"/>
      <x:c r="O132" s="1"/>
      <x:c r="P132" s="1"/>
      <x:c r="Q132" s="1"/>
      <x:c r="R132" s="1"/>
      <x:c r="S132" s="1"/>
      <x:c r="T132" s="1"/>
      <x:c r="U132" s="1"/>
      <x:c r="V132" s="1"/>
      <x:c r="W132" s="1"/>
    </x:row>
    <x:row r="133">
      <x:c r="A133" s="41"/>
      <x:c r="B133" s="26"/>
      <x:c r="C133" s="36" t="str">
        <x:f>IF($B133="","",IFERROR(INDEX(Produtos!$B$5:$B$204,MATCH($B133,Produtos!$A$5:$A$204,0)),""))</x:f>
      </x:c>
      <x:c r="D133" s="26"/>
      <x:c r="E133" s="26"/>
      <x:c r="F133" s="36" t="str">
        <x:f>IF($A133="","",ROUND(IFERROR($D133/(1-MIN($E133,DAY(EOMONTH($A133,0)))/DAY(EOMONTH($A133,0))),$D133),0))</x:f>
      </x:c>
      <x:c r="G133" s="36" t="str">
        <x:f>IF($B133="","",IF(COUNTIFS($B$5:$B$304,$B133,$A$5:$A$304,"&gt;="&amp;EDATE($A133,-3),$A$5:$A$304,"&lt;"&amp;$A133)&lt;3,"",ROUND(SUMIFS($F$5:$F$304,$B$5:$B$304,$B133,$A$5:$A$304,"&gt;="&amp;EDATE($A133,-3),$A$5:$A$304,"&lt;"&amp;$A133)/3,0)))</x:f>
      </x:c>
      <x:c r="H133" s="42" t="str">
        <x:f>IF(OR($F133="",$G133=""),"",ABS($G133-$F133)/MAX(1,$F133))</x:f>
      </x:c>
      <x:c r="I133" s="42" t="str">
        <x:f>IF(OR($F133="",$G133=""),"",($G133-$F133)/MAX(1,$F133))</x:f>
      </x:c>
      <x:c r="J133" s="27"/>
      <x:c r="K133" s="27"/>
      <x:c r="L133" s="1"/>
      <x:c r="M133" s="1"/>
      <x:c r="N133" s="1"/>
      <x:c r="O133" s="1"/>
      <x:c r="P133" s="1"/>
      <x:c r="Q133" s="1"/>
      <x:c r="R133" s="1"/>
      <x:c r="S133" s="1"/>
      <x:c r="T133" s="1"/>
      <x:c r="U133" s="1"/>
      <x:c r="V133" s="1"/>
      <x:c r="W133" s="1"/>
    </x:row>
    <x:row r="134">
      <x:c r="A134" s="41"/>
      <x:c r="B134" s="26"/>
      <x:c r="C134" s="36" t="str">
        <x:f>IF($B134="","",IFERROR(INDEX(Produtos!$B$5:$B$204,MATCH($B134,Produtos!$A$5:$A$204,0)),""))</x:f>
      </x:c>
      <x:c r="D134" s="26"/>
      <x:c r="E134" s="26"/>
      <x:c r="F134" s="36" t="str">
        <x:f>IF($A134="","",ROUND(IFERROR($D134/(1-MIN($E134,DAY(EOMONTH($A134,0)))/DAY(EOMONTH($A134,0))),$D134),0))</x:f>
      </x:c>
      <x:c r="G134" s="36" t="str">
        <x:f>IF($B134="","",IF(COUNTIFS($B$5:$B$304,$B134,$A$5:$A$304,"&gt;="&amp;EDATE($A134,-3),$A$5:$A$304,"&lt;"&amp;$A134)&lt;3,"",ROUND(SUMIFS($F$5:$F$304,$B$5:$B$304,$B134,$A$5:$A$304,"&gt;="&amp;EDATE($A134,-3),$A$5:$A$304,"&lt;"&amp;$A134)/3,0)))</x:f>
      </x:c>
      <x:c r="H134" s="42" t="str">
        <x:f>IF(OR($F134="",$G134=""),"",ABS($G134-$F134)/MAX(1,$F134))</x:f>
      </x:c>
      <x:c r="I134" s="42" t="str">
        <x:f>IF(OR($F134="",$G134=""),"",($G134-$F134)/MAX(1,$F134))</x:f>
      </x:c>
      <x:c r="J134" s="27"/>
      <x:c r="K134" s="27"/>
      <x:c r="L134" s="1"/>
      <x:c r="M134" s="1"/>
      <x:c r="N134" s="1"/>
      <x:c r="O134" s="1"/>
      <x:c r="P134" s="1"/>
      <x:c r="Q134" s="1"/>
      <x:c r="R134" s="1"/>
      <x:c r="S134" s="1"/>
      <x:c r="T134" s="1"/>
      <x:c r="U134" s="1"/>
      <x:c r="V134" s="1"/>
      <x:c r="W134" s="1"/>
    </x:row>
    <x:row r="135">
      <x:c r="A135" s="41"/>
      <x:c r="B135" s="26"/>
      <x:c r="C135" s="36" t="str">
        <x:f>IF($B135="","",IFERROR(INDEX(Produtos!$B$5:$B$204,MATCH($B135,Produtos!$A$5:$A$204,0)),""))</x:f>
      </x:c>
      <x:c r="D135" s="26"/>
      <x:c r="E135" s="26"/>
      <x:c r="F135" s="36" t="str">
        <x:f>IF($A135="","",ROUND(IFERROR($D135/(1-MIN($E135,DAY(EOMONTH($A135,0)))/DAY(EOMONTH($A135,0))),$D135),0))</x:f>
      </x:c>
      <x:c r="G135" s="36" t="str">
        <x:f>IF($B135="","",IF(COUNTIFS($B$5:$B$304,$B135,$A$5:$A$304,"&gt;="&amp;EDATE($A135,-3),$A$5:$A$304,"&lt;"&amp;$A135)&lt;3,"",ROUND(SUMIFS($F$5:$F$304,$B$5:$B$304,$B135,$A$5:$A$304,"&gt;="&amp;EDATE($A135,-3),$A$5:$A$304,"&lt;"&amp;$A135)/3,0)))</x:f>
      </x:c>
      <x:c r="H135" s="42" t="str">
        <x:f>IF(OR($F135="",$G135=""),"",ABS($G135-$F135)/MAX(1,$F135))</x:f>
      </x:c>
      <x:c r="I135" s="42" t="str">
        <x:f>IF(OR($F135="",$G135=""),"",($G135-$F135)/MAX(1,$F135))</x:f>
      </x:c>
      <x:c r="J135" s="27"/>
      <x:c r="K135" s="27"/>
      <x:c r="L135" s="1"/>
      <x:c r="M135" s="1"/>
      <x:c r="N135" s="1"/>
      <x:c r="O135" s="1"/>
      <x:c r="P135" s="1"/>
      <x:c r="Q135" s="1"/>
      <x:c r="R135" s="1"/>
      <x:c r="S135" s="1"/>
      <x:c r="T135" s="1"/>
      <x:c r="U135" s="1"/>
      <x:c r="V135" s="1"/>
      <x:c r="W135" s="1"/>
    </x:row>
    <x:row r="136">
      <x:c r="A136" s="41"/>
      <x:c r="B136" s="26"/>
      <x:c r="C136" s="36" t="str">
        <x:f>IF($B136="","",IFERROR(INDEX(Produtos!$B$5:$B$204,MATCH($B136,Produtos!$A$5:$A$204,0)),""))</x:f>
      </x:c>
      <x:c r="D136" s="26"/>
      <x:c r="E136" s="26"/>
      <x:c r="F136" s="36" t="str">
        <x:f>IF($A136="","",ROUND(IFERROR($D136/(1-MIN($E136,DAY(EOMONTH($A136,0)))/DAY(EOMONTH($A136,0))),$D136),0))</x:f>
      </x:c>
      <x:c r="G136" s="36" t="str">
        <x:f>IF($B136="","",IF(COUNTIFS($B$5:$B$304,$B136,$A$5:$A$304,"&gt;="&amp;EDATE($A136,-3),$A$5:$A$304,"&lt;"&amp;$A136)&lt;3,"",ROUND(SUMIFS($F$5:$F$304,$B$5:$B$304,$B136,$A$5:$A$304,"&gt;="&amp;EDATE($A136,-3),$A$5:$A$304,"&lt;"&amp;$A136)/3,0)))</x:f>
      </x:c>
      <x:c r="H136" s="42" t="str">
        <x:f>IF(OR($F136="",$G136=""),"",ABS($G136-$F136)/MAX(1,$F136))</x:f>
      </x:c>
      <x:c r="I136" s="42" t="str">
        <x:f>IF(OR($F136="",$G136=""),"",($G136-$F136)/MAX(1,$F136))</x:f>
      </x:c>
      <x:c r="J136" s="27"/>
      <x:c r="K136" s="27"/>
      <x:c r="L136" s="1"/>
      <x:c r="M136" s="1"/>
      <x:c r="N136" s="1"/>
      <x:c r="O136" s="1"/>
      <x:c r="P136" s="1"/>
      <x:c r="Q136" s="1"/>
      <x:c r="R136" s="1"/>
      <x:c r="S136" s="1"/>
      <x:c r="T136" s="1"/>
      <x:c r="U136" s="1"/>
      <x:c r="V136" s="1"/>
      <x:c r="W136" s="1"/>
    </x:row>
    <x:row r="137">
      <x:c r="A137" s="41"/>
      <x:c r="B137" s="26"/>
      <x:c r="C137" s="36" t="str">
        <x:f>IF($B137="","",IFERROR(INDEX(Produtos!$B$5:$B$204,MATCH($B137,Produtos!$A$5:$A$204,0)),""))</x:f>
      </x:c>
      <x:c r="D137" s="26"/>
      <x:c r="E137" s="26"/>
      <x:c r="F137" s="36" t="str">
        <x:f>IF($A137="","",ROUND(IFERROR($D137/(1-MIN($E137,DAY(EOMONTH($A137,0)))/DAY(EOMONTH($A137,0))),$D137),0))</x:f>
      </x:c>
      <x:c r="G137" s="36" t="str">
        <x:f>IF($B137="","",IF(COUNTIFS($B$5:$B$304,$B137,$A$5:$A$304,"&gt;="&amp;EDATE($A137,-3),$A$5:$A$304,"&lt;"&amp;$A137)&lt;3,"",ROUND(SUMIFS($F$5:$F$304,$B$5:$B$304,$B137,$A$5:$A$304,"&gt;="&amp;EDATE($A137,-3),$A$5:$A$304,"&lt;"&amp;$A137)/3,0)))</x:f>
      </x:c>
      <x:c r="H137" s="42" t="str">
        <x:f>IF(OR($F137="",$G137=""),"",ABS($G137-$F137)/MAX(1,$F137))</x:f>
      </x:c>
      <x:c r="I137" s="42" t="str">
        <x:f>IF(OR($F137="",$G137=""),"",($G137-$F137)/MAX(1,$F137))</x:f>
      </x:c>
      <x:c r="J137" s="27"/>
      <x:c r="K137" s="27"/>
      <x:c r="L137" s="1"/>
      <x:c r="M137" s="1"/>
      <x:c r="N137" s="1"/>
      <x:c r="O137" s="1"/>
      <x:c r="P137" s="1"/>
      <x:c r="Q137" s="1"/>
      <x:c r="R137" s="1"/>
      <x:c r="S137" s="1"/>
      <x:c r="T137" s="1"/>
      <x:c r="U137" s="1"/>
      <x:c r="V137" s="1"/>
      <x:c r="W137" s="1"/>
    </x:row>
    <x:row r="138">
      <x:c r="A138" s="41"/>
      <x:c r="B138" s="26"/>
      <x:c r="C138" s="36" t="str">
        <x:f>IF($B138="","",IFERROR(INDEX(Produtos!$B$5:$B$204,MATCH($B138,Produtos!$A$5:$A$204,0)),""))</x:f>
      </x:c>
      <x:c r="D138" s="26"/>
      <x:c r="E138" s="26"/>
      <x:c r="F138" s="36" t="str">
        <x:f>IF($A138="","",ROUND(IFERROR($D138/(1-MIN($E138,DAY(EOMONTH($A138,0)))/DAY(EOMONTH($A138,0))),$D138),0))</x:f>
      </x:c>
      <x:c r="G138" s="36" t="str">
        <x:f>IF($B138="","",IF(COUNTIFS($B$5:$B$304,$B138,$A$5:$A$304,"&gt;="&amp;EDATE($A138,-3),$A$5:$A$304,"&lt;"&amp;$A138)&lt;3,"",ROUND(SUMIFS($F$5:$F$304,$B$5:$B$304,$B138,$A$5:$A$304,"&gt;="&amp;EDATE($A138,-3),$A$5:$A$304,"&lt;"&amp;$A138)/3,0)))</x:f>
      </x:c>
      <x:c r="H138" s="42" t="str">
        <x:f>IF(OR($F138="",$G138=""),"",ABS($G138-$F138)/MAX(1,$F138))</x:f>
      </x:c>
      <x:c r="I138" s="42" t="str">
        <x:f>IF(OR($F138="",$G138=""),"",($G138-$F138)/MAX(1,$F138))</x:f>
      </x:c>
      <x:c r="J138" s="27"/>
      <x:c r="K138" s="27"/>
      <x:c r="L138" s="1"/>
      <x:c r="M138" s="1"/>
      <x:c r="N138" s="1"/>
      <x:c r="O138" s="1"/>
      <x:c r="P138" s="1"/>
      <x:c r="Q138" s="1"/>
      <x:c r="R138" s="1"/>
      <x:c r="S138" s="1"/>
      <x:c r="T138" s="1"/>
      <x:c r="U138" s="1"/>
      <x:c r="V138" s="1"/>
      <x:c r="W138" s="1"/>
    </x:row>
    <x:row r="139">
      <x:c r="A139" s="41"/>
      <x:c r="B139" s="26"/>
      <x:c r="C139" s="36" t="str">
        <x:f>IF($B139="","",IFERROR(INDEX(Produtos!$B$5:$B$204,MATCH($B139,Produtos!$A$5:$A$204,0)),""))</x:f>
      </x:c>
      <x:c r="D139" s="26"/>
      <x:c r="E139" s="26"/>
      <x:c r="F139" s="36" t="str">
        <x:f>IF($A139="","",ROUND(IFERROR($D139/(1-MIN($E139,DAY(EOMONTH($A139,0)))/DAY(EOMONTH($A139,0))),$D139),0))</x:f>
      </x:c>
      <x:c r="G139" s="36" t="str">
        <x:f>IF($B139="","",IF(COUNTIFS($B$5:$B$304,$B139,$A$5:$A$304,"&gt;="&amp;EDATE($A139,-3),$A$5:$A$304,"&lt;"&amp;$A139)&lt;3,"",ROUND(SUMIFS($F$5:$F$304,$B$5:$B$304,$B139,$A$5:$A$304,"&gt;="&amp;EDATE($A139,-3),$A$5:$A$304,"&lt;"&amp;$A139)/3,0)))</x:f>
      </x:c>
      <x:c r="H139" s="42" t="str">
        <x:f>IF(OR($F139="",$G139=""),"",ABS($G139-$F139)/MAX(1,$F139))</x:f>
      </x:c>
      <x:c r="I139" s="42" t="str">
        <x:f>IF(OR($F139="",$G139=""),"",($G139-$F139)/MAX(1,$F139))</x:f>
      </x:c>
      <x:c r="J139" s="27"/>
      <x:c r="K139" s="27"/>
      <x:c r="L139" s="1"/>
      <x:c r="M139" s="1"/>
      <x:c r="N139" s="1"/>
      <x:c r="O139" s="1"/>
      <x:c r="P139" s="1"/>
      <x:c r="Q139" s="1"/>
      <x:c r="R139" s="1"/>
      <x:c r="S139" s="1"/>
      <x:c r="T139" s="1"/>
      <x:c r="U139" s="1"/>
      <x:c r="V139" s="1"/>
      <x:c r="W139" s="1"/>
    </x:row>
    <x:row r="140">
      <x:c r="A140" s="41"/>
      <x:c r="B140" s="26"/>
      <x:c r="C140" s="36" t="str">
        <x:f>IF($B140="","",IFERROR(INDEX(Produtos!$B$5:$B$204,MATCH($B140,Produtos!$A$5:$A$204,0)),""))</x:f>
      </x:c>
      <x:c r="D140" s="26"/>
      <x:c r="E140" s="26"/>
      <x:c r="F140" s="36" t="str">
        <x:f>IF($A140="","",ROUND(IFERROR($D140/(1-MIN($E140,DAY(EOMONTH($A140,0)))/DAY(EOMONTH($A140,0))),$D140),0))</x:f>
      </x:c>
      <x:c r="G140" s="36" t="str">
        <x:f>IF($B140="","",IF(COUNTIFS($B$5:$B$304,$B140,$A$5:$A$304,"&gt;="&amp;EDATE($A140,-3),$A$5:$A$304,"&lt;"&amp;$A140)&lt;3,"",ROUND(SUMIFS($F$5:$F$304,$B$5:$B$304,$B140,$A$5:$A$304,"&gt;="&amp;EDATE($A140,-3),$A$5:$A$304,"&lt;"&amp;$A140)/3,0)))</x:f>
      </x:c>
      <x:c r="H140" s="42" t="str">
        <x:f>IF(OR($F140="",$G140=""),"",ABS($G140-$F140)/MAX(1,$F140))</x:f>
      </x:c>
      <x:c r="I140" s="42" t="str">
        <x:f>IF(OR($F140="",$G140=""),"",($G140-$F140)/MAX(1,$F140))</x:f>
      </x:c>
      <x:c r="J140" s="27"/>
      <x:c r="K140" s="27"/>
      <x:c r="L140" s="1"/>
      <x:c r="M140" s="1"/>
      <x:c r="N140" s="1"/>
      <x:c r="O140" s="1"/>
      <x:c r="P140" s="1"/>
      <x:c r="Q140" s="1"/>
      <x:c r="R140" s="1"/>
      <x:c r="S140" s="1"/>
      <x:c r="T140" s="1"/>
      <x:c r="U140" s="1"/>
      <x:c r="V140" s="1"/>
      <x:c r="W140" s="1"/>
    </x:row>
    <x:row r="141">
      <x:c r="A141" s="41"/>
      <x:c r="B141" s="26"/>
      <x:c r="C141" s="36" t="str">
        <x:f>IF($B141="","",IFERROR(INDEX(Produtos!$B$5:$B$204,MATCH($B141,Produtos!$A$5:$A$204,0)),""))</x:f>
      </x:c>
      <x:c r="D141" s="26"/>
      <x:c r="E141" s="26"/>
      <x:c r="F141" s="36" t="str">
        <x:f>IF($A141="","",ROUND(IFERROR($D141/(1-MIN($E141,DAY(EOMONTH($A141,0)))/DAY(EOMONTH($A141,0))),$D141),0))</x:f>
      </x:c>
      <x:c r="G141" s="36" t="str">
        <x:f>IF($B141="","",IF(COUNTIFS($B$5:$B$304,$B141,$A$5:$A$304,"&gt;="&amp;EDATE($A141,-3),$A$5:$A$304,"&lt;"&amp;$A141)&lt;3,"",ROUND(SUMIFS($F$5:$F$304,$B$5:$B$304,$B141,$A$5:$A$304,"&gt;="&amp;EDATE($A141,-3),$A$5:$A$304,"&lt;"&amp;$A141)/3,0)))</x:f>
      </x:c>
      <x:c r="H141" s="42" t="str">
        <x:f>IF(OR($F141="",$G141=""),"",ABS($G141-$F141)/MAX(1,$F141))</x:f>
      </x:c>
      <x:c r="I141" s="42" t="str">
        <x:f>IF(OR($F141="",$G141=""),"",($G141-$F141)/MAX(1,$F141))</x:f>
      </x:c>
      <x:c r="J141" s="27"/>
      <x:c r="K141" s="27"/>
      <x:c r="L141" s="1"/>
      <x:c r="M141" s="1"/>
      <x:c r="N141" s="1"/>
      <x:c r="O141" s="1"/>
      <x:c r="P141" s="1"/>
      <x:c r="Q141" s="1"/>
      <x:c r="R141" s="1"/>
      <x:c r="S141" s="1"/>
      <x:c r="T141" s="1"/>
      <x:c r="U141" s="1"/>
      <x:c r="V141" s="1"/>
      <x:c r="W141" s="1"/>
    </x:row>
    <x:row r="142">
      <x:c r="A142" s="41"/>
      <x:c r="B142" s="26"/>
      <x:c r="C142" s="36" t="str">
        <x:f>IF($B142="","",IFERROR(INDEX(Produtos!$B$5:$B$204,MATCH($B142,Produtos!$A$5:$A$204,0)),""))</x:f>
      </x:c>
      <x:c r="D142" s="26"/>
      <x:c r="E142" s="26"/>
      <x:c r="F142" s="36" t="str">
        <x:f>IF($A142="","",ROUND(IFERROR($D142/(1-MIN($E142,DAY(EOMONTH($A142,0)))/DAY(EOMONTH($A142,0))),$D142),0))</x:f>
      </x:c>
      <x:c r="G142" s="36" t="str">
        <x:f>IF($B142="","",IF(COUNTIFS($B$5:$B$304,$B142,$A$5:$A$304,"&gt;="&amp;EDATE($A142,-3),$A$5:$A$304,"&lt;"&amp;$A142)&lt;3,"",ROUND(SUMIFS($F$5:$F$304,$B$5:$B$304,$B142,$A$5:$A$304,"&gt;="&amp;EDATE($A142,-3),$A$5:$A$304,"&lt;"&amp;$A142)/3,0)))</x:f>
      </x:c>
      <x:c r="H142" s="42" t="str">
        <x:f>IF(OR($F142="",$G142=""),"",ABS($G142-$F142)/MAX(1,$F142))</x:f>
      </x:c>
      <x:c r="I142" s="42" t="str">
        <x:f>IF(OR($F142="",$G142=""),"",($G142-$F142)/MAX(1,$F142))</x:f>
      </x:c>
      <x:c r="J142" s="27"/>
      <x:c r="K142" s="27"/>
      <x:c r="L142" s="1"/>
      <x:c r="M142" s="1"/>
      <x:c r="N142" s="1"/>
      <x:c r="O142" s="1"/>
      <x:c r="P142" s="1"/>
      <x:c r="Q142" s="1"/>
      <x:c r="R142" s="1"/>
      <x:c r="S142" s="1"/>
      <x:c r="T142" s="1"/>
      <x:c r="U142" s="1"/>
      <x:c r="V142" s="1"/>
      <x:c r="W142" s="1"/>
    </x:row>
    <x:row r="143">
      <x:c r="A143" s="41"/>
      <x:c r="B143" s="26"/>
      <x:c r="C143" s="36" t="str">
        <x:f>IF($B143="","",IFERROR(INDEX(Produtos!$B$5:$B$204,MATCH($B143,Produtos!$A$5:$A$204,0)),""))</x:f>
      </x:c>
      <x:c r="D143" s="26"/>
      <x:c r="E143" s="26"/>
      <x:c r="F143" s="36" t="str">
        <x:f>IF($A143="","",ROUND(IFERROR($D143/(1-MIN($E143,DAY(EOMONTH($A143,0)))/DAY(EOMONTH($A143,0))),$D143),0))</x:f>
      </x:c>
      <x:c r="G143" s="36" t="str">
        <x:f>IF($B143="","",IF(COUNTIFS($B$5:$B$304,$B143,$A$5:$A$304,"&gt;="&amp;EDATE($A143,-3),$A$5:$A$304,"&lt;"&amp;$A143)&lt;3,"",ROUND(SUMIFS($F$5:$F$304,$B$5:$B$304,$B143,$A$5:$A$304,"&gt;="&amp;EDATE($A143,-3),$A$5:$A$304,"&lt;"&amp;$A143)/3,0)))</x:f>
      </x:c>
      <x:c r="H143" s="42" t="str">
        <x:f>IF(OR($F143="",$G143=""),"",ABS($G143-$F143)/MAX(1,$F143))</x:f>
      </x:c>
      <x:c r="I143" s="42" t="str">
        <x:f>IF(OR($F143="",$G143=""),"",($G143-$F143)/MAX(1,$F143))</x:f>
      </x:c>
      <x:c r="J143" s="27"/>
      <x:c r="K143" s="27"/>
      <x:c r="L143" s="1"/>
      <x:c r="M143" s="1"/>
      <x:c r="N143" s="1"/>
      <x:c r="O143" s="1"/>
      <x:c r="P143" s="1"/>
      <x:c r="Q143" s="1"/>
      <x:c r="R143" s="1"/>
      <x:c r="S143" s="1"/>
      <x:c r="T143" s="1"/>
      <x:c r="U143" s="1"/>
      <x:c r="V143" s="1"/>
      <x:c r="W143" s="1"/>
    </x:row>
    <x:row r="144">
      <x:c r="A144" s="41"/>
      <x:c r="B144" s="26"/>
      <x:c r="C144" s="36" t="str">
        <x:f>IF($B144="","",IFERROR(INDEX(Produtos!$B$5:$B$204,MATCH($B144,Produtos!$A$5:$A$204,0)),""))</x:f>
      </x:c>
      <x:c r="D144" s="26"/>
      <x:c r="E144" s="26"/>
      <x:c r="F144" s="36" t="str">
        <x:f>IF($A144="","",ROUND(IFERROR($D144/(1-MIN($E144,DAY(EOMONTH($A144,0)))/DAY(EOMONTH($A144,0))),$D144),0))</x:f>
      </x:c>
      <x:c r="G144" s="36" t="str">
        <x:f>IF($B144="","",IF(COUNTIFS($B$5:$B$304,$B144,$A$5:$A$304,"&gt;="&amp;EDATE($A144,-3),$A$5:$A$304,"&lt;"&amp;$A144)&lt;3,"",ROUND(SUMIFS($F$5:$F$304,$B$5:$B$304,$B144,$A$5:$A$304,"&gt;="&amp;EDATE($A144,-3),$A$5:$A$304,"&lt;"&amp;$A144)/3,0)))</x:f>
      </x:c>
      <x:c r="H144" s="42" t="str">
        <x:f>IF(OR($F144="",$G144=""),"",ABS($G144-$F144)/MAX(1,$F144))</x:f>
      </x:c>
      <x:c r="I144" s="42" t="str">
        <x:f>IF(OR($F144="",$G144=""),"",($G144-$F144)/MAX(1,$F144))</x:f>
      </x:c>
      <x:c r="J144" s="27"/>
      <x:c r="K144" s="27"/>
      <x:c r="L144" s="1"/>
      <x:c r="M144" s="1"/>
      <x:c r="N144" s="1"/>
      <x:c r="O144" s="1"/>
      <x:c r="P144" s="1"/>
      <x:c r="Q144" s="1"/>
      <x:c r="R144" s="1"/>
      <x:c r="S144" s="1"/>
      <x:c r="T144" s="1"/>
      <x:c r="U144" s="1"/>
      <x:c r="V144" s="1"/>
      <x:c r="W144" s="1"/>
    </x:row>
    <x:row r="145">
      <x:c r="A145" s="41"/>
      <x:c r="B145" s="26"/>
      <x:c r="C145" s="36" t="str">
        <x:f>IF($B145="","",IFERROR(INDEX(Produtos!$B$5:$B$204,MATCH($B145,Produtos!$A$5:$A$204,0)),""))</x:f>
      </x:c>
      <x:c r="D145" s="26"/>
      <x:c r="E145" s="26"/>
      <x:c r="F145" s="36" t="str">
        <x:f>IF($A145="","",ROUND(IFERROR($D145/(1-MIN($E145,DAY(EOMONTH($A145,0)))/DAY(EOMONTH($A145,0))),$D145),0))</x:f>
      </x:c>
      <x:c r="G145" s="36" t="str">
        <x:f>IF($B145="","",IF(COUNTIFS($B$5:$B$304,$B145,$A$5:$A$304,"&gt;="&amp;EDATE($A145,-3),$A$5:$A$304,"&lt;"&amp;$A145)&lt;3,"",ROUND(SUMIFS($F$5:$F$304,$B$5:$B$304,$B145,$A$5:$A$304,"&gt;="&amp;EDATE($A145,-3),$A$5:$A$304,"&lt;"&amp;$A145)/3,0)))</x:f>
      </x:c>
      <x:c r="H145" s="42" t="str">
        <x:f>IF(OR($F145="",$G145=""),"",ABS($G145-$F145)/MAX(1,$F145))</x:f>
      </x:c>
      <x:c r="I145" s="42" t="str">
        <x:f>IF(OR($F145="",$G145=""),"",($G145-$F145)/MAX(1,$F145))</x:f>
      </x:c>
      <x:c r="J145" s="27"/>
      <x:c r="K145" s="27"/>
      <x:c r="L145" s="1"/>
      <x:c r="M145" s="1"/>
      <x:c r="N145" s="1"/>
      <x:c r="O145" s="1"/>
      <x:c r="P145" s="1"/>
      <x:c r="Q145" s="1"/>
      <x:c r="R145" s="1"/>
      <x:c r="S145" s="1"/>
      <x:c r="T145" s="1"/>
      <x:c r="U145" s="1"/>
      <x:c r="V145" s="1"/>
      <x:c r="W145" s="1"/>
    </x:row>
    <x:row r="146">
      <x:c r="A146" s="41"/>
      <x:c r="B146" s="26"/>
      <x:c r="C146" s="36" t="str">
        <x:f>IF($B146="","",IFERROR(INDEX(Produtos!$B$5:$B$204,MATCH($B146,Produtos!$A$5:$A$204,0)),""))</x:f>
      </x:c>
      <x:c r="D146" s="26"/>
      <x:c r="E146" s="26"/>
      <x:c r="F146" s="36" t="str">
        <x:f>IF($A146="","",ROUND(IFERROR($D146/(1-MIN($E146,DAY(EOMONTH($A146,0)))/DAY(EOMONTH($A146,0))),$D146),0))</x:f>
      </x:c>
      <x:c r="G146" s="36" t="str">
        <x:f>IF($B146="","",IF(COUNTIFS($B$5:$B$304,$B146,$A$5:$A$304,"&gt;="&amp;EDATE($A146,-3),$A$5:$A$304,"&lt;"&amp;$A146)&lt;3,"",ROUND(SUMIFS($F$5:$F$304,$B$5:$B$304,$B146,$A$5:$A$304,"&gt;="&amp;EDATE($A146,-3),$A$5:$A$304,"&lt;"&amp;$A146)/3,0)))</x:f>
      </x:c>
      <x:c r="H146" s="42" t="str">
        <x:f>IF(OR($F146="",$G146=""),"",ABS($G146-$F146)/MAX(1,$F146))</x:f>
      </x:c>
      <x:c r="I146" s="42" t="str">
        <x:f>IF(OR($F146="",$G146=""),"",($G146-$F146)/MAX(1,$F146))</x:f>
      </x:c>
      <x:c r="J146" s="27"/>
      <x:c r="K146" s="27"/>
      <x:c r="L146" s="1"/>
      <x:c r="M146" s="1"/>
      <x:c r="N146" s="1"/>
      <x:c r="O146" s="1"/>
      <x:c r="P146" s="1"/>
      <x:c r="Q146" s="1"/>
      <x:c r="R146" s="1"/>
      <x:c r="S146" s="1"/>
      <x:c r="T146" s="1"/>
      <x:c r="U146" s="1"/>
      <x:c r="V146" s="1"/>
      <x:c r="W146" s="1"/>
    </x:row>
    <x:row r="147">
      <x:c r="A147" s="41"/>
      <x:c r="B147" s="26"/>
      <x:c r="C147" s="36" t="str">
        <x:f>IF($B147="","",IFERROR(INDEX(Produtos!$B$5:$B$204,MATCH($B147,Produtos!$A$5:$A$204,0)),""))</x:f>
      </x:c>
      <x:c r="D147" s="26"/>
      <x:c r="E147" s="26"/>
      <x:c r="F147" s="36" t="str">
        <x:f>IF($A147="","",ROUND(IFERROR($D147/(1-MIN($E147,DAY(EOMONTH($A147,0)))/DAY(EOMONTH($A147,0))),$D147),0))</x:f>
      </x:c>
      <x:c r="G147" s="36" t="str">
        <x:f>IF($B147="","",IF(COUNTIFS($B$5:$B$304,$B147,$A$5:$A$304,"&gt;="&amp;EDATE($A147,-3),$A$5:$A$304,"&lt;"&amp;$A147)&lt;3,"",ROUND(SUMIFS($F$5:$F$304,$B$5:$B$304,$B147,$A$5:$A$304,"&gt;="&amp;EDATE($A147,-3),$A$5:$A$304,"&lt;"&amp;$A147)/3,0)))</x:f>
      </x:c>
      <x:c r="H147" s="42" t="str">
        <x:f>IF(OR($F147="",$G147=""),"",ABS($G147-$F147)/MAX(1,$F147))</x:f>
      </x:c>
      <x:c r="I147" s="42" t="str">
        <x:f>IF(OR($F147="",$G147=""),"",($G147-$F147)/MAX(1,$F147))</x:f>
      </x:c>
      <x:c r="J147" s="27"/>
      <x:c r="K147" s="27"/>
      <x:c r="L147" s="1"/>
      <x:c r="M147" s="1"/>
      <x:c r="N147" s="1"/>
      <x:c r="O147" s="1"/>
      <x:c r="P147" s="1"/>
      <x:c r="Q147" s="1"/>
      <x:c r="R147" s="1"/>
      <x:c r="S147" s="1"/>
      <x:c r="T147" s="1"/>
      <x:c r="U147" s="1"/>
      <x:c r="V147" s="1"/>
      <x:c r="W147" s="1"/>
    </x:row>
    <x:row r="148">
      <x:c r="A148" s="41"/>
      <x:c r="B148" s="26"/>
      <x:c r="C148" s="36" t="str">
        <x:f>IF($B148="","",IFERROR(INDEX(Produtos!$B$5:$B$204,MATCH($B148,Produtos!$A$5:$A$204,0)),""))</x:f>
      </x:c>
      <x:c r="D148" s="26"/>
      <x:c r="E148" s="26"/>
      <x:c r="F148" s="36" t="str">
        <x:f>IF($A148="","",ROUND(IFERROR($D148/(1-MIN($E148,DAY(EOMONTH($A148,0)))/DAY(EOMONTH($A148,0))),$D148),0))</x:f>
      </x:c>
      <x:c r="G148" s="36" t="str">
        <x:f>IF($B148="","",IF(COUNTIFS($B$5:$B$304,$B148,$A$5:$A$304,"&gt;="&amp;EDATE($A148,-3),$A$5:$A$304,"&lt;"&amp;$A148)&lt;3,"",ROUND(SUMIFS($F$5:$F$304,$B$5:$B$304,$B148,$A$5:$A$304,"&gt;="&amp;EDATE($A148,-3),$A$5:$A$304,"&lt;"&amp;$A148)/3,0)))</x:f>
      </x:c>
      <x:c r="H148" s="42" t="str">
        <x:f>IF(OR($F148="",$G148=""),"",ABS($G148-$F148)/MAX(1,$F148))</x:f>
      </x:c>
      <x:c r="I148" s="42" t="str">
        <x:f>IF(OR($F148="",$G148=""),"",($G148-$F148)/MAX(1,$F148))</x:f>
      </x:c>
      <x:c r="J148" s="27"/>
      <x:c r="K148" s="27"/>
      <x:c r="L148" s="1"/>
      <x:c r="M148" s="1"/>
      <x:c r="N148" s="1"/>
      <x:c r="O148" s="1"/>
      <x:c r="P148" s="1"/>
      <x:c r="Q148" s="1"/>
      <x:c r="R148" s="1"/>
      <x:c r="S148" s="1"/>
      <x:c r="T148" s="1"/>
      <x:c r="U148" s="1"/>
      <x:c r="V148" s="1"/>
      <x:c r="W148" s="1"/>
    </x:row>
    <x:row r="149">
      <x:c r="A149" s="41"/>
      <x:c r="B149" s="26"/>
      <x:c r="C149" s="36" t="str">
        <x:f>IF($B149="","",IFERROR(INDEX(Produtos!$B$5:$B$204,MATCH($B149,Produtos!$A$5:$A$204,0)),""))</x:f>
      </x:c>
      <x:c r="D149" s="26"/>
      <x:c r="E149" s="26"/>
      <x:c r="F149" s="36" t="str">
        <x:f>IF($A149="","",ROUND(IFERROR($D149/(1-MIN($E149,DAY(EOMONTH($A149,0)))/DAY(EOMONTH($A149,0))),$D149),0))</x:f>
      </x:c>
      <x:c r="G149" s="36" t="str">
        <x:f>IF($B149="","",IF(COUNTIFS($B$5:$B$304,$B149,$A$5:$A$304,"&gt;="&amp;EDATE($A149,-3),$A$5:$A$304,"&lt;"&amp;$A149)&lt;3,"",ROUND(SUMIFS($F$5:$F$304,$B$5:$B$304,$B149,$A$5:$A$304,"&gt;="&amp;EDATE($A149,-3),$A$5:$A$304,"&lt;"&amp;$A149)/3,0)))</x:f>
      </x:c>
      <x:c r="H149" s="42" t="str">
        <x:f>IF(OR($F149="",$G149=""),"",ABS($G149-$F149)/MAX(1,$F149))</x:f>
      </x:c>
      <x:c r="I149" s="42" t="str">
        <x:f>IF(OR($F149="",$G149=""),"",($G149-$F149)/MAX(1,$F149))</x:f>
      </x:c>
      <x:c r="J149" s="27"/>
      <x:c r="K149" s="27"/>
      <x:c r="L149" s="1"/>
      <x:c r="M149" s="1"/>
      <x:c r="N149" s="1"/>
      <x:c r="O149" s="1"/>
      <x:c r="P149" s="1"/>
      <x:c r="Q149" s="1"/>
      <x:c r="R149" s="1"/>
      <x:c r="S149" s="1"/>
      <x:c r="T149" s="1"/>
      <x:c r="U149" s="1"/>
      <x:c r="V149" s="1"/>
      <x:c r="W149" s="1"/>
    </x:row>
    <x:row r="150">
      <x:c r="A150" s="41"/>
      <x:c r="B150" s="26"/>
      <x:c r="C150" s="36" t="str">
        <x:f>IF($B150="","",IFERROR(INDEX(Produtos!$B$5:$B$204,MATCH($B150,Produtos!$A$5:$A$204,0)),""))</x:f>
      </x:c>
      <x:c r="D150" s="26"/>
      <x:c r="E150" s="26"/>
      <x:c r="F150" s="36" t="str">
        <x:f>IF($A150="","",ROUND(IFERROR($D150/(1-MIN($E150,DAY(EOMONTH($A150,0)))/DAY(EOMONTH($A150,0))),$D150),0))</x:f>
      </x:c>
      <x:c r="G150" s="36" t="str">
        <x:f>IF($B150="","",IF(COUNTIFS($B$5:$B$304,$B150,$A$5:$A$304,"&gt;="&amp;EDATE($A150,-3),$A$5:$A$304,"&lt;"&amp;$A150)&lt;3,"",ROUND(SUMIFS($F$5:$F$304,$B$5:$B$304,$B150,$A$5:$A$304,"&gt;="&amp;EDATE($A150,-3),$A$5:$A$304,"&lt;"&amp;$A150)/3,0)))</x:f>
      </x:c>
      <x:c r="H150" s="42" t="str">
        <x:f>IF(OR($F150="",$G150=""),"",ABS($G150-$F150)/MAX(1,$F150))</x:f>
      </x:c>
      <x:c r="I150" s="42" t="str">
        <x:f>IF(OR($F150="",$G150=""),"",($G150-$F150)/MAX(1,$F150))</x:f>
      </x:c>
      <x:c r="J150" s="27"/>
      <x:c r="K150" s="27"/>
      <x:c r="L150" s="1"/>
      <x:c r="M150" s="1"/>
      <x:c r="N150" s="1"/>
      <x:c r="O150" s="1"/>
      <x:c r="P150" s="1"/>
      <x:c r="Q150" s="1"/>
      <x:c r="R150" s="1"/>
      <x:c r="S150" s="1"/>
      <x:c r="T150" s="1"/>
      <x:c r="U150" s="1"/>
      <x:c r="V150" s="1"/>
      <x:c r="W150" s="1"/>
    </x:row>
    <x:row r="151">
      <x:c r="A151" s="41"/>
      <x:c r="B151" s="26"/>
      <x:c r="C151" s="36" t="str">
        <x:f>IF($B151="","",IFERROR(INDEX(Produtos!$B$5:$B$204,MATCH($B151,Produtos!$A$5:$A$204,0)),""))</x:f>
      </x:c>
      <x:c r="D151" s="26"/>
      <x:c r="E151" s="26"/>
      <x:c r="F151" s="36" t="str">
        <x:f>IF($A151="","",ROUND(IFERROR($D151/(1-MIN($E151,DAY(EOMONTH($A151,0)))/DAY(EOMONTH($A151,0))),$D151),0))</x:f>
      </x:c>
      <x:c r="G151" s="36" t="str">
        <x:f>IF($B151="","",IF(COUNTIFS($B$5:$B$304,$B151,$A$5:$A$304,"&gt;="&amp;EDATE($A151,-3),$A$5:$A$304,"&lt;"&amp;$A151)&lt;3,"",ROUND(SUMIFS($F$5:$F$304,$B$5:$B$304,$B151,$A$5:$A$304,"&gt;="&amp;EDATE($A151,-3),$A$5:$A$304,"&lt;"&amp;$A151)/3,0)))</x:f>
      </x:c>
      <x:c r="H151" s="42" t="str">
        <x:f>IF(OR($F151="",$G151=""),"",ABS($G151-$F151)/MAX(1,$F151))</x:f>
      </x:c>
      <x:c r="I151" s="42" t="str">
        <x:f>IF(OR($F151="",$G151=""),"",($G151-$F151)/MAX(1,$F151))</x:f>
      </x:c>
      <x:c r="J151" s="27"/>
      <x:c r="K151" s="27"/>
      <x:c r="L151" s="1"/>
      <x:c r="M151" s="1"/>
      <x:c r="N151" s="1"/>
      <x:c r="O151" s="1"/>
      <x:c r="P151" s="1"/>
      <x:c r="Q151" s="1"/>
      <x:c r="R151" s="1"/>
      <x:c r="S151" s="1"/>
      <x:c r="T151" s="1"/>
      <x:c r="U151" s="1"/>
      <x:c r="V151" s="1"/>
      <x:c r="W151" s="1"/>
    </x:row>
    <x:row r="152">
      <x:c r="A152" s="41"/>
      <x:c r="B152" s="26"/>
      <x:c r="C152" s="36" t="str">
        <x:f>IF($B152="","",IFERROR(INDEX(Produtos!$B$5:$B$204,MATCH($B152,Produtos!$A$5:$A$204,0)),""))</x:f>
      </x:c>
      <x:c r="D152" s="26"/>
      <x:c r="E152" s="26"/>
      <x:c r="F152" s="36" t="str">
        <x:f>IF($A152="","",ROUND(IFERROR($D152/(1-MIN($E152,DAY(EOMONTH($A152,0)))/DAY(EOMONTH($A152,0))),$D152),0))</x:f>
      </x:c>
      <x:c r="G152" s="36" t="str">
        <x:f>IF($B152="","",IF(COUNTIFS($B$5:$B$304,$B152,$A$5:$A$304,"&gt;="&amp;EDATE($A152,-3),$A$5:$A$304,"&lt;"&amp;$A152)&lt;3,"",ROUND(SUMIFS($F$5:$F$304,$B$5:$B$304,$B152,$A$5:$A$304,"&gt;="&amp;EDATE($A152,-3),$A$5:$A$304,"&lt;"&amp;$A152)/3,0)))</x:f>
      </x:c>
      <x:c r="H152" s="42" t="str">
        <x:f>IF(OR($F152="",$G152=""),"",ABS($G152-$F152)/MAX(1,$F152))</x:f>
      </x:c>
      <x:c r="I152" s="42" t="str">
        <x:f>IF(OR($F152="",$G152=""),"",($G152-$F152)/MAX(1,$F152))</x:f>
      </x:c>
      <x:c r="J152" s="27"/>
      <x:c r="K152" s="27"/>
      <x:c r="L152" s="1"/>
      <x:c r="M152" s="1"/>
      <x:c r="N152" s="1"/>
      <x:c r="O152" s="1"/>
      <x:c r="P152" s="1"/>
      <x:c r="Q152" s="1"/>
      <x:c r="R152" s="1"/>
      <x:c r="S152" s="1"/>
      <x:c r="T152" s="1"/>
      <x:c r="U152" s="1"/>
      <x:c r="V152" s="1"/>
      <x:c r="W152" s="1"/>
    </x:row>
    <x:row r="153">
      <x:c r="A153" s="41"/>
      <x:c r="B153" s="26"/>
      <x:c r="C153" s="36" t="str">
        <x:f>IF($B153="","",IFERROR(INDEX(Produtos!$B$5:$B$204,MATCH($B153,Produtos!$A$5:$A$204,0)),""))</x:f>
      </x:c>
      <x:c r="D153" s="26"/>
      <x:c r="E153" s="26"/>
      <x:c r="F153" s="36" t="str">
        <x:f>IF($A153="","",ROUND(IFERROR($D153/(1-MIN($E153,DAY(EOMONTH($A153,0)))/DAY(EOMONTH($A153,0))),$D153),0))</x:f>
      </x:c>
      <x:c r="G153" s="36" t="str">
        <x:f>IF($B153="","",IF(COUNTIFS($B$5:$B$304,$B153,$A$5:$A$304,"&gt;="&amp;EDATE($A153,-3),$A$5:$A$304,"&lt;"&amp;$A153)&lt;3,"",ROUND(SUMIFS($F$5:$F$304,$B$5:$B$304,$B153,$A$5:$A$304,"&gt;="&amp;EDATE($A153,-3),$A$5:$A$304,"&lt;"&amp;$A153)/3,0)))</x:f>
      </x:c>
      <x:c r="H153" s="42" t="str">
        <x:f>IF(OR($F153="",$G153=""),"",ABS($G153-$F153)/MAX(1,$F153))</x:f>
      </x:c>
      <x:c r="I153" s="42" t="str">
        <x:f>IF(OR($F153="",$G153=""),"",($G153-$F153)/MAX(1,$F153))</x:f>
      </x:c>
      <x:c r="J153" s="27"/>
      <x:c r="K153" s="27"/>
      <x:c r="L153" s="1"/>
      <x:c r="M153" s="1"/>
      <x:c r="N153" s="1"/>
      <x:c r="O153" s="1"/>
      <x:c r="P153" s="1"/>
      <x:c r="Q153" s="1"/>
      <x:c r="R153" s="1"/>
      <x:c r="S153" s="1"/>
      <x:c r="T153" s="1"/>
      <x:c r="U153" s="1"/>
      <x:c r="V153" s="1"/>
      <x:c r="W153" s="1"/>
    </x:row>
    <x:row r="154">
      <x:c r="A154" s="41"/>
      <x:c r="B154" s="26"/>
      <x:c r="C154" s="36" t="str">
        <x:f>IF($B154="","",IFERROR(INDEX(Produtos!$B$5:$B$204,MATCH($B154,Produtos!$A$5:$A$204,0)),""))</x:f>
      </x:c>
      <x:c r="D154" s="26"/>
      <x:c r="E154" s="26"/>
      <x:c r="F154" s="36" t="str">
        <x:f>IF($A154="","",ROUND(IFERROR($D154/(1-MIN($E154,DAY(EOMONTH($A154,0)))/DAY(EOMONTH($A154,0))),$D154),0))</x:f>
      </x:c>
      <x:c r="G154" s="36" t="str">
        <x:f>IF($B154="","",IF(COUNTIFS($B$5:$B$304,$B154,$A$5:$A$304,"&gt;="&amp;EDATE($A154,-3),$A$5:$A$304,"&lt;"&amp;$A154)&lt;3,"",ROUND(SUMIFS($F$5:$F$304,$B$5:$B$304,$B154,$A$5:$A$304,"&gt;="&amp;EDATE($A154,-3),$A$5:$A$304,"&lt;"&amp;$A154)/3,0)))</x:f>
      </x:c>
      <x:c r="H154" s="42" t="str">
        <x:f>IF(OR($F154="",$G154=""),"",ABS($G154-$F154)/MAX(1,$F154))</x:f>
      </x:c>
      <x:c r="I154" s="42" t="str">
        <x:f>IF(OR($F154="",$G154=""),"",($G154-$F154)/MAX(1,$F154))</x:f>
      </x:c>
      <x:c r="J154" s="27"/>
      <x:c r="K154" s="27"/>
      <x:c r="L154" s="1"/>
      <x:c r="M154" s="1"/>
      <x:c r="N154" s="1"/>
      <x:c r="O154" s="1"/>
      <x:c r="P154" s="1"/>
      <x:c r="Q154" s="1"/>
      <x:c r="R154" s="1"/>
      <x:c r="S154" s="1"/>
      <x:c r="T154" s="1"/>
      <x:c r="U154" s="1"/>
      <x:c r="V154" s="1"/>
      <x:c r="W154" s="1"/>
    </x:row>
    <x:row r="155">
      <x:c r="A155" s="41"/>
      <x:c r="B155" s="26"/>
      <x:c r="C155" s="36" t="str">
        <x:f>IF($B155="","",IFERROR(INDEX(Produtos!$B$5:$B$204,MATCH($B155,Produtos!$A$5:$A$204,0)),""))</x:f>
      </x:c>
      <x:c r="D155" s="26"/>
      <x:c r="E155" s="26"/>
      <x:c r="F155" s="36" t="str">
        <x:f>IF($A155="","",ROUND(IFERROR($D155/(1-MIN($E155,DAY(EOMONTH($A155,0)))/DAY(EOMONTH($A155,0))),$D155),0))</x:f>
      </x:c>
      <x:c r="G155" s="36" t="str">
        <x:f>IF($B155="","",IF(COUNTIFS($B$5:$B$304,$B155,$A$5:$A$304,"&gt;="&amp;EDATE($A155,-3),$A$5:$A$304,"&lt;"&amp;$A155)&lt;3,"",ROUND(SUMIFS($F$5:$F$304,$B$5:$B$304,$B155,$A$5:$A$304,"&gt;="&amp;EDATE($A155,-3),$A$5:$A$304,"&lt;"&amp;$A155)/3,0)))</x:f>
      </x:c>
      <x:c r="H155" s="42" t="str">
        <x:f>IF(OR($F155="",$G155=""),"",ABS($G155-$F155)/MAX(1,$F155))</x:f>
      </x:c>
      <x:c r="I155" s="42" t="str">
        <x:f>IF(OR($F155="",$G155=""),"",($G155-$F155)/MAX(1,$F155))</x:f>
      </x:c>
      <x:c r="J155" s="27"/>
      <x:c r="K155" s="27"/>
      <x:c r="L155" s="1"/>
      <x:c r="M155" s="1"/>
      <x:c r="N155" s="1"/>
      <x:c r="O155" s="1"/>
      <x:c r="P155" s="1"/>
      <x:c r="Q155" s="1"/>
      <x:c r="R155" s="1"/>
      <x:c r="S155" s="1"/>
      <x:c r="T155" s="1"/>
      <x:c r="U155" s="1"/>
      <x:c r="V155" s="1"/>
      <x:c r="W155" s="1"/>
    </x:row>
    <x:row r="156">
      <x:c r="A156" s="41"/>
      <x:c r="B156" s="26"/>
      <x:c r="C156" s="36" t="str">
        <x:f>IF($B156="","",IFERROR(INDEX(Produtos!$B$5:$B$204,MATCH($B156,Produtos!$A$5:$A$204,0)),""))</x:f>
      </x:c>
      <x:c r="D156" s="26"/>
      <x:c r="E156" s="26"/>
      <x:c r="F156" s="36" t="str">
        <x:f>IF($A156="","",ROUND(IFERROR($D156/(1-MIN($E156,DAY(EOMONTH($A156,0)))/DAY(EOMONTH($A156,0))),$D156),0))</x:f>
      </x:c>
      <x:c r="G156" s="36" t="str">
        <x:f>IF($B156="","",IF(COUNTIFS($B$5:$B$304,$B156,$A$5:$A$304,"&gt;="&amp;EDATE($A156,-3),$A$5:$A$304,"&lt;"&amp;$A156)&lt;3,"",ROUND(SUMIFS($F$5:$F$304,$B$5:$B$304,$B156,$A$5:$A$304,"&gt;="&amp;EDATE($A156,-3),$A$5:$A$304,"&lt;"&amp;$A156)/3,0)))</x:f>
      </x:c>
      <x:c r="H156" s="42" t="str">
        <x:f>IF(OR($F156="",$G156=""),"",ABS($G156-$F156)/MAX(1,$F156))</x:f>
      </x:c>
      <x:c r="I156" s="42" t="str">
        <x:f>IF(OR($F156="",$G156=""),"",($G156-$F156)/MAX(1,$F156))</x:f>
      </x:c>
      <x:c r="J156" s="27"/>
      <x:c r="K156" s="27"/>
      <x:c r="L156" s="1"/>
      <x:c r="M156" s="1"/>
      <x:c r="N156" s="1"/>
      <x:c r="O156" s="1"/>
      <x:c r="P156" s="1"/>
      <x:c r="Q156" s="1"/>
      <x:c r="R156" s="1"/>
      <x:c r="S156" s="1"/>
      <x:c r="T156" s="1"/>
      <x:c r="U156" s="1"/>
      <x:c r="V156" s="1"/>
      <x:c r="W156" s="1"/>
    </x:row>
    <x:row r="157">
      <x:c r="A157" s="41"/>
      <x:c r="B157" s="26"/>
      <x:c r="C157" s="36" t="str">
        <x:f>IF($B157="","",IFERROR(INDEX(Produtos!$B$5:$B$204,MATCH($B157,Produtos!$A$5:$A$204,0)),""))</x:f>
      </x:c>
      <x:c r="D157" s="26"/>
      <x:c r="E157" s="26"/>
      <x:c r="F157" s="36" t="str">
        <x:f>IF($A157="","",ROUND(IFERROR($D157/(1-MIN($E157,DAY(EOMONTH($A157,0)))/DAY(EOMONTH($A157,0))),$D157),0))</x:f>
      </x:c>
      <x:c r="G157" s="36" t="str">
        <x:f>IF($B157="","",IF(COUNTIFS($B$5:$B$304,$B157,$A$5:$A$304,"&gt;="&amp;EDATE($A157,-3),$A$5:$A$304,"&lt;"&amp;$A157)&lt;3,"",ROUND(SUMIFS($F$5:$F$304,$B$5:$B$304,$B157,$A$5:$A$304,"&gt;="&amp;EDATE($A157,-3),$A$5:$A$304,"&lt;"&amp;$A157)/3,0)))</x:f>
      </x:c>
      <x:c r="H157" s="42" t="str">
        <x:f>IF(OR($F157="",$G157=""),"",ABS($G157-$F157)/MAX(1,$F157))</x:f>
      </x:c>
      <x:c r="I157" s="42" t="str">
        <x:f>IF(OR($F157="",$G157=""),"",($G157-$F157)/MAX(1,$F157))</x:f>
      </x:c>
      <x:c r="J157" s="27"/>
      <x:c r="K157" s="27"/>
      <x:c r="L157" s="1"/>
      <x:c r="M157" s="1"/>
      <x:c r="N157" s="1"/>
      <x:c r="O157" s="1"/>
      <x:c r="P157" s="1"/>
      <x:c r="Q157" s="1"/>
      <x:c r="R157" s="1"/>
      <x:c r="S157" s="1"/>
      <x:c r="T157" s="1"/>
      <x:c r="U157" s="1"/>
      <x:c r="V157" s="1"/>
      <x:c r="W157" s="1"/>
    </x:row>
    <x:row r="158">
      <x:c r="A158" s="41"/>
      <x:c r="B158" s="26"/>
      <x:c r="C158" s="36" t="str">
        <x:f>IF($B158="","",IFERROR(INDEX(Produtos!$B$5:$B$204,MATCH($B158,Produtos!$A$5:$A$204,0)),""))</x:f>
      </x:c>
      <x:c r="D158" s="26"/>
      <x:c r="E158" s="26"/>
      <x:c r="F158" s="36" t="str">
        <x:f>IF($A158="","",ROUND(IFERROR($D158/(1-MIN($E158,DAY(EOMONTH($A158,0)))/DAY(EOMONTH($A158,0))),$D158),0))</x:f>
      </x:c>
      <x:c r="G158" s="36" t="str">
        <x:f>IF($B158="","",IF(COUNTIFS($B$5:$B$304,$B158,$A$5:$A$304,"&gt;="&amp;EDATE($A158,-3),$A$5:$A$304,"&lt;"&amp;$A158)&lt;3,"",ROUND(SUMIFS($F$5:$F$304,$B$5:$B$304,$B158,$A$5:$A$304,"&gt;="&amp;EDATE($A158,-3),$A$5:$A$304,"&lt;"&amp;$A158)/3,0)))</x:f>
      </x:c>
      <x:c r="H158" s="42" t="str">
        <x:f>IF(OR($F158="",$G158=""),"",ABS($G158-$F158)/MAX(1,$F158))</x:f>
      </x:c>
      <x:c r="I158" s="42" t="str">
        <x:f>IF(OR($F158="",$G158=""),"",($G158-$F158)/MAX(1,$F158))</x:f>
      </x:c>
      <x:c r="J158" s="27"/>
      <x:c r="K158" s="27"/>
      <x:c r="L158" s="1"/>
      <x:c r="M158" s="1"/>
      <x:c r="N158" s="1"/>
      <x:c r="O158" s="1"/>
      <x:c r="P158" s="1"/>
      <x:c r="Q158" s="1"/>
      <x:c r="R158" s="1"/>
      <x:c r="S158" s="1"/>
      <x:c r="T158" s="1"/>
      <x:c r="U158" s="1"/>
      <x:c r="V158" s="1"/>
      <x:c r="W158" s="1"/>
    </x:row>
    <x:row r="159">
      <x:c r="A159" s="41"/>
      <x:c r="B159" s="26"/>
      <x:c r="C159" s="36" t="str">
        <x:f>IF($B159="","",IFERROR(INDEX(Produtos!$B$5:$B$204,MATCH($B159,Produtos!$A$5:$A$204,0)),""))</x:f>
      </x:c>
      <x:c r="D159" s="26"/>
      <x:c r="E159" s="26"/>
      <x:c r="F159" s="36" t="str">
        <x:f>IF($A159="","",ROUND(IFERROR($D159/(1-MIN($E159,DAY(EOMONTH($A159,0)))/DAY(EOMONTH($A159,0))),$D159),0))</x:f>
      </x:c>
      <x:c r="G159" s="36" t="str">
        <x:f>IF($B159="","",IF(COUNTIFS($B$5:$B$304,$B159,$A$5:$A$304,"&gt;="&amp;EDATE($A159,-3),$A$5:$A$304,"&lt;"&amp;$A159)&lt;3,"",ROUND(SUMIFS($F$5:$F$304,$B$5:$B$304,$B159,$A$5:$A$304,"&gt;="&amp;EDATE($A159,-3),$A$5:$A$304,"&lt;"&amp;$A159)/3,0)))</x:f>
      </x:c>
      <x:c r="H159" s="42" t="str">
        <x:f>IF(OR($F159="",$G159=""),"",ABS($G159-$F159)/MAX(1,$F159))</x:f>
      </x:c>
      <x:c r="I159" s="42" t="str">
        <x:f>IF(OR($F159="",$G159=""),"",($G159-$F159)/MAX(1,$F159))</x:f>
      </x:c>
      <x:c r="J159" s="27"/>
      <x:c r="K159" s="27"/>
      <x:c r="L159" s="1"/>
      <x:c r="M159" s="1"/>
      <x:c r="N159" s="1"/>
      <x:c r="O159" s="1"/>
      <x:c r="P159" s="1"/>
      <x:c r="Q159" s="1"/>
      <x:c r="R159" s="1"/>
      <x:c r="S159" s="1"/>
      <x:c r="T159" s="1"/>
      <x:c r="U159" s="1"/>
      <x:c r="V159" s="1"/>
      <x:c r="W159" s="1"/>
    </x:row>
    <x:row r="160">
      <x:c r="A160" s="41"/>
      <x:c r="B160" s="26"/>
      <x:c r="C160" s="36" t="str">
        <x:f>IF($B160="","",IFERROR(INDEX(Produtos!$B$5:$B$204,MATCH($B160,Produtos!$A$5:$A$204,0)),""))</x:f>
      </x:c>
      <x:c r="D160" s="26"/>
      <x:c r="E160" s="26"/>
      <x:c r="F160" s="36" t="str">
        <x:f>IF($A160="","",ROUND(IFERROR($D160/(1-MIN($E160,DAY(EOMONTH($A160,0)))/DAY(EOMONTH($A160,0))),$D160),0))</x:f>
      </x:c>
      <x:c r="G160" s="36" t="str">
        <x:f>IF($B160="","",IF(COUNTIFS($B$5:$B$304,$B160,$A$5:$A$304,"&gt;="&amp;EDATE($A160,-3),$A$5:$A$304,"&lt;"&amp;$A160)&lt;3,"",ROUND(SUMIFS($F$5:$F$304,$B$5:$B$304,$B160,$A$5:$A$304,"&gt;="&amp;EDATE($A160,-3),$A$5:$A$304,"&lt;"&amp;$A160)/3,0)))</x:f>
      </x:c>
      <x:c r="H160" s="42" t="str">
        <x:f>IF(OR($F160="",$G160=""),"",ABS($G160-$F160)/MAX(1,$F160))</x:f>
      </x:c>
      <x:c r="I160" s="42" t="str">
        <x:f>IF(OR($F160="",$G160=""),"",($G160-$F160)/MAX(1,$F160))</x:f>
      </x:c>
      <x:c r="J160" s="27"/>
      <x:c r="K160" s="27"/>
      <x:c r="L160" s="1"/>
      <x:c r="M160" s="1"/>
      <x:c r="N160" s="1"/>
      <x:c r="O160" s="1"/>
      <x:c r="P160" s="1"/>
      <x:c r="Q160" s="1"/>
      <x:c r="R160" s="1"/>
      <x:c r="S160" s="1"/>
      <x:c r="T160" s="1"/>
      <x:c r="U160" s="1"/>
      <x:c r="V160" s="1"/>
      <x:c r="W160" s="1"/>
    </x:row>
    <x:row r="161">
      <x:c r="A161" s="41"/>
      <x:c r="B161" s="26"/>
      <x:c r="C161" s="36" t="str">
        <x:f>IF($B161="","",IFERROR(INDEX(Produtos!$B$5:$B$204,MATCH($B161,Produtos!$A$5:$A$204,0)),""))</x:f>
      </x:c>
      <x:c r="D161" s="26"/>
      <x:c r="E161" s="26"/>
      <x:c r="F161" s="36" t="str">
        <x:f>IF($A161="","",ROUND(IFERROR($D161/(1-MIN($E161,DAY(EOMONTH($A161,0)))/DAY(EOMONTH($A161,0))),$D161),0))</x:f>
      </x:c>
      <x:c r="G161" s="36" t="str">
        <x:f>IF($B161="","",IF(COUNTIFS($B$5:$B$304,$B161,$A$5:$A$304,"&gt;="&amp;EDATE($A161,-3),$A$5:$A$304,"&lt;"&amp;$A161)&lt;3,"",ROUND(SUMIFS($F$5:$F$304,$B$5:$B$304,$B161,$A$5:$A$304,"&gt;="&amp;EDATE($A161,-3),$A$5:$A$304,"&lt;"&amp;$A161)/3,0)))</x:f>
      </x:c>
      <x:c r="H161" s="42" t="str">
        <x:f>IF(OR($F161="",$G161=""),"",ABS($G161-$F161)/MAX(1,$F161))</x:f>
      </x:c>
      <x:c r="I161" s="42" t="str">
        <x:f>IF(OR($F161="",$G161=""),"",($G161-$F161)/MAX(1,$F161))</x:f>
      </x:c>
      <x:c r="J161" s="27"/>
      <x:c r="K161" s="27"/>
      <x:c r="L161" s="1"/>
      <x:c r="M161" s="1"/>
      <x:c r="N161" s="1"/>
      <x:c r="O161" s="1"/>
      <x:c r="P161" s="1"/>
      <x:c r="Q161" s="1"/>
      <x:c r="R161" s="1"/>
      <x:c r="S161" s="1"/>
      <x:c r="T161" s="1"/>
      <x:c r="U161" s="1"/>
      <x:c r="V161" s="1"/>
      <x:c r="W161" s="1"/>
    </x:row>
    <x:row r="162">
      <x:c r="A162" s="41"/>
      <x:c r="B162" s="26"/>
      <x:c r="C162" s="36" t="str">
        <x:f>IF($B162="","",IFERROR(INDEX(Produtos!$B$5:$B$204,MATCH($B162,Produtos!$A$5:$A$204,0)),""))</x:f>
      </x:c>
      <x:c r="D162" s="26"/>
      <x:c r="E162" s="26"/>
      <x:c r="F162" s="36" t="str">
        <x:f>IF($A162="","",ROUND(IFERROR($D162/(1-MIN($E162,DAY(EOMONTH($A162,0)))/DAY(EOMONTH($A162,0))),$D162),0))</x:f>
      </x:c>
      <x:c r="G162" s="36" t="str">
        <x:f>IF($B162="","",IF(COUNTIFS($B$5:$B$304,$B162,$A$5:$A$304,"&gt;="&amp;EDATE($A162,-3),$A$5:$A$304,"&lt;"&amp;$A162)&lt;3,"",ROUND(SUMIFS($F$5:$F$304,$B$5:$B$304,$B162,$A$5:$A$304,"&gt;="&amp;EDATE($A162,-3),$A$5:$A$304,"&lt;"&amp;$A162)/3,0)))</x:f>
      </x:c>
      <x:c r="H162" s="42" t="str">
        <x:f>IF(OR($F162="",$G162=""),"",ABS($G162-$F162)/MAX(1,$F162))</x:f>
      </x:c>
      <x:c r="I162" s="42" t="str">
        <x:f>IF(OR($F162="",$G162=""),"",($G162-$F162)/MAX(1,$F162))</x:f>
      </x:c>
      <x:c r="J162" s="27"/>
      <x:c r="K162" s="27"/>
      <x:c r="L162" s="1"/>
      <x:c r="M162" s="1"/>
      <x:c r="N162" s="1"/>
      <x:c r="O162" s="1"/>
      <x:c r="P162" s="1"/>
      <x:c r="Q162" s="1"/>
      <x:c r="R162" s="1"/>
      <x:c r="S162" s="1"/>
      <x:c r="T162" s="1"/>
      <x:c r="U162" s="1"/>
      <x:c r="V162" s="1"/>
      <x:c r="W162" s="1"/>
    </x:row>
    <x:row r="163">
      <x:c r="A163" s="41"/>
      <x:c r="B163" s="26"/>
      <x:c r="C163" s="36" t="str">
        <x:f>IF($B163="","",IFERROR(INDEX(Produtos!$B$5:$B$204,MATCH($B163,Produtos!$A$5:$A$204,0)),""))</x:f>
      </x:c>
      <x:c r="D163" s="26"/>
      <x:c r="E163" s="26"/>
      <x:c r="F163" s="36" t="str">
        <x:f>IF($A163="","",ROUND(IFERROR($D163/(1-MIN($E163,DAY(EOMONTH($A163,0)))/DAY(EOMONTH($A163,0))),$D163),0))</x:f>
      </x:c>
      <x:c r="G163" s="36" t="str">
        <x:f>IF($B163="","",IF(COUNTIFS($B$5:$B$304,$B163,$A$5:$A$304,"&gt;="&amp;EDATE($A163,-3),$A$5:$A$304,"&lt;"&amp;$A163)&lt;3,"",ROUND(SUMIFS($F$5:$F$304,$B$5:$B$304,$B163,$A$5:$A$304,"&gt;="&amp;EDATE($A163,-3),$A$5:$A$304,"&lt;"&amp;$A163)/3,0)))</x:f>
      </x:c>
      <x:c r="H163" s="42" t="str">
        <x:f>IF(OR($F163="",$G163=""),"",ABS($G163-$F163)/MAX(1,$F163))</x:f>
      </x:c>
      <x:c r="I163" s="42" t="str">
        <x:f>IF(OR($F163="",$G163=""),"",($G163-$F163)/MAX(1,$F163))</x:f>
      </x:c>
      <x:c r="J163" s="27"/>
      <x:c r="K163" s="27"/>
      <x:c r="L163" s="1"/>
      <x:c r="M163" s="1"/>
      <x:c r="N163" s="1"/>
      <x:c r="O163" s="1"/>
      <x:c r="P163" s="1"/>
      <x:c r="Q163" s="1"/>
      <x:c r="R163" s="1"/>
      <x:c r="S163" s="1"/>
      <x:c r="T163" s="1"/>
      <x:c r="U163" s="1"/>
      <x:c r="V163" s="1"/>
      <x:c r="W163" s="1"/>
    </x:row>
    <x:row r="164">
      <x:c r="A164" s="41"/>
      <x:c r="B164" s="26"/>
      <x:c r="C164" s="36" t="str">
        <x:f>IF($B164="","",IFERROR(INDEX(Produtos!$B$5:$B$204,MATCH($B164,Produtos!$A$5:$A$204,0)),""))</x:f>
      </x:c>
      <x:c r="D164" s="26"/>
      <x:c r="E164" s="26"/>
      <x:c r="F164" s="36" t="str">
        <x:f>IF($A164="","",ROUND(IFERROR($D164/(1-MIN($E164,DAY(EOMONTH($A164,0)))/DAY(EOMONTH($A164,0))),$D164),0))</x:f>
      </x:c>
      <x:c r="G164" s="36" t="str">
        <x:f>IF($B164="","",IF(COUNTIFS($B$5:$B$304,$B164,$A$5:$A$304,"&gt;="&amp;EDATE($A164,-3),$A$5:$A$304,"&lt;"&amp;$A164)&lt;3,"",ROUND(SUMIFS($F$5:$F$304,$B$5:$B$304,$B164,$A$5:$A$304,"&gt;="&amp;EDATE($A164,-3),$A$5:$A$304,"&lt;"&amp;$A164)/3,0)))</x:f>
      </x:c>
      <x:c r="H164" s="42" t="str">
        <x:f>IF(OR($F164="",$G164=""),"",ABS($G164-$F164)/MAX(1,$F164))</x:f>
      </x:c>
      <x:c r="I164" s="42" t="str">
        <x:f>IF(OR($F164="",$G164=""),"",($G164-$F164)/MAX(1,$F164))</x:f>
      </x:c>
      <x:c r="J164" s="27"/>
      <x:c r="K164" s="27"/>
      <x:c r="L164" s="1"/>
      <x:c r="M164" s="1"/>
      <x:c r="N164" s="1"/>
      <x:c r="O164" s="1"/>
      <x:c r="P164" s="1"/>
      <x:c r="Q164" s="1"/>
      <x:c r="R164" s="1"/>
      <x:c r="S164" s="1"/>
      <x:c r="T164" s="1"/>
      <x:c r="U164" s="1"/>
      <x:c r="V164" s="1"/>
      <x:c r="W164" s="1"/>
    </x:row>
    <x:row r="165">
      <x:c r="A165" s="41"/>
      <x:c r="B165" s="26"/>
      <x:c r="C165" s="36" t="str">
        <x:f>IF($B165="","",IFERROR(INDEX(Produtos!$B$5:$B$204,MATCH($B165,Produtos!$A$5:$A$204,0)),""))</x:f>
      </x:c>
      <x:c r="D165" s="26"/>
      <x:c r="E165" s="26"/>
      <x:c r="F165" s="36" t="str">
        <x:f>IF($A165="","",ROUND(IFERROR($D165/(1-MIN($E165,DAY(EOMONTH($A165,0)))/DAY(EOMONTH($A165,0))),$D165),0))</x:f>
      </x:c>
      <x:c r="G165" s="36" t="str">
        <x:f>IF($B165="","",IF(COUNTIFS($B$5:$B$304,$B165,$A$5:$A$304,"&gt;="&amp;EDATE($A165,-3),$A$5:$A$304,"&lt;"&amp;$A165)&lt;3,"",ROUND(SUMIFS($F$5:$F$304,$B$5:$B$304,$B165,$A$5:$A$304,"&gt;="&amp;EDATE($A165,-3),$A$5:$A$304,"&lt;"&amp;$A165)/3,0)))</x:f>
      </x:c>
      <x:c r="H165" s="42" t="str">
        <x:f>IF(OR($F165="",$G165=""),"",ABS($G165-$F165)/MAX(1,$F165))</x:f>
      </x:c>
      <x:c r="I165" s="42" t="str">
        <x:f>IF(OR($F165="",$G165=""),"",($G165-$F165)/MAX(1,$F165))</x:f>
      </x:c>
      <x:c r="J165" s="27"/>
      <x:c r="K165" s="27"/>
      <x:c r="L165" s="1"/>
      <x:c r="M165" s="1"/>
      <x:c r="N165" s="1"/>
      <x:c r="O165" s="1"/>
      <x:c r="P165" s="1"/>
      <x:c r="Q165" s="1"/>
      <x:c r="R165" s="1"/>
      <x:c r="S165" s="1"/>
      <x:c r="T165" s="1"/>
      <x:c r="U165" s="1"/>
      <x:c r="V165" s="1"/>
      <x:c r="W165" s="1"/>
    </x:row>
    <x:row r="166">
      <x:c r="A166" s="41"/>
      <x:c r="B166" s="26"/>
      <x:c r="C166" s="36" t="str">
        <x:f>IF($B166="","",IFERROR(INDEX(Produtos!$B$5:$B$204,MATCH($B166,Produtos!$A$5:$A$204,0)),""))</x:f>
      </x:c>
      <x:c r="D166" s="26"/>
      <x:c r="E166" s="26"/>
      <x:c r="F166" s="36" t="str">
        <x:f>IF($A166="","",ROUND(IFERROR($D166/(1-MIN($E166,DAY(EOMONTH($A166,0)))/DAY(EOMONTH($A166,0))),$D166),0))</x:f>
      </x:c>
      <x:c r="G166" s="36" t="str">
        <x:f>IF($B166="","",IF(COUNTIFS($B$5:$B$304,$B166,$A$5:$A$304,"&gt;="&amp;EDATE($A166,-3),$A$5:$A$304,"&lt;"&amp;$A166)&lt;3,"",ROUND(SUMIFS($F$5:$F$304,$B$5:$B$304,$B166,$A$5:$A$304,"&gt;="&amp;EDATE($A166,-3),$A$5:$A$304,"&lt;"&amp;$A166)/3,0)))</x:f>
      </x:c>
      <x:c r="H166" s="42" t="str">
        <x:f>IF(OR($F166="",$G166=""),"",ABS($G166-$F166)/MAX(1,$F166))</x:f>
      </x:c>
      <x:c r="I166" s="42" t="str">
        <x:f>IF(OR($F166="",$G166=""),"",($G166-$F166)/MAX(1,$F166))</x:f>
      </x:c>
      <x:c r="J166" s="27"/>
      <x:c r="K166" s="27"/>
      <x:c r="L166" s="1"/>
      <x:c r="M166" s="1"/>
      <x:c r="N166" s="1"/>
      <x:c r="O166" s="1"/>
      <x:c r="P166" s="1"/>
      <x:c r="Q166" s="1"/>
      <x:c r="R166" s="1"/>
      <x:c r="S166" s="1"/>
      <x:c r="T166" s="1"/>
      <x:c r="U166" s="1"/>
      <x:c r="V166" s="1"/>
      <x:c r="W166" s="1"/>
    </x:row>
    <x:row r="167">
      <x:c r="A167" s="41"/>
      <x:c r="B167" s="26"/>
      <x:c r="C167" s="36" t="str">
        <x:f>IF($B167="","",IFERROR(INDEX(Produtos!$B$5:$B$204,MATCH($B167,Produtos!$A$5:$A$204,0)),""))</x:f>
      </x:c>
      <x:c r="D167" s="26"/>
      <x:c r="E167" s="26"/>
      <x:c r="F167" s="36" t="str">
        <x:f>IF($A167="","",ROUND(IFERROR($D167/(1-MIN($E167,DAY(EOMONTH($A167,0)))/DAY(EOMONTH($A167,0))),$D167),0))</x:f>
      </x:c>
      <x:c r="G167" s="36" t="str">
        <x:f>IF($B167="","",IF(COUNTIFS($B$5:$B$304,$B167,$A$5:$A$304,"&gt;="&amp;EDATE($A167,-3),$A$5:$A$304,"&lt;"&amp;$A167)&lt;3,"",ROUND(SUMIFS($F$5:$F$304,$B$5:$B$304,$B167,$A$5:$A$304,"&gt;="&amp;EDATE($A167,-3),$A$5:$A$304,"&lt;"&amp;$A167)/3,0)))</x:f>
      </x:c>
      <x:c r="H167" s="42" t="str">
        <x:f>IF(OR($F167="",$G167=""),"",ABS($G167-$F167)/MAX(1,$F167))</x:f>
      </x:c>
      <x:c r="I167" s="42" t="str">
        <x:f>IF(OR($F167="",$G167=""),"",($G167-$F167)/MAX(1,$F167))</x:f>
      </x:c>
      <x:c r="J167" s="27"/>
      <x:c r="K167" s="27"/>
      <x:c r="L167" s="1"/>
      <x:c r="M167" s="1"/>
      <x:c r="N167" s="1"/>
      <x:c r="O167" s="1"/>
      <x:c r="P167" s="1"/>
      <x:c r="Q167" s="1"/>
      <x:c r="R167" s="1"/>
      <x:c r="S167" s="1"/>
      <x:c r="T167" s="1"/>
      <x:c r="U167" s="1"/>
      <x:c r="V167" s="1"/>
      <x:c r="W167" s="1"/>
    </x:row>
    <x:row r="168">
      <x:c r="A168" s="41"/>
      <x:c r="B168" s="26"/>
      <x:c r="C168" s="36" t="str">
        <x:f>IF($B168="","",IFERROR(INDEX(Produtos!$B$5:$B$204,MATCH($B168,Produtos!$A$5:$A$204,0)),""))</x:f>
      </x:c>
      <x:c r="D168" s="26"/>
      <x:c r="E168" s="26"/>
      <x:c r="F168" s="36" t="str">
        <x:f>IF($A168="","",ROUND(IFERROR($D168/(1-MIN($E168,DAY(EOMONTH($A168,0)))/DAY(EOMONTH($A168,0))),$D168),0))</x:f>
      </x:c>
      <x:c r="G168" s="36" t="str">
        <x:f>IF($B168="","",IF(COUNTIFS($B$5:$B$304,$B168,$A$5:$A$304,"&gt;="&amp;EDATE($A168,-3),$A$5:$A$304,"&lt;"&amp;$A168)&lt;3,"",ROUND(SUMIFS($F$5:$F$304,$B$5:$B$304,$B168,$A$5:$A$304,"&gt;="&amp;EDATE($A168,-3),$A$5:$A$304,"&lt;"&amp;$A168)/3,0)))</x:f>
      </x:c>
      <x:c r="H168" s="42" t="str">
        <x:f>IF(OR($F168="",$G168=""),"",ABS($G168-$F168)/MAX(1,$F168))</x:f>
      </x:c>
      <x:c r="I168" s="42" t="str">
        <x:f>IF(OR($F168="",$G168=""),"",($G168-$F168)/MAX(1,$F168))</x:f>
      </x:c>
      <x:c r="J168" s="27"/>
      <x:c r="K168" s="27"/>
      <x:c r="L168" s="1"/>
      <x:c r="M168" s="1"/>
      <x:c r="N168" s="1"/>
      <x:c r="O168" s="1"/>
      <x:c r="P168" s="1"/>
      <x:c r="Q168" s="1"/>
      <x:c r="R168" s="1"/>
      <x:c r="S168" s="1"/>
      <x:c r="T168" s="1"/>
      <x:c r="U168" s="1"/>
      <x:c r="V168" s="1"/>
      <x:c r="W168" s="1"/>
    </x:row>
    <x:row r="169">
      <x:c r="A169" s="41"/>
      <x:c r="B169" s="26"/>
      <x:c r="C169" s="36" t="str">
        <x:f>IF($B169="","",IFERROR(INDEX(Produtos!$B$5:$B$204,MATCH($B169,Produtos!$A$5:$A$204,0)),""))</x:f>
      </x:c>
      <x:c r="D169" s="26"/>
      <x:c r="E169" s="26"/>
      <x:c r="F169" s="36" t="str">
        <x:f>IF($A169="","",ROUND(IFERROR($D169/(1-MIN($E169,DAY(EOMONTH($A169,0)))/DAY(EOMONTH($A169,0))),$D169),0))</x:f>
      </x:c>
      <x:c r="G169" s="36" t="str">
        <x:f>IF($B169="","",IF(COUNTIFS($B$5:$B$304,$B169,$A$5:$A$304,"&gt;="&amp;EDATE($A169,-3),$A$5:$A$304,"&lt;"&amp;$A169)&lt;3,"",ROUND(SUMIFS($F$5:$F$304,$B$5:$B$304,$B169,$A$5:$A$304,"&gt;="&amp;EDATE($A169,-3),$A$5:$A$304,"&lt;"&amp;$A169)/3,0)))</x:f>
      </x:c>
      <x:c r="H169" s="42" t="str">
        <x:f>IF(OR($F169="",$G169=""),"",ABS($G169-$F169)/MAX(1,$F169))</x:f>
      </x:c>
      <x:c r="I169" s="42" t="str">
        <x:f>IF(OR($F169="",$G169=""),"",($G169-$F169)/MAX(1,$F169))</x:f>
      </x:c>
      <x:c r="J169" s="27"/>
      <x:c r="K169" s="27"/>
      <x:c r="L169" s="1"/>
      <x:c r="M169" s="1"/>
      <x:c r="N169" s="1"/>
      <x:c r="O169" s="1"/>
      <x:c r="P169" s="1"/>
      <x:c r="Q169" s="1"/>
      <x:c r="R169" s="1"/>
      <x:c r="S169" s="1"/>
      <x:c r="T169" s="1"/>
      <x:c r="U169" s="1"/>
      <x:c r="V169" s="1"/>
      <x:c r="W169" s="1"/>
    </x:row>
    <x:row r="170">
      <x:c r="A170" s="41"/>
      <x:c r="B170" s="26"/>
      <x:c r="C170" s="36" t="str">
        <x:f>IF($B170="","",IFERROR(INDEX(Produtos!$B$5:$B$204,MATCH($B170,Produtos!$A$5:$A$204,0)),""))</x:f>
      </x:c>
      <x:c r="D170" s="26"/>
      <x:c r="E170" s="26"/>
      <x:c r="F170" s="36" t="str">
        <x:f>IF($A170="","",ROUND(IFERROR($D170/(1-MIN($E170,DAY(EOMONTH($A170,0)))/DAY(EOMONTH($A170,0))),$D170),0))</x:f>
      </x:c>
      <x:c r="G170" s="36" t="str">
        <x:f>IF($B170="","",IF(COUNTIFS($B$5:$B$304,$B170,$A$5:$A$304,"&gt;="&amp;EDATE($A170,-3),$A$5:$A$304,"&lt;"&amp;$A170)&lt;3,"",ROUND(SUMIFS($F$5:$F$304,$B$5:$B$304,$B170,$A$5:$A$304,"&gt;="&amp;EDATE($A170,-3),$A$5:$A$304,"&lt;"&amp;$A170)/3,0)))</x:f>
      </x:c>
      <x:c r="H170" s="42" t="str">
        <x:f>IF(OR($F170="",$G170=""),"",ABS($G170-$F170)/MAX(1,$F170))</x:f>
      </x:c>
      <x:c r="I170" s="42" t="str">
        <x:f>IF(OR($F170="",$G170=""),"",($G170-$F170)/MAX(1,$F170))</x:f>
      </x:c>
      <x:c r="J170" s="27"/>
      <x:c r="K170" s="27"/>
      <x:c r="L170" s="1"/>
      <x:c r="M170" s="1"/>
      <x:c r="N170" s="1"/>
      <x:c r="O170" s="1"/>
      <x:c r="P170" s="1"/>
      <x:c r="Q170" s="1"/>
      <x:c r="R170" s="1"/>
      <x:c r="S170" s="1"/>
      <x:c r="T170" s="1"/>
      <x:c r="U170" s="1"/>
      <x:c r="V170" s="1"/>
      <x:c r="W170" s="1"/>
    </x:row>
    <x:row r="171">
      <x:c r="A171" s="41"/>
      <x:c r="B171" s="26"/>
      <x:c r="C171" s="36" t="str">
        <x:f>IF($B171="","",IFERROR(INDEX(Produtos!$B$5:$B$204,MATCH($B171,Produtos!$A$5:$A$204,0)),""))</x:f>
      </x:c>
      <x:c r="D171" s="26"/>
      <x:c r="E171" s="26"/>
      <x:c r="F171" s="36" t="str">
        <x:f>IF($A171="","",ROUND(IFERROR($D171/(1-MIN($E171,DAY(EOMONTH($A171,0)))/DAY(EOMONTH($A171,0))),$D171),0))</x:f>
      </x:c>
      <x:c r="G171" s="36" t="str">
        <x:f>IF($B171="","",IF(COUNTIFS($B$5:$B$304,$B171,$A$5:$A$304,"&gt;="&amp;EDATE($A171,-3),$A$5:$A$304,"&lt;"&amp;$A171)&lt;3,"",ROUND(SUMIFS($F$5:$F$304,$B$5:$B$304,$B171,$A$5:$A$304,"&gt;="&amp;EDATE($A171,-3),$A$5:$A$304,"&lt;"&amp;$A171)/3,0)))</x:f>
      </x:c>
      <x:c r="H171" s="42" t="str">
        <x:f>IF(OR($F171="",$G171=""),"",ABS($G171-$F171)/MAX(1,$F171))</x:f>
      </x:c>
      <x:c r="I171" s="42" t="str">
        <x:f>IF(OR($F171="",$G171=""),"",($G171-$F171)/MAX(1,$F171))</x:f>
      </x:c>
      <x:c r="J171" s="27"/>
      <x:c r="K171" s="27"/>
      <x:c r="L171" s="1"/>
      <x:c r="M171" s="1"/>
      <x:c r="N171" s="1"/>
      <x:c r="O171" s="1"/>
      <x:c r="P171" s="1"/>
      <x:c r="Q171" s="1"/>
      <x:c r="R171" s="1"/>
      <x:c r="S171" s="1"/>
      <x:c r="T171" s="1"/>
      <x:c r="U171" s="1"/>
      <x:c r="V171" s="1"/>
      <x:c r="W171" s="1"/>
    </x:row>
    <x:row r="172">
      <x:c r="A172" s="41"/>
      <x:c r="B172" s="26"/>
      <x:c r="C172" s="36" t="str">
        <x:f>IF($B172="","",IFERROR(INDEX(Produtos!$B$5:$B$204,MATCH($B172,Produtos!$A$5:$A$204,0)),""))</x:f>
      </x:c>
      <x:c r="D172" s="26"/>
      <x:c r="E172" s="26"/>
      <x:c r="F172" s="36" t="str">
        <x:f>IF($A172="","",ROUND(IFERROR($D172/(1-MIN($E172,DAY(EOMONTH($A172,0)))/DAY(EOMONTH($A172,0))),$D172),0))</x:f>
      </x:c>
      <x:c r="G172" s="36" t="str">
        <x:f>IF($B172="","",IF(COUNTIFS($B$5:$B$304,$B172,$A$5:$A$304,"&gt;="&amp;EDATE($A172,-3),$A$5:$A$304,"&lt;"&amp;$A172)&lt;3,"",ROUND(SUMIFS($F$5:$F$304,$B$5:$B$304,$B172,$A$5:$A$304,"&gt;="&amp;EDATE($A172,-3),$A$5:$A$304,"&lt;"&amp;$A172)/3,0)))</x:f>
      </x:c>
      <x:c r="H172" s="42" t="str">
        <x:f>IF(OR($F172="",$G172=""),"",ABS($G172-$F172)/MAX(1,$F172))</x:f>
      </x:c>
      <x:c r="I172" s="42" t="str">
        <x:f>IF(OR($F172="",$G172=""),"",($G172-$F172)/MAX(1,$F172))</x:f>
      </x:c>
      <x:c r="J172" s="27"/>
      <x:c r="K172" s="27"/>
      <x:c r="L172" s="1"/>
      <x:c r="M172" s="1"/>
      <x:c r="N172" s="1"/>
      <x:c r="O172" s="1"/>
      <x:c r="P172" s="1"/>
      <x:c r="Q172" s="1"/>
      <x:c r="R172" s="1"/>
      <x:c r="S172" s="1"/>
      <x:c r="T172" s="1"/>
      <x:c r="U172" s="1"/>
      <x:c r="V172" s="1"/>
      <x:c r="W172" s="1"/>
    </x:row>
    <x:row r="173">
      <x:c r="A173" s="41"/>
      <x:c r="B173" s="26"/>
      <x:c r="C173" s="36" t="str">
        <x:f>IF($B173="","",IFERROR(INDEX(Produtos!$B$5:$B$204,MATCH($B173,Produtos!$A$5:$A$204,0)),""))</x:f>
      </x:c>
      <x:c r="D173" s="26"/>
      <x:c r="E173" s="26"/>
      <x:c r="F173" s="36" t="str">
        <x:f>IF($A173="","",ROUND(IFERROR($D173/(1-MIN($E173,DAY(EOMONTH($A173,0)))/DAY(EOMONTH($A173,0))),$D173),0))</x:f>
      </x:c>
      <x:c r="G173" s="36" t="str">
        <x:f>IF($B173="","",IF(COUNTIFS($B$5:$B$304,$B173,$A$5:$A$304,"&gt;="&amp;EDATE($A173,-3),$A$5:$A$304,"&lt;"&amp;$A173)&lt;3,"",ROUND(SUMIFS($F$5:$F$304,$B$5:$B$304,$B173,$A$5:$A$304,"&gt;="&amp;EDATE($A173,-3),$A$5:$A$304,"&lt;"&amp;$A173)/3,0)))</x:f>
      </x:c>
      <x:c r="H173" s="42" t="str">
        <x:f>IF(OR($F173="",$G173=""),"",ABS($G173-$F173)/MAX(1,$F173))</x:f>
      </x:c>
      <x:c r="I173" s="42" t="str">
        <x:f>IF(OR($F173="",$G173=""),"",($G173-$F173)/MAX(1,$F173))</x:f>
      </x:c>
      <x:c r="J173" s="27"/>
      <x:c r="K173" s="27"/>
      <x:c r="L173" s="1"/>
      <x:c r="M173" s="1"/>
      <x:c r="N173" s="1"/>
      <x:c r="O173" s="1"/>
      <x:c r="P173" s="1"/>
      <x:c r="Q173" s="1"/>
      <x:c r="R173" s="1"/>
      <x:c r="S173" s="1"/>
      <x:c r="T173" s="1"/>
      <x:c r="U173" s="1"/>
      <x:c r="V173" s="1"/>
      <x:c r="W173" s="1"/>
    </x:row>
    <x:row r="174">
      <x:c r="A174" s="41"/>
      <x:c r="B174" s="26"/>
      <x:c r="C174" s="36" t="str">
        <x:f>IF($B174="","",IFERROR(INDEX(Produtos!$B$5:$B$204,MATCH($B174,Produtos!$A$5:$A$204,0)),""))</x:f>
      </x:c>
      <x:c r="D174" s="26"/>
      <x:c r="E174" s="26"/>
      <x:c r="F174" s="36" t="str">
        <x:f>IF($A174="","",ROUND(IFERROR($D174/(1-MIN($E174,DAY(EOMONTH($A174,0)))/DAY(EOMONTH($A174,0))),$D174),0))</x:f>
      </x:c>
      <x:c r="G174" s="36" t="str">
        <x:f>IF($B174="","",IF(COUNTIFS($B$5:$B$304,$B174,$A$5:$A$304,"&gt;="&amp;EDATE($A174,-3),$A$5:$A$304,"&lt;"&amp;$A174)&lt;3,"",ROUND(SUMIFS($F$5:$F$304,$B$5:$B$304,$B174,$A$5:$A$304,"&gt;="&amp;EDATE($A174,-3),$A$5:$A$304,"&lt;"&amp;$A174)/3,0)))</x:f>
      </x:c>
      <x:c r="H174" s="42" t="str">
        <x:f>IF(OR($F174="",$G174=""),"",ABS($G174-$F174)/MAX(1,$F174))</x:f>
      </x:c>
      <x:c r="I174" s="42" t="str">
        <x:f>IF(OR($F174="",$G174=""),"",($G174-$F174)/MAX(1,$F174))</x:f>
      </x:c>
      <x:c r="J174" s="27"/>
      <x:c r="K174" s="27"/>
      <x:c r="L174" s="1"/>
      <x:c r="M174" s="1"/>
      <x:c r="N174" s="1"/>
      <x:c r="O174" s="1"/>
      <x:c r="P174" s="1"/>
      <x:c r="Q174" s="1"/>
      <x:c r="R174" s="1"/>
      <x:c r="S174" s="1"/>
      <x:c r="T174" s="1"/>
      <x:c r="U174" s="1"/>
      <x:c r="V174" s="1"/>
      <x:c r="W174" s="1"/>
    </x:row>
    <x:row r="175">
      <x:c r="A175" s="41"/>
      <x:c r="B175" s="26"/>
      <x:c r="C175" s="36" t="str">
        <x:f>IF($B175="","",IFERROR(INDEX(Produtos!$B$5:$B$204,MATCH($B175,Produtos!$A$5:$A$204,0)),""))</x:f>
      </x:c>
      <x:c r="D175" s="26"/>
      <x:c r="E175" s="26"/>
      <x:c r="F175" s="36" t="str">
        <x:f>IF($A175="","",ROUND(IFERROR($D175/(1-MIN($E175,DAY(EOMONTH($A175,0)))/DAY(EOMONTH($A175,0))),$D175),0))</x:f>
      </x:c>
      <x:c r="G175" s="36" t="str">
        <x:f>IF($B175="","",IF(COUNTIFS($B$5:$B$304,$B175,$A$5:$A$304,"&gt;="&amp;EDATE($A175,-3),$A$5:$A$304,"&lt;"&amp;$A175)&lt;3,"",ROUND(SUMIFS($F$5:$F$304,$B$5:$B$304,$B175,$A$5:$A$304,"&gt;="&amp;EDATE($A175,-3),$A$5:$A$304,"&lt;"&amp;$A175)/3,0)))</x:f>
      </x:c>
      <x:c r="H175" s="42" t="str">
        <x:f>IF(OR($F175="",$G175=""),"",ABS($G175-$F175)/MAX(1,$F175))</x:f>
      </x:c>
      <x:c r="I175" s="42" t="str">
        <x:f>IF(OR($F175="",$G175=""),"",($G175-$F175)/MAX(1,$F175))</x:f>
      </x:c>
      <x:c r="J175" s="27"/>
      <x:c r="K175" s="27"/>
      <x:c r="L175" s="1"/>
      <x:c r="M175" s="1"/>
      <x:c r="N175" s="1"/>
      <x:c r="O175" s="1"/>
      <x:c r="P175" s="1"/>
      <x:c r="Q175" s="1"/>
      <x:c r="R175" s="1"/>
      <x:c r="S175" s="1"/>
      <x:c r="T175" s="1"/>
      <x:c r="U175" s="1"/>
      <x:c r="V175" s="1"/>
      <x:c r="W175" s="1"/>
    </x:row>
    <x:row r="176">
      <x:c r="A176" s="41"/>
      <x:c r="B176" s="26"/>
      <x:c r="C176" s="36" t="str">
        <x:f>IF($B176="","",IFERROR(INDEX(Produtos!$B$5:$B$204,MATCH($B176,Produtos!$A$5:$A$204,0)),""))</x:f>
      </x:c>
      <x:c r="D176" s="26"/>
      <x:c r="E176" s="26"/>
      <x:c r="F176" s="36" t="str">
        <x:f>IF($A176="","",ROUND(IFERROR($D176/(1-MIN($E176,DAY(EOMONTH($A176,0)))/DAY(EOMONTH($A176,0))),$D176),0))</x:f>
      </x:c>
      <x:c r="G176" s="36" t="str">
        <x:f>IF($B176="","",IF(COUNTIFS($B$5:$B$304,$B176,$A$5:$A$304,"&gt;="&amp;EDATE($A176,-3),$A$5:$A$304,"&lt;"&amp;$A176)&lt;3,"",ROUND(SUMIFS($F$5:$F$304,$B$5:$B$304,$B176,$A$5:$A$304,"&gt;="&amp;EDATE($A176,-3),$A$5:$A$304,"&lt;"&amp;$A176)/3,0)))</x:f>
      </x:c>
      <x:c r="H176" s="42" t="str">
        <x:f>IF(OR($F176="",$G176=""),"",ABS($G176-$F176)/MAX(1,$F176))</x:f>
      </x:c>
      <x:c r="I176" s="42" t="str">
        <x:f>IF(OR($F176="",$G176=""),"",($G176-$F176)/MAX(1,$F176))</x:f>
      </x:c>
      <x:c r="J176" s="27"/>
      <x:c r="K176" s="27"/>
      <x:c r="L176" s="1"/>
      <x:c r="M176" s="1"/>
      <x:c r="N176" s="1"/>
      <x:c r="O176" s="1"/>
      <x:c r="P176" s="1"/>
      <x:c r="Q176" s="1"/>
      <x:c r="R176" s="1"/>
      <x:c r="S176" s="1"/>
      <x:c r="T176" s="1"/>
      <x:c r="U176" s="1"/>
      <x:c r="V176" s="1"/>
      <x:c r="W176" s="1"/>
    </x:row>
    <x:row r="177">
      <x:c r="A177" s="41"/>
      <x:c r="B177" s="26"/>
      <x:c r="C177" s="36" t="str">
        <x:f>IF($B177="","",IFERROR(INDEX(Produtos!$B$5:$B$204,MATCH($B177,Produtos!$A$5:$A$204,0)),""))</x:f>
      </x:c>
      <x:c r="D177" s="26"/>
      <x:c r="E177" s="26"/>
      <x:c r="F177" s="36" t="str">
        <x:f>IF($A177="","",ROUND(IFERROR($D177/(1-MIN($E177,DAY(EOMONTH($A177,0)))/DAY(EOMONTH($A177,0))),$D177),0))</x:f>
      </x:c>
      <x:c r="G177" s="36" t="str">
        <x:f>IF($B177="","",IF(COUNTIFS($B$5:$B$304,$B177,$A$5:$A$304,"&gt;="&amp;EDATE($A177,-3),$A$5:$A$304,"&lt;"&amp;$A177)&lt;3,"",ROUND(SUMIFS($F$5:$F$304,$B$5:$B$304,$B177,$A$5:$A$304,"&gt;="&amp;EDATE($A177,-3),$A$5:$A$304,"&lt;"&amp;$A177)/3,0)))</x:f>
      </x:c>
      <x:c r="H177" s="42" t="str">
        <x:f>IF(OR($F177="",$G177=""),"",ABS($G177-$F177)/MAX(1,$F177))</x:f>
      </x:c>
      <x:c r="I177" s="42" t="str">
        <x:f>IF(OR($F177="",$G177=""),"",($G177-$F177)/MAX(1,$F177))</x:f>
      </x:c>
      <x:c r="J177" s="27"/>
      <x:c r="K177" s="27"/>
      <x:c r="L177" s="1"/>
      <x:c r="M177" s="1"/>
      <x:c r="N177" s="1"/>
      <x:c r="O177" s="1"/>
      <x:c r="P177" s="1"/>
      <x:c r="Q177" s="1"/>
      <x:c r="R177" s="1"/>
      <x:c r="S177" s="1"/>
      <x:c r="T177" s="1"/>
      <x:c r="U177" s="1"/>
      <x:c r="V177" s="1"/>
      <x:c r="W177" s="1"/>
    </x:row>
    <x:row r="178">
      <x:c r="A178" s="41"/>
      <x:c r="B178" s="26"/>
      <x:c r="C178" s="36" t="str">
        <x:f>IF($B178="","",IFERROR(INDEX(Produtos!$B$5:$B$204,MATCH($B178,Produtos!$A$5:$A$204,0)),""))</x:f>
      </x:c>
      <x:c r="D178" s="26"/>
      <x:c r="E178" s="26"/>
      <x:c r="F178" s="36" t="str">
        <x:f>IF($A178="","",ROUND(IFERROR($D178/(1-MIN($E178,DAY(EOMONTH($A178,0)))/DAY(EOMONTH($A178,0))),$D178),0))</x:f>
      </x:c>
      <x:c r="G178" s="36" t="str">
        <x:f>IF($B178="","",IF(COUNTIFS($B$5:$B$304,$B178,$A$5:$A$304,"&gt;="&amp;EDATE($A178,-3),$A$5:$A$304,"&lt;"&amp;$A178)&lt;3,"",ROUND(SUMIFS($F$5:$F$304,$B$5:$B$304,$B178,$A$5:$A$304,"&gt;="&amp;EDATE($A178,-3),$A$5:$A$304,"&lt;"&amp;$A178)/3,0)))</x:f>
      </x:c>
      <x:c r="H178" s="42" t="str">
        <x:f>IF(OR($F178="",$G178=""),"",ABS($G178-$F178)/MAX(1,$F178))</x:f>
      </x:c>
      <x:c r="I178" s="42" t="str">
        <x:f>IF(OR($F178="",$G178=""),"",($G178-$F178)/MAX(1,$F178))</x:f>
      </x:c>
      <x:c r="J178" s="27"/>
      <x:c r="K178" s="27"/>
      <x:c r="L178" s="1"/>
      <x:c r="M178" s="1"/>
      <x:c r="N178" s="1"/>
      <x:c r="O178" s="1"/>
      <x:c r="P178" s="1"/>
      <x:c r="Q178" s="1"/>
      <x:c r="R178" s="1"/>
      <x:c r="S178" s="1"/>
      <x:c r="T178" s="1"/>
      <x:c r="U178" s="1"/>
      <x:c r="V178" s="1"/>
      <x:c r="W178" s="1"/>
    </x:row>
    <x:row r="179">
      <x:c r="A179" s="41"/>
      <x:c r="B179" s="26"/>
      <x:c r="C179" s="36" t="str">
        <x:f>IF($B179="","",IFERROR(INDEX(Produtos!$B$5:$B$204,MATCH($B179,Produtos!$A$5:$A$204,0)),""))</x:f>
      </x:c>
      <x:c r="D179" s="26"/>
      <x:c r="E179" s="26"/>
      <x:c r="F179" s="36" t="str">
        <x:f>IF($A179="","",ROUND(IFERROR($D179/(1-MIN($E179,DAY(EOMONTH($A179,0)))/DAY(EOMONTH($A179,0))),$D179),0))</x:f>
      </x:c>
      <x:c r="G179" s="36" t="str">
        <x:f>IF($B179="","",IF(COUNTIFS($B$5:$B$304,$B179,$A$5:$A$304,"&gt;="&amp;EDATE($A179,-3),$A$5:$A$304,"&lt;"&amp;$A179)&lt;3,"",ROUND(SUMIFS($F$5:$F$304,$B$5:$B$304,$B179,$A$5:$A$304,"&gt;="&amp;EDATE($A179,-3),$A$5:$A$304,"&lt;"&amp;$A179)/3,0)))</x:f>
      </x:c>
      <x:c r="H179" s="42" t="str">
        <x:f>IF(OR($F179="",$G179=""),"",ABS($G179-$F179)/MAX(1,$F179))</x:f>
      </x:c>
      <x:c r="I179" s="42" t="str">
        <x:f>IF(OR($F179="",$G179=""),"",($G179-$F179)/MAX(1,$F179))</x:f>
      </x:c>
      <x:c r="J179" s="27"/>
      <x:c r="K179" s="27"/>
      <x:c r="L179" s="1"/>
      <x:c r="M179" s="1"/>
      <x:c r="N179" s="1"/>
      <x:c r="O179" s="1"/>
      <x:c r="P179" s="1"/>
      <x:c r="Q179" s="1"/>
      <x:c r="R179" s="1"/>
      <x:c r="S179" s="1"/>
      <x:c r="T179" s="1"/>
      <x:c r="U179" s="1"/>
      <x:c r="V179" s="1"/>
      <x:c r="W179" s="1"/>
    </x:row>
    <x:row r="180">
      <x:c r="A180" s="41"/>
      <x:c r="B180" s="26"/>
      <x:c r="C180" s="36" t="str">
        <x:f>IF($B180="","",IFERROR(INDEX(Produtos!$B$5:$B$204,MATCH($B180,Produtos!$A$5:$A$204,0)),""))</x:f>
      </x:c>
      <x:c r="D180" s="26"/>
      <x:c r="E180" s="26"/>
      <x:c r="F180" s="36" t="str">
        <x:f>IF($A180="","",ROUND(IFERROR($D180/(1-MIN($E180,DAY(EOMONTH($A180,0)))/DAY(EOMONTH($A180,0))),$D180),0))</x:f>
      </x:c>
      <x:c r="G180" s="36" t="str">
        <x:f>IF($B180="","",IF(COUNTIFS($B$5:$B$304,$B180,$A$5:$A$304,"&gt;="&amp;EDATE($A180,-3),$A$5:$A$304,"&lt;"&amp;$A180)&lt;3,"",ROUND(SUMIFS($F$5:$F$304,$B$5:$B$304,$B180,$A$5:$A$304,"&gt;="&amp;EDATE($A180,-3),$A$5:$A$304,"&lt;"&amp;$A180)/3,0)))</x:f>
      </x:c>
      <x:c r="H180" s="42" t="str">
        <x:f>IF(OR($F180="",$G180=""),"",ABS($G180-$F180)/MAX(1,$F180))</x:f>
      </x:c>
      <x:c r="I180" s="42" t="str">
        <x:f>IF(OR($F180="",$G180=""),"",($G180-$F180)/MAX(1,$F180))</x:f>
      </x:c>
      <x:c r="J180" s="27"/>
      <x:c r="K180" s="27"/>
      <x:c r="L180" s="1"/>
      <x:c r="M180" s="1"/>
      <x:c r="N180" s="1"/>
      <x:c r="O180" s="1"/>
      <x:c r="P180" s="1"/>
      <x:c r="Q180" s="1"/>
      <x:c r="R180" s="1"/>
      <x:c r="S180" s="1"/>
      <x:c r="T180" s="1"/>
      <x:c r="U180" s="1"/>
      <x:c r="V180" s="1"/>
      <x:c r="W180" s="1"/>
    </x:row>
    <x:row r="181">
      <x:c r="A181" s="41"/>
      <x:c r="B181" s="26"/>
      <x:c r="C181" s="36" t="str">
        <x:f>IF($B181="","",IFERROR(INDEX(Produtos!$B$5:$B$204,MATCH($B181,Produtos!$A$5:$A$204,0)),""))</x:f>
      </x:c>
      <x:c r="D181" s="26"/>
      <x:c r="E181" s="26"/>
      <x:c r="F181" s="36" t="str">
        <x:f>IF($A181="","",ROUND(IFERROR($D181/(1-MIN($E181,DAY(EOMONTH($A181,0)))/DAY(EOMONTH($A181,0))),$D181),0))</x:f>
      </x:c>
      <x:c r="G181" s="36" t="str">
        <x:f>IF($B181="","",IF(COUNTIFS($B$5:$B$304,$B181,$A$5:$A$304,"&gt;="&amp;EDATE($A181,-3),$A$5:$A$304,"&lt;"&amp;$A181)&lt;3,"",ROUND(SUMIFS($F$5:$F$304,$B$5:$B$304,$B181,$A$5:$A$304,"&gt;="&amp;EDATE($A181,-3),$A$5:$A$304,"&lt;"&amp;$A181)/3,0)))</x:f>
      </x:c>
      <x:c r="H181" s="42" t="str">
        <x:f>IF(OR($F181="",$G181=""),"",ABS($G181-$F181)/MAX(1,$F181))</x:f>
      </x:c>
      <x:c r="I181" s="42" t="str">
        <x:f>IF(OR($F181="",$G181=""),"",($G181-$F181)/MAX(1,$F181))</x:f>
      </x:c>
      <x:c r="J181" s="27"/>
      <x:c r="K181" s="27"/>
      <x:c r="L181" s="1"/>
      <x:c r="M181" s="1"/>
      <x:c r="N181" s="1"/>
      <x:c r="O181" s="1"/>
      <x:c r="P181" s="1"/>
      <x:c r="Q181" s="1"/>
      <x:c r="R181" s="1"/>
      <x:c r="S181" s="1"/>
      <x:c r="T181" s="1"/>
      <x:c r="U181" s="1"/>
      <x:c r="V181" s="1"/>
      <x:c r="W181" s="1"/>
    </x:row>
    <x:row r="182">
      <x:c r="A182" s="41"/>
      <x:c r="B182" s="26"/>
      <x:c r="C182" s="36" t="str">
        <x:f>IF($B182="","",IFERROR(INDEX(Produtos!$B$5:$B$204,MATCH($B182,Produtos!$A$5:$A$204,0)),""))</x:f>
      </x:c>
      <x:c r="D182" s="26"/>
      <x:c r="E182" s="26"/>
      <x:c r="F182" s="36" t="str">
        <x:f>IF($A182="","",ROUND(IFERROR($D182/(1-MIN($E182,DAY(EOMONTH($A182,0)))/DAY(EOMONTH($A182,0))),$D182),0))</x:f>
      </x:c>
      <x:c r="G182" s="36" t="str">
        <x:f>IF($B182="","",IF(COUNTIFS($B$5:$B$304,$B182,$A$5:$A$304,"&gt;="&amp;EDATE($A182,-3),$A$5:$A$304,"&lt;"&amp;$A182)&lt;3,"",ROUND(SUMIFS($F$5:$F$304,$B$5:$B$304,$B182,$A$5:$A$304,"&gt;="&amp;EDATE($A182,-3),$A$5:$A$304,"&lt;"&amp;$A182)/3,0)))</x:f>
      </x:c>
      <x:c r="H182" s="42" t="str">
        <x:f>IF(OR($F182="",$G182=""),"",ABS($G182-$F182)/MAX(1,$F182))</x:f>
      </x:c>
      <x:c r="I182" s="42" t="str">
        <x:f>IF(OR($F182="",$G182=""),"",($G182-$F182)/MAX(1,$F182))</x:f>
      </x:c>
      <x:c r="J182" s="27"/>
      <x:c r="K182" s="27"/>
      <x:c r="L182" s="1"/>
      <x:c r="M182" s="1"/>
      <x:c r="N182" s="1"/>
      <x:c r="O182" s="1"/>
      <x:c r="P182" s="1"/>
      <x:c r="Q182" s="1"/>
      <x:c r="R182" s="1"/>
      <x:c r="S182" s="1"/>
      <x:c r="T182" s="1"/>
      <x:c r="U182" s="1"/>
      <x:c r="V182" s="1"/>
      <x:c r="W182" s="1"/>
    </x:row>
    <x:row r="183">
      <x:c r="A183" s="41"/>
      <x:c r="B183" s="26"/>
      <x:c r="C183" s="36" t="str">
        <x:f>IF($B183="","",IFERROR(INDEX(Produtos!$B$5:$B$204,MATCH($B183,Produtos!$A$5:$A$204,0)),""))</x:f>
      </x:c>
      <x:c r="D183" s="26"/>
      <x:c r="E183" s="26"/>
      <x:c r="F183" s="36" t="str">
        <x:f>IF($A183="","",ROUND(IFERROR($D183/(1-MIN($E183,DAY(EOMONTH($A183,0)))/DAY(EOMONTH($A183,0))),$D183),0))</x:f>
      </x:c>
      <x:c r="G183" s="36" t="str">
        <x:f>IF($B183="","",IF(COUNTIFS($B$5:$B$304,$B183,$A$5:$A$304,"&gt;="&amp;EDATE($A183,-3),$A$5:$A$304,"&lt;"&amp;$A183)&lt;3,"",ROUND(SUMIFS($F$5:$F$304,$B$5:$B$304,$B183,$A$5:$A$304,"&gt;="&amp;EDATE($A183,-3),$A$5:$A$304,"&lt;"&amp;$A183)/3,0)))</x:f>
      </x:c>
      <x:c r="H183" s="42" t="str">
        <x:f>IF(OR($F183="",$G183=""),"",ABS($G183-$F183)/MAX(1,$F183))</x:f>
      </x:c>
      <x:c r="I183" s="42" t="str">
        <x:f>IF(OR($F183="",$G183=""),"",($G183-$F183)/MAX(1,$F183))</x:f>
      </x:c>
      <x:c r="J183" s="27"/>
      <x:c r="K183" s="27"/>
      <x:c r="L183" s="1"/>
      <x:c r="M183" s="1"/>
      <x:c r="N183" s="1"/>
      <x:c r="O183" s="1"/>
      <x:c r="P183" s="1"/>
      <x:c r="Q183" s="1"/>
      <x:c r="R183" s="1"/>
      <x:c r="S183" s="1"/>
      <x:c r="T183" s="1"/>
      <x:c r="U183" s="1"/>
      <x:c r="V183" s="1"/>
      <x:c r="W183" s="1"/>
    </x:row>
    <x:row r="184">
      <x:c r="A184" s="41"/>
      <x:c r="B184" s="26"/>
      <x:c r="C184" s="36" t="str">
        <x:f>IF($B184="","",IFERROR(INDEX(Produtos!$B$5:$B$204,MATCH($B184,Produtos!$A$5:$A$204,0)),""))</x:f>
      </x:c>
      <x:c r="D184" s="26"/>
      <x:c r="E184" s="26"/>
      <x:c r="F184" s="36" t="str">
        <x:f>IF($A184="","",ROUND(IFERROR($D184/(1-MIN($E184,DAY(EOMONTH($A184,0)))/DAY(EOMONTH($A184,0))),$D184),0))</x:f>
      </x:c>
      <x:c r="G184" s="36" t="str">
        <x:f>IF($B184="","",IF(COUNTIFS($B$5:$B$304,$B184,$A$5:$A$304,"&gt;="&amp;EDATE($A184,-3),$A$5:$A$304,"&lt;"&amp;$A184)&lt;3,"",ROUND(SUMIFS($F$5:$F$304,$B$5:$B$304,$B184,$A$5:$A$304,"&gt;="&amp;EDATE($A184,-3),$A$5:$A$304,"&lt;"&amp;$A184)/3,0)))</x:f>
      </x:c>
      <x:c r="H184" s="42" t="str">
        <x:f>IF(OR($F184="",$G184=""),"",ABS($G184-$F184)/MAX(1,$F184))</x:f>
      </x:c>
      <x:c r="I184" s="42" t="str">
        <x:f>IF(OR($F184="",$G184=""),"",($G184-$F184)/MAX(1,$F184))</x:f>
      </x:c>
      <x:c r="J184" s="27"/>
      <x:c r="K184" s="27"/>
      <x:c r="L184" s="1"/>
      <x:c r="M184" s="1"/>
      <x:c r="N184" s="1"/>
      <x:c r="O184" s="1"/>
      <x:c r="P184" s="1"/>
      <x:c r="Q184" s="1"/>
      <x:c r="R184" s="1"/>
      <x:c r="S184" s="1"/>
      <x:c r="T184" s="1"/>
      <x:c r="U184" s="1"/>
      <x:c r="V184" s="1"/>
      <x:c r="W184" s="1"/>
    </x:row>
    <x:row r="185">
      <x:c r="A185" s="41"/>
      <x:c r="B185" s="26"/>
      <x:c r="C185" s="36" t="str">
        <x:f>IF($B185="","",IFERROR(INDEX(Produtos!$B$5:$B$204,MATCH($B185,Produtos!$A$5:$A$204,0)),""))</x:f>
      </x:c>
      <x:c r="D185" s="26"/>
      <x:c r="E185" s="26"/>
      <x:c r="F185" s="36" t="str">
        <x:f>IF($A185="","",ROUND(IFERROR($D185/(1-MIN($E185,DAY(EOMONTH($A185,0)))/DAY(EOMONTH($A185,0))),$D185),0))</x:f>
      </x:c>
      <x:c r="G185" s="36" t="str">
        <x:f>IF($B185="","",IF(COUNTIFS($B$5:$B$304,$B185,$A$5:$A$304,"&gt;="&amp;EDATE($A185,-3),$A$5:$A$304,"&lt;"&amp;$A185)&lt;3,"",ROUND(SUMIFS($F$5:$F$304,$B$5:$B$304,$B185,$A$5:$A$304,"&gt;="&amp;EDATE($A185,-3),$A$5:$A$304,"&lt;"&amp;$A185)/3,0)))</x:f>
      </x:c>
      <x:c r="H185" s="42" t="str">
        <x:f>IF(OR($F185="",$G185=""),"",ABS($G185-$F185)/MAX(1,$F185))</x:f>
      </x:c>
      <x:c r="I185" s="42" t="str">
        <x:f>IF(OR($F185="",$G185=""),"",($G185-$F185)/MAX(1,$F185))</x:f>
      </x:c>
      <x:c r="J185" s="27"/>
      <x:c r="K185" s="27"/>
      <x:c r="L185" s="1"/>
      <x:c r="M185" s="1"/>
      <x:c r="N185" s="1"/>
      <x:c r="O185" s="1"/>
      <x:c r="P185" s="1"/>
      <x:c r="Q185" s="1"/>
      <x:c r="R185" s="1"/>
      <x:c r="S185" s="1"/>
      <x:c r="T185" s="1"/>
      <x:c r="U185" s="1"/>
      <x:c r="V185" s="1"/>
      <x:c r="W185" s="1"/>
    </x:row>
    <x:row r="186">
      <x:c r="A186" s="41"/>
      <x:c r="B186" s="26"/>
      <x:c r="C186" s="36" t="str">
        <x:f>IF($B186="","",IFERROR(INDEX(Produtos!$B$5:$B$204,MATCH($B186,Produtos!$A$5:$A$204,0)),""))</x:f>
      </x:c>
      <x:c r="D186" s="26"/>
      <x:c r="E186" s="26"/>
      <x:c r="F186" s="36" t="str">
        <x:f>IF($A186="","",ROUND(IFERROR($D186/(1-MIN($E186,DAY(EOMONTH($A186,0)))/DAY(EOMONTH($A186,0))),$D186),0))</x:f>
      </x:c>
      <x:c r="G186" s="36" t="str">
        <x:f>IF($B186="","",IF(COUNTIFS($B$5:$B$304,$B186,$A$5:$A$304,"&gt;="&amp;EDATE($A186,-3),$A$5:$A$304,"&lt;"&amp;$A186)&lt;3,"",ROUND(SUMIFS($F$5:$F$304,$B$5:$B$304,$B186,$A$5:$A$304,"&gt;="&amp;EDATE($A186,-3),$A$5:$A$304,"&lt;"&amp;$A186)/3,0)))</x:f>
      </x:c>
      <x:c r="H186" s="42" t="str">
        <x:f>IF(OR($F186="",$G186=""),"",ABS($G186-$F186)/MAX(1,$F186))</x:f>
      </x:c>
      <x:c r="I186" s="42" t="str">
        <x:f>IF(OR($F186="",$G186=""),"",($G186-$F186)/MAX(1,$F186))</x:f>
      </x:c>
      <x:c r="J186" s="27"/>
      <x:c r="K186" s="27"/>
      <x:c r="L186" s="1"/>
      <x:c r="M186" s="1"/>
      <x:c r="N186" s="1"/>
      <x:c r="O186" s="1"/>
      <x:c r="P186" s="1"/>
      <x:c r="Q186" s="1"/>
      <x:c r="R186" s="1"/>
      <x:c r="S186" s="1"/>
      <x:c r="T186" s="1"/>
      <x:c r="U186" s="1"/>
      <x:c r="V186" s="1"/>
      <x:c r="W186" s="1"/>
    </x:row>
    <x:row r="187">
      <x:c r="A187" s="41"/>
      <x:c r="B187" s="26"/>
      <x:c r="C187" s="36" t="str">
        <x:f>IF($B187="","",IFERROR(INDEX(Produtos!$B$5:$B$204,MATCH($B187,Produtos!$A$5:$A$204,0)),""))</x:f>
      </x:c>
      <x:c r="D187" s="26"/>
      <x:c r="E187" s="26"/>
      <x:c r="F187" s="36" t="str">
        <x:f>IF($A187="","",ROUND(IFERROR($D187/(1-MIN($E187,DAY(EOMONTH($A187,0)))/DAY(EOMONTH($A187,0))),$D187),0))</x:f>
      </x:c>
      <x:c r="G187" s="36" t="str">
        <x:f>IF($B187="","",IF(COUNTIFS($B$5:$B$304,$B187,$A$5:$A$304,"&gt;="&amp;EDATE($A187,-3),$A$5:$A$304,"&lt;"&amp;$A187)&lt;3,"",ROUND(SUMIFS($F$5:$F$304,$B$5:$B$304,$B187,$A$5:$A$304,"&gt;="&amp;EDATE($A187,-3),$A$5:$A$304,"&lt;"&amp;$A187)/3,0)))</x:f>
      </x:c>
      <x:c r="H187" s="42" t="str">
        <x:f>IF(OR($F187="",$G187=""),"",ABS($G187-$F187)/MAX(1,$F187))</x:f>
      </x:c>
      <x:c r="I187" s="42" t="str">
        <x:f>IF(OR($F187="",$G187=""),"",($G187-$F187)/MAX(1,$F187))</x:f>
      </x:c>
      <x:c r="J187" s="27"/>
      <x:c r="K187" s="27"/>
      <x:c r="L187" s="1"/>
      <x:c r="M187" s="1"/>
      <x:c r="N187" s="1"/>
      <x:c r="O187" s="1"/>
      <x:c r="P187" s="1"/>
      <x:c r="Q187" s="1"/>
      <x:c r="R187" s="1"/>
      <x:c r="S187" s="1"/>
      <x:c r="T187" s="1"/>
      <x:c r="U187" s="1"/>
      <x:c r="V187" s="1"/>
      <x:c r="W187" s="1"/>
    </x:row>
    <x:row r="188">
      <x:c r="A188" s="41"/>
      <x:c r="B188" s="26"/>
      <x:c r="C188" s="36" t="str">
        <x:f>IF($B188="","",IFERROR(INDEX(Produtos!$B$5:$B$204,MATCH($B188,Produtos!$A$5:$A$204,0)),""))</x:f>
      </x:c>
      <x:c r="D188" s="26"/>
      <x:c r="E188" s="26"/>
      <x:c r="F188" s="36" t="str">
        <x:f>IF($A188="","",ROUND(IFERROR($D188/(1-MIN($E188,DAY(EOMONTH($A188,0)))/DAY(EOMONTH($A188,0))),$D188),0))</x:f>
      </x:c>
      <x:c r="G188" s="36" t="str">
        <x:f>IF($B188="","",IF(COUNTIFS($B$5:$B$304,$B188,$A$5:$A$304,"&gt;="&amp;EDATE($A188,-3),$A$5:$A$304,"&lt;"&amp;$A188)&lt;3,"",ROUND(SUMIFS($F$5:$F$304,$B$5:$B$304,$B188,$A$5:$A$304,"&gt;="&amp;EDATE($A188,-3),$A$5:$A$304,"&lt;"&amp;$A188)/3,0)))</x:f>
      </x:c>
      <x:c r="H188" s="42" t="str">
        <x:f>IF(OR($F188="",$G188=""),"",ABS($G188-$F188)/MAX(1,$F188))</x:f>
      </x:c>
      <x:c r="I188" s="42" t="str">
        <x:f>IF(OR($F188="",$G188=""),"",($G188-$F188)/MAX(1,$F188))</x:f>
      </x:c>
      <x:c r="J188" s="27"/>
      <x:c r="K188" s="27"/>
      <x:c r="L188" s="1"/>
      <x:c r="M188" s="1"/>
      <x:c r="N188" s="1"/>
      <x:c r="O188" s="1"/>
      <x:c r="P188" s="1"/>
      <x:c r="Q188" s="1"/>
      <x:c r="R188" s="1"/>
      <x:c r="S188" s="1"/>
      <x:c r="T188" s="1"/>
      <x:c r="U188" s="1"/>
      <x:c r="V188" s="1"/>
      <x:c r="W188" s="1"/>
    </x:row>
    <x:row r="189">
      <x:c r="A189" s="41"/>
      <x:c r="B189" s="26"/>
      <x:c r="C189" s="36" t="str">
        <x:f>IF($B189="","",IFERROR(INDEX(Produtos!$B$5:$B$204,MATCH($B189,Produtos!$A$5:$A$204,0)),""))</x:f>
      </x:c>
      <x:c r="D189" s="26"/>
      <x:c r="E189" s="26"/>
      <x:c r="F189" s="36" t="str">
        <x:f>IF($A189="","",ROUND(IFERROR($D189/(1-MIN($E189,DAY(EOMONTH($A189,0)))/DAY(EOMONTH($A189,0))),$D189),0))</x:f>
      </x:c>
      <x:c r="G189" s="36" t="str">
        <x:f>IF($B189="","",IF(COUNTIFS($B$5:$B$304,$B189,$A$5:$A$304,"&gt;="&amp;EDATE($A189,-3),$A$5:$A$304,"&lt;"&amp;$A189)&lt;3,"",ROUND(SUMIFS($F$5:$F$304,$B$5:$B$304,$B189,$A$5:$A$304,"&gt;="&amp;EDATE($A189,-3),$A$5:$A$304,"&lt;"&amp;$A189)/3,0)))</x:f>
      </x:c>
      <x:c r="H189" s="42" t="str">
        <x:f>IF(OR($F189="",$G189=""),"",ABS($G189-$F189)/MAX(1,$F189))</x:f>
      </x:c>
      <x:c r="I189" s="42" t="str">
        <x:f>IF(OR($F189="",$G189=""),"",($G189-$F189)/MAX(1,$F189))</x:f>
      </x:c>
      <x:c r="J189" s="27"/>
      <x:c r="K189" s="27"/>
      <x:c r="L189" s="1"/>
      <x:c r="M189" s="1"/>
      <x:c r="N189" s="1"/>
      <x:c r="O189" s="1"/>
      <x:c r="P189" s="1"/>
      <x:c r="Q189" s="1"/>
      <x:c r="R189" s="1"/>
      <x:c r="S189" s="1"/>
      <x:c r="T189" s="1"/>
      <x:c r="U189" s="1"/>
      <x:c r="V189" s="1"/>
      <x:c r="W189" s="1"/>
    </x:row>
    <x:row r="190">
      <x:c r="A190" s="41"/>
      <x:c r="B190" s="26"/>
      <x:c r="C190" s="36" t="str">
        <x:f>IF($B190="","",IFERROR(INDEX(Produtos!$B$5:$B$204,MATCH($B190,Produtos!$A$5:$A$204,0)),""))</x:f>
      </x:c>
      <x:c r="D190" s="26"/>
      <x:c r="E190" s="26"/>
      <x:c r="F190" s="36" t="str">
        <x:f>IF($A190="","",ROUND(IFERROR($D190/(1-MIN($E190,DAY(EOMONTH($A190,0)))/DAY(EOMONTH($A190,0))),$D190),0))</x:f>
      </x:c>
      <x:c r="G190" s="36" t="str">
        <x:f>IF($B190="","",IF(COUNTIFS($B$5:$B$304,$B190,$A$5:$A$304,"&gt;="&amp;EDATE($A190,-3),$A$5:$A$304,"&lt;"&amp;$A190)&lt;3,"",ROUND(SUMIFS($F$5:$F$304,$B$5:$B$304,$B190,$A$5:$A$304,"&gt;="&amp;EDATE($A190,-3),$A$5:$A$304,"&lt;"&amp;$A190)/3,0)))</x:f>
      </x:c>
      <x:c r="H190" s="42" t="str">
        <x:f>IF(OR($F190="",$G190=""),"",ABS($G190-$F190)/MAX(1,$F190))</x:f>
      </x:c>
      <x:c r="I190" s="42" t="str">
        <x:f>IF(OR($F190="",$G190=""),"",($G190-$F190)/MAX(1,$F190))</x:f>
      </x:c>
      <x:c r="J190" s="27"/>
      <x:c r="K190" s="27"/>
      <x:c r="L190" s="1"/>
      <x:c r="M190" s="1"/>
      <x:c r="N190" s="1"/>
      <x:c r="O190" s="1"/>
      <x:c r="P190" s="1"/>
      <x:c r="Q190" s="1"/>
      <x:c r="R190" s="1"/>
      <x:c r="S190" s="1"/>
      <x:c r="T190" s="1"/>
      <x:c r="U190" s="1"/>
      <x:c r="V190" s="1"/>
      <x:c r="W190" s="1"/>
    </x:row>
    <x:row r="191">
      <x:c r="A191" s="41"/>
      <x:c r="B191" s="26"/>
      <x:c r="C191" s="36" t="str">
        <x:f>IF($B191="","",IFERROR(INDEX(Produtos!$B$5:$B$204,MATCH($B191,Produtos!$A$5:$A$204,0)),""))</x:f>
      </x:c>
      <x:c r="D191" s="26"/>
      <x:c r="E191" s="26"/>
      <x:c r="F191" s="36" t="str">
        <x:f>IF($A191="","",ROUND(IFERROR($D191/(1-MIN($E191,DAY(EOMONTH($A191,0)))/DAY(EOMONTH($A191,0))),$D191),0))</x:f>
      </x:c>
      <x:c r="G191" s="36" t="str">
        <x:f>IF($B191="","",IF(COUNTIFS($B$5:$B$304,$B191,$A$5:$A$304,"&gt;="&amp;EDATE($A191,-3),$A$5:$A$304,"&lt;"&amp;$A191)&lt;3,"",ROUND(SUMIFS($F$5:$F$304,$B$5:$B$304,$B191,$A$5:$A$304,"&gt;="&amp;EDATE($A191,-3),$A$5:$A$304,"&lt;"&amp;$A191)/3,0)))</x:f>
      </x:c>
      <x:c r="H191" s="42" t="str">
        <x:f>IF(OR($F191="",$G191=""),"",ABS($G191-$F191)/MAX(1,$F191))</x:f>
      </x:c>
      <x:c r="I191" s="42" t="str">
        <x:f>IF(OR($F191="",$G191=""),"",($G191-$F191)/MAX(1,$F191))</x:f>
      </x:c>
      <x:c r="J191" s="27"/>
      <x:c r="K191" s="27"/>
      <x:c r="L191" s="1"/>
      <x:c r="M191" s="1"/>
      <x:c r="N191" s="1"/>
      <x:c r="O191" s="1"/>
      <x:c r="P191" s="1"/>
      <x:c r="Q191" s="1"/>
      <x:c r="R191" s="1"/>
      <x:c r="S191" s="1"/>
      <x:c r="T191" s="1"/>
      <x:c r="U191" s="1"/>
      <x:c r="V191" s="1"/>
      <x:c r="W191" s="1"/>
    </x:row>
    <x:row r="192">
      <x:c r="A192" s="41"/>
      <x:c r="B192" s="26"/>
      <x:c r="C192" s="36" t="str">
        <x:f>IF($B192="","",IFERROR(INDEX(Produtos!$B$5:$B$204,MATCH($B192,Produtos!$A$5:$A$204,0)),""))</x:f>
      </x:c>
      <x:c r="D192" s="26"/>
      <x:c r="E192" s="26"/>
      <x:c r="F192" s="36" t="str">
        <x:f>IF($A192="","",ROUND(IFERROR($D192/(1-MIN($E192,DAY(EOMONTH($A192,0)))/DAY(EOMONTH($A192,0))),$D192),0))</x:f>
      </x:c>
      <x:c r="G192" s="36" t="str">
        <x:f>IF($B192="","",IF(COUNTIFS($B$5:$B$304,$B192,$A$5:$A$304,"&gt;="&amp;EDATE($A192,-3),$A$5:$A$304,"&lt;"&amp;$A192)&lt;3,"",ROUND(SUMIFS($F$5:$F$304,$B$5:$B$304,$B192,$A$5:$A$304,"&gt;="&amp;EDATE($A192,-3),$A$5:$A$304,"&lt;"&amp;$A192)/3,0)))</x:f>
      </x:c>
      <x:c r="H192" s="42" t="str">
        <x:f>IF(OR($F192="",$G192=""),"",ABS($G192-$F192)/MAX(1,$F192))</x:f>
      </x:c>
      <x:c r="I192" s="42" t="str">
        <x:f>IF(OR($F192="",$G192=""),"",($G192-$F192)/MAX(1,$F192))</x:f>
      </x:c>
      <x:c r="J192" s="27"/>
      <x:c r="K192" s="27"/>
      <x:c r="L192" s="1"/>
      <x:c r="M192" s="1"/>
      <x:c r="N192" s="1"/>
      <x:c r="O192" s="1"/>
      <x:c r="P192" s="1"/>
      <x:c r="Q192" s="1"/>
      <x:c r="R192" s="1"/>
      <x:c r="S192" s="1"/>
      <x:c r="T192" s="1"/>
      <x:c r="U192" s="1"/>
      <x:c r="V192" s="1"/>
      <x:c r="W192" s="1"/>
    </x:row>
    <x:row r="193">
      <x:c r="A193" s="41"/>
      <x:c r="B193" s="26"/>
      <x:c r="C193" s="36" t="str">
        <x:f>IF($B193="","",IFERROR(INDEX(Produtos!$B$5:$B$204,MATCH($B193,Produtos!$A$5:$A$204,0)),""))</x:f>
      </x:c>
      <x:c r="D193" s="26"/>
      <x:c r="E193" s="26"/>
      <x:c r="F193" s="36" t="str">
        <x:f>IF($A193="","",ROUND(IFERROR($D193/(1-MIN($E193,DAY(EOMONTH($A193,0)))/DAY(EOMONTH($A193,0))),$D193),0))</x:f>
      </x:c>
      <x:c r="G193" s="36" t="str">
        <x:f>IF($B193="","",IF(COUNTIFS($B$5:$B$304,$B193,$A$5:$A$304,"&gt;="&amp;EDATE($A193,-3),$A$5:$A$304,"&lt;"&amp;$A193)&lt;3,"",ROUND(SUMIFS($F$5:$F$304,$B$5:$B$304,$B193,$A$5:$A$304,"&gt;="&amp;EDATE($A193,-3),$A$5:$A$304,"&lt;"&amp;$A193)/3,0)))</x:f>
      </x:c>
      <x:c r="H193" s="42" t="str">
        <x:f>IF(OR($F193="",$G193=""),"",ABS($G193-$F193)/MAX(1,$F193))</x:f>
      </x:c>
      <x:c r="I193" s="42" t="str">
        <x:f>IF(OR($F193="",$G193=""),"",($G193-$F193)/MAX(1,$F193))</x:f>
      </x:c>
      <x:c r="J193" s="27"/>
      <x:c r="K193" s="27"/>
      <x:c r="L193" s="1"/>
      <x:c r="M193" s="1"/>
      <x:c r="N193" s="1"/>
      <x:c r="O193" s="1"/>
      <x:c r="P193" s="1"/>
      <x:c r="Q193" s="1"/>
      <x:c r="R193" s="1"/>
      <x:c r="S193" s="1"/>
      <x:c r="T193" s="1"/>
      <x:c r="U193" s="1"/>
      <x:c r="V193" s="1"/>
      <x:c r="W193" s="1"/>
    </x:row>
    <x:row r="194">
      <x:c r="A194" s="41"/>
      <x:c r="B194" s="26"/>
      <x:c r="C194" s="36" t="str">
        <x:f>IF($B194="","",IFERROR(INDEX(Produtos!$B$5:$B$204,MATCH($B194,Produtos!$A$5:$A$204,0)),""))</x:f>
      </x:c>
      <x:c r="D194" s="26"/>
      <x:c r="E194" s="26"/>
      <x:c r="F194" s="36" t="str">
        <x:f>IF($A194="","",ROUND(IFERROR($D194/(1-MIN($E194,DAY(EOMONTH($A194,0)))/DAY(EOMONTH($A194,0))),$D194),0))</x:f>
      </x:c>
      <x:c r="G194" s="36" t="str">
        <x:f>IF($B194="","",IF(COUNTIFS($B$5:$B$304,$B194,$A$5:$A$304,"&gt;="&amp;EDATE($A194,-3),$A$5:$A$304,"&lt;"&amp;$A194)&lt;3,"",ROUND(SUMIFS($F$5:$F$304,$B$5:$B$304,$B194,$A$5:$A$304,"&gt;="&amp;EDATE($A194,-3),$A$5:$A$304,"&lt;"&amp;$A194)/3,0)))</x:f>
      </x:c>
      <x:c r="H194" s="42" t="str">
        <x:f>IF(OR($F194="",$G194=""),"",ABS($G194-$F194)/MAX(1,$F194))</x:f>
      </x:c>
      <x:c r="I194" s="42" t="str">
        <x:f>IF(OR($F194="",$G194=""),"",($G194-$F194)/MAX(1,$F194))</x:f>
      </x:c>
      <x:c r="J194" s="27"/>
      <x:c r="K194" s="27"/>
      <x:c r="L194" s="1"/>
      <x:c r="M194" s="1"/>
      <x:c r="N194" s="1"/>
      <x:c r="O194" s="1"/>
      <x:c r="P194" s="1"/>
      <x:c r="Q194" s="1"/>
      <x:c r="R194" s="1"/>
      <x:c r="S194" s="1"/>
      <x:c r="T194" s="1"/>
      <x:c r="U194" s="1"/>
      <x:c r="V194" s="1"/>
      <x:c r="W194" s="1"/>
    </x:row>
    <x:row r="195">
      <x:c r="A195" s="41"/>
      <x:c r="B195" s="26"/>
      <x:c r="C195" s="36" t="str">
        <x:f>IF($B195="","",IFERROR(INDEX(Produtos!$B$5:$B$204,MATCH($B195,Produtos!$A$5:$A$204,0)),""))</x:f>
      </x:c>
      <x:c r="D195" s="26"/>
      <x:c r="E195" s="26"/>
      <x:c r="F195" s="36" t="str">
        <x:f>IF($A195="","",ROUND(IFERROR($D195/(1-MIN($E195,DAY(EOMONTH($A195,0)))/DAY(EOMONTH($A195,0))),$D195),0))</x:f>
      </x:c>
      <x:c r="G195" s="36" t="str">
        <x:f>IF($B195="","",IF(COUNTIFS($B$5:$B$304,$B195,$A$5:$A$304,"&gt;="&amp;EDATE($A195,-3),$A$5:$A$304,"&lt;"&amp;$A195)&lt;3,"",ROUND(SUMIFS($F$5:$F$304,$B$5:$B$304,$B195,$A$5:$A$304,"&gt;="&amp;EDATE($A195,-3),$A$5:$A$304,"&lt;"&amp;$A195)/3,0)))</x:f>
      </x:c>
      <x:c r="H195" s="42" t="str">
        <x:f>IF(OR($F195="",$G195=""),"",ABS($G195-$F195)/MAX(1,$F195))</x:f>
      </x:c>
      <x:c r="I195" s="42" t="str">
        <x:f>IF(OR($F195="",$G195=""),"",($G195-$F195)/MAX(1,$F195))</x:f>
      </x:c>
      <x:c r="J195" s="27"/>
      <x:c r="K195" s="27"/>
      <x:c r="L195" s="1"/>
      <x:c r="M195" s="1"/>
      <x:c r="N195" s="1"/>
      <x:c r="O195" s="1"/>
      <x:c r="P195" s="1"/>
      <x:c r="Q195" s="1"/>
      <x:c r="R195" s="1"/>
      <x:c r="S195" s="1"/>
      <x:c r="T195" s="1"/>
      <x:c r="U195" s="1"/>
      <x:c r="V195" s="1"/>
      <x:c r="W195" s="1"/>
    </x:row>
    <x:row r="196">
      <x:c r="A196" s="41"/>
      <x:c r="B196" s="26"/>
      <x:c r="C196" s="36" t="str">
        <x:f>IF($B196="","",IFERROR(INDEX(Produtos!$B$5:$B$204,MATCH($B196,Produtos!$A$5:$A$204,0)),""))</x:f>
      </x:c>
      <x:c r="D196" s="26"/>
      <x:c r="E196" s="26"/>
      <x:c r="F196" s="36" t="str">
        <x:f>IF($A196="","",ROUND(IFERROR($D196/(1-MIN($E196,DAY(EOMONTH($A196,0)))/DAY(EOMONTH($A196,0))),$D196),0))</x:f>
      </x:c>
      <x:c r="G196" s="36" t="str">
        <x:f>IF($B196="","",IF(COUNTIFS($B$5:$B$304,$B196,$A$5:$A$304,"&gt;="&amp;EDATE($A196,-3),$A$5:$A$304,"&lt;"&amp;$A196)&lt;3,"",ROUND(SUMIFS($F$5:$F$304,$B$5:$B$304,$B196,$A$5:$A$304,"&gt;="&amp;EDATE($A196,-3),$A$5:$A$304,"&lt;"&amp;$A196)/3,0)))</x:f>
      </x:c>
      <x:c r="H196" s="42" t="str">
        <x:f>IF(OR($F196="",$G196=""),"",ABS($G196-$F196)/MAX(1,$F196))</x:f>
      </x:c>
      <x:c r="I196" s="42" t="str">
        <x:f>IF(OR($F196="",$G196=""),"",($G196-$F196)/MAX(1,$F196))</x:f>
      </x:c>
      <x:c r="J196" s="27"/>
      <x:c r="K196" s="27"/>
      <x:c r="L196" s="1"/>
      <x:c r="M196" s="1"/>
      <x:c r="N196" s="1"/>
      <x:c r="O196" s="1"/>
      <x:c r="P196" s="1"/>
      <x:c r="Q196" s="1"/>
      <x:c r="R196" s="1"/>
      <x:c r="S196" s="1"/>
      <x:c r="T196" s="1"/>
      <x:c r="U196" s="1"/>
      <x:c r="V196" s="1"/>
      <x:c r="W196" s="1"/>
    </x:row>
    <x:row r="197">
      <x:c r="A197" s="41"/>
      <x:c r="B197" s="26"/>
      <x:c r="C197" s="36" t="str">
        <x:f>IF($B197="","",IFERROR(INDEX(Produtos!$B$5:$B$204,MATCH($B197,Produtos!$A$5:$A$204,0)),""))</x:f>
      </x:c>
      <x:c r="D197" s="26"/>
      <x:c r="E197" s="26"/>
      <x:c r="F197" s="36" t="str">
        <x:f>IF($A197="","",ROUND(IFERROR($D197/(1-MIN($E197,DAY(EOMONTH($A197,0)))/DAY(EOMONTH($A197,0))),$D197),0))</x:f>
      </x:c>
      <x:c r="G197" s="36" t="str">
        <x:f>IF($B197="","",IF(COUNTIFS($B$5:$B$304,$B197,$A$5:$A$304,"&gt;="&amp;EDATE($A197,-3),$A$5:$A$304,"&lt;"&amp;$A197)&lt;3,"",ROUND(SUMIFS($F$5:$F$304,$B$5:$B$304,$B197,$A$5:$A$304,"&gt;="&amp;EDATE($A197,-3),$A$5:$A$304,"&lt;"&amp;$A197)/3,0)))</x:f>
      </x:c>
      <x:c r="H197" s="42" t="str">
        <x:f>IF(OR($F197="",$G197=""),"",ABS($G197-$F197)/MAX(1,$F197))</x:f>
      </x:c>
      <x:c r="I197" s="42" t="str">
        <x:f>IF(OR($F197="",$G197=""),"",($G197-$F197)/MAX(1,$F197))</x:f>
      </x:c>
      <x:c r="J197" s="27"/>
      <x:c r="K197" s="27"/>
      <x:c r="L197" s="1"/>
      <x:c r="M197" s="1"/>
      <x:c r="N197" s="1"/>
      <x:c r="O197" s="1"/>
      <x:c r="P197" s="1"/>
      <x:c r="Q197" s="1"/>
      <x:c r="R197" s="1"/>
      <x:c r="S197" s="1"/>
      <x:c r="T197" s="1"/>
      <x:c r="U197" s="1"/>
      <x:c r="V197" s="1"/>
      <x:c r="W197" s="1"/>
    </x:row>
    <x:row r="198">
      <x:c r="A198" s="41"/>
      <x:c r="B198" s="26"/>
      <x:c r="C198" s="36" t="str">
        <x:f>IF($B198="","",IFERROR(INDEX(Produtos!$B$5:$B$204,MATCH($B198,Produtos!$A$5:$A$204,0)),""))</x:f>
      </x:c>
      <x:c r="D198" s="26"/>
      <x:c r="E198" s="26"/>
      <x:c r="F198" s="36" t="str">
        <x:f>IF($A198="","",ROUND(IFERROR($D198/(1-MIN($E198,DAY(EOMONTH($A198,0)))/DAY(EOMONTH($A198,0))),$D198),0))</x:f>
      </x:c>
      <x:c r="G198" s="36" t="str">
        <x:f>IF($B198="","",IF(COUNTIFS($B$5:$B$304,$B198,$A$5:$A$304,"&gt;="&amp;EDATE($A198,-3),$A$5:$A$304,"&lt;"&amp;$A198)&lt;3,"",ROUND(SUMIFS($F$5:$F$304,$B$5:$B$304,$B198,$A$5:$A$304,"&gt;="&amp;EDATE($A198,-3),$A$5:$A$304,"&lt;"&amp;$A198)/3,0)))</x:f>
      </x:c>
      <x:c r="H198" s="42" t="str">
        <x:f>IF(OR($F198="",$G198=""),"",ABS($G198-$F198)/MAX(1,$F198))</x:f>
      </x:c>
      <x:c r="I198" s="42" t="str">
        <x:f>IF(OR($F198="",$G198=""),"",($G198-$F198)/MAX(1,$F198))</x:f>
      </x:c>
      <x:c r="J198" s="27"/>
      <x:c r="K198" s="27"/>
      <x:c r="L198" s="1"/>
      <x:c r="M198" s="1"/>
      <x:c r="N198" s="1"/>
      <x:c r="O198" s="1"/>
      <x:c r="P198" s="1"/>
      <x:c r="Q198" s="1"/>
      <x:c r="R198" s="1"/>
      <x:c r="S198" s="1"/>
      <x:c r="T198" s="1"/>
      <x:c r="U198" s="1"/>
      <x:c r="V198" s="1"/>
      <x:c r="W198" s="1"/>
    </x:row>
    <x:row r="199">
      <x:c r="A199" s="41"/>
      <x:c r="B199" s="26"/>
      <x:c r="C199" s="36" t="str">
        <x:f>IF($B199="","",IFERROR(INDEX(Produtos!$B$5:$B$204,MATCH($B199,Produtos!$A$5:$A$204,0)),""))</x:f>
      </x:c>
      <x:c r="D199" s="26"/>
      <x:c r="E199" s="26"/>
      <x:c r="F199" s="36" t="str">
        <x:f>IF($A199="","",ROUND(IFERROR($D199/(1-MIN($E199,DAY(EOMONTH($A199,0)))/DAY(EOMONTH($A199,0))),$D199),0))</x:f>
      </x:c>
      <x:c r="G199" s="36" t="str">
        <x:f>IF($B199="","",IF(COUNTIFS($B$5:$B$304,$B199,$A$5:$A$304,"&gt;="&amp;EDATE($A199,-3),$A$5:$A$304,"&lt;"&amp;$A199)&lt;3,"",ROUND(SUMIFS($F$5:$F$304,$B$5:$B$304,$B199,$A$5:$A$304,"&gt;="&amp;EDATE($A199,-3),$A$5:$A$304,"&lt;"&amp;$A199)/3,0)))</x:f>
      </x:c>
      <x:c r="H199" s="42" t="str">
        <x:f>IF(OR($F199="",$G199=""),"",ABS($G199-$F199)/MAX(1,$F199))</x:f>
      </x:c>
      <x:c r="I199" s="42" t="str">
        <x:f>IF(OR($F199="",$G199=""),"",($G199-$F199)/MAX(1,$F199))</x:f>
      </x:c>
      <x:c r="J199" s="27"/>
      <x:c r="K199" s="27"/>
      <x:c r="L199" s="1"/>
      <x:c r="M199" s="1"/>
      <x:c r="N199" s="1"/>
      <x:c r="O199" s="1"/>
      <x:c r="P199" s="1"/>
      <x:c r="Q199" s="1"/>
      <x:c r="R199" s="1"/>
      <x:c r="S199" s="1"/>
      <x:c r="T199" s="1"/>
      <x:c r="U199" s="1"/>
      <x:c r="V199" s="1"/>
      <x:c r="W199" s="1"/>
    </x:row>
    <x:row r="200">
      <x:c r="A200" s="41"/>
      <x:c r="B200" s="26"/>
      <x:c r="C200" s="36" t="str">
        <x:f>IF($B200="","",IFERROR(INDEX(Produtos!$B$5:$B$204,MATCH($B200,Produtos!$A$5:$A$204,0)),""))</x:f>
      </x:c>
      <x:c r="D200" s="26"/>
      <x:c r="E200" s="26"/>
      <x:c r="F200" s="36" t="str">
        <x:f>IF($A200="","",ROUND(IFERROR($D200/(1-MIN($E200,DAY(EOMONTH($A200,0)))/DAY(EOMONTH($A200,0))),$D200),0))</x:f>
      </x:c>
      <x:c r="G200" s="36" t="str">
        <x:f>IF($B200="","",IF(COUNTIFS($B$5:$B$304,$B200,$A$5:$A$304,"&gt;="&amp;EDATE($A200,-3),$A$5:$A$304,"&lt;"&amp;$A200)&lt;3,"",ROUND(SUMIFS($F$5:$F$304,$B$5:$B$304,$B200,$A$5:$A$304,"&gt;="&amp;EDATE($A200,-3),$A$5:$A$304,"&lt;"&amp;$A200)/3,0)))</x:f>
      </x:c>
      <x:c r="H200" s="42" t="str">
        <x:f>IF(OR($F200="",$G200=""),"",ABS($G200-$F200)/MAX(1,$F200))</x:f>
      </x:c>
      <x:c r="I200" s="42" t="str">
        <x:f>IF(OR($F200="",$G200=""),"",($G200-$F200)/MAX(1,$F200))</x:f>
      </x:c>
      <x:c r="J200" s="27"/>
      <x:c r="K200" s="27"/>
      <x:c r="L200" s="1"/>
      <x:c r="M200" s="1"/>
      <x:c r="N200" s="1"/>
      <x:c r="O200" s="1"/>
      <x:c r="P200" s="1"/>
      <x:c r="Q200" s="1"/>
      <x:c r="R200" s="1"/>
      <x:c r="S200" s="1"/>
      <x:c r="T200" s="1"/>
      <x:c r="U200" s="1"/>
      <x:c r="V200" s="1"/>
      <x:c r="W200" s="1"/>
    </x:row>
    <x:row r="201">
      <x:c r="A201" s="41"/>
      <x:c r="B201" s="26"/>
      <x:c r="C201" s="36" t="str">
        <x:f>IF($B201="","",IFERROR(INDEX(Produtos!$B$5:$B$204,MATCH($B201,Produtos!$A$5:$A$204,0)),""))</x:f>
      </x:c>
      <x:c r="D201" s="26"/>
      <x:c r="E201" s="26"/>
      <x:c r="F201" s="36" t="str">
        <x:f>IF($A201="","",ROUND(IFERROR($D201/(1-MIN($E201,DAY(EOMONTH($A201,0)))/DAY(EOMONTH($A201,0))),$D201),0))</x:f>
      </x:c>
      <x:c r="G201" s="36" t="str">
        <x:f>IF($B201="","",IF(COUNTIFS($B$5:$B$304,$B201,$A$5:$A$304,"&gt;="&amp;EDATE($A201,-3),$A$5:$A$304,"&lt;"&amp;$A201)&lt;3,"",ROUND(SUMIFS($F$5:$F$304,$B$5:$B$304,$B201,$A$5:$A$304,"&gt;="&amp;EDATE($A201,-3),$A$5:$A$304,"&lt;"&amp;$A201)/3,0)))</x:f>
      </x:c>
      <x:c r="H201" s="42" t="str">
        <x:f>IF(OR($F201="",$G201=""),"",ABS($G201-$F201)/MAX(1,$F201))</x:f>
      </x:c>
      <x:c r="I201" s="42" t="str">
        <x:f>IF(OR($F201="",$G201=""),"",($G201-$F201)/MAX(1,$F201))</x:f>
      </x:c>
      <x:c r="J201" s="27"/>
      <x:c r="K201" s="27"/>
      <x:c r="L201" s="1"/>
      <x:c r="M201" s="1"/>
      <x:c r="N201" s="1"/>
      <x:c r="O201" s="1"/>
      <x:c r="P201" s="1"/>
      <x:c r="Q201" s="1"/>
      <x:c r="R201" s="1"/>
      <x:c r="S201" s="1"/>
      <x:c r="T201" s="1"/>
      <x:c r="U201" s="1"/>
      <x:c r="V201" s="1"/>
      <x:c r="W201" s="1"/>
    </x:row>
    <x:row r="202">
      <x:c r="A202" s="41"/>
      <x:c r="B202" s="26"/>
      <x:c r="C202" s="36" t="str">
        <x:f>IF($B202="","",IFERROR(INDEX(Produtos!$B$5:$B$204,MATCH($B202,Produtos!$A$5:$A$204,0)),""))</x:f>
      </x:c>
      <x:c r="D202" s="26"/>
      <x:c r="E202" s="26"/>
      <x:c r="F202" s="36" t="str">
        <x:f>IF($A202="","",ROUND(IFERROR($D202/(1-MIN($E202,DAY(EOMONTH($A202,0)))/DAY(EOMONTH($A202,0))),$D202),0))</x:f>
      </x:c>
      <x:c r="G202" s="36" t="str">
        <x:f>IF($B202="","",IF(COUNTIFS($B$5:$B$304,$B202,$A$5:$A$304,"&gt;="&amp;EDATE($A202,-3),$A$5:$A$304,"&lt;"&amp;$A202)&lt;3,"",ROUND(SUMIFS($F$5:$F$304,$B$5:$B$304,$B202,$A$5:$A$304,"&gt;="&amp;EDATE($A202,-3),$A$5:$A$304,"&lt;"&amp;$A202)/3,0)))</x:f>
      </x:c>
      <x:c r="H202" s="42" t="str">
        <x:f>IF(OR($F202="",$G202=""),"",ABS($G202-$F202)/MAX(1,$F202))</x:f>
      </x:c>
      <x:c r="I202" s="42" t="str">
        <x:f>IF(OR($F202="",$G202=""),"",($G202-$F202)/MAX(1,$F202))</x:f>
      </x:c>
      <x:c r="J202" s="27"/>
      <x:c r="K202" s="27"/>
      <x:c r="L202" s="1"/>
      <x:c r="M202" s="1"/>
      <x:c r="N202" s="1"/>
      <x:c r="O202" s="1"/>
      <x:c r="P202" s="1"/>
      <x:c r="Q202" s="1"/>
      <x:c r="R202" s="1"/>
      <x:c r="S202" s="1"/>
      <x:c r="T202" s="1"/>
      <x:c r="U202" s="1"/>
      <x:c r="V202" s="1"/>
      <x:c r="W202" s="1"/>
    </x:row>
    <x:row r="203">
      <x:c r="A203" s="41"/>
      <x:c r="B203" s="26"/>
      <x:c r="C203" s="36" t="str">
        <x:f>IF($B203="","",IFERROR(INDEX(Produtos!$B$5:$B$204,MATCH($B203,Produtos!$A$5:$A$204,0)),""))</x:f>
      </x:c>
      <x:c r="D203" s="26"/>
      <x:c r="E203" s="26"/>
      <x:c r="F203" s="36" t="str">
        <x:f>IF($A203="","",ROUND(IFERROR($D203/(1-MIN($E203,DAY(EOMONTH($A203,0)))/DAY(EOMONTH($A203,0))),$D203),0))</x:f>
      </x:c>
      <x:c r="G203" s="36" t="str">
        <x:f>IF($B203="","",IF(COUNTIFS($B$5:$B$304,$B203,$A$5:$A$304,"&gt;="&amp;EDATE($A203,-3),$A$5:$A$304,"&lt;"&amp;$A203)&lt;3,"",ROUND(SUMIFS($F$5:$F$304,$B$5:$B$304,$B203,$A$5:$A$304,"&gt;="&amp;EDATE($A203,-3),$A$5:$A$304,"&lt;"&amp;$A203)/3,0)))</x:f>
      </x:c>
      <x:c r="H203" s="42" t="str">
        <x:f>IF(OR($F203="",$G203=""),"",ABS($G203-$F203)/MAX(1,$F203))</x:f>
      </x:c>
      <x:c r="I203" s="42" t="str">
        <x:f>IF(OR($F203="",$G203=""),"",($G203-$F203)/MAX(1,$F203))</x:f>
      </x:c>
      <x:c r="J203" s="27"/>
      <x:c r="K203" s="27"/>
      <x:c r="L203" s="1"/>
      <x:c r="M203" s="1"/>
      <x:c r="N203" s="1"/>
      <x:c r="O203" s="1"/>
      <x:c r="P203" s="1"/>
      <x:c r="Q203" s="1"/>
      <x:c r="R203" s="1"/>
      <x:c r="S203" s="1"/>
      <x:c r="T203" s="1"/>
      <x:c r="U203" s="1"/>
      <x:c r="V203" s="1"/>
      <x:c r="W203" s="1"/>
    </x:row>
    <x:row r="204">
      <x:c r="A204" s="41"/>
      <x:c r="B204" s="26"/>
      <x:c r="C204" s="36" t="str">
        <x:f>IF($B204="","",IFERROR(INDEX(Produtos!$B$5:$B$204,MATCH($B204,Produtos!$A$5:$A$204,0)),""))</x:f>
      </x:c>
      <x:c r="D204" s="26"/>
      <x:c r="E204" s="26"/>
      <x:c r="F204" s="36" t="str">
        <x:f>IF($A204="","",ROUND(IFERROR($D204/(1-MIN($E204,DAY(EOMONTH($A204,0)))/DAY(EOMONTH($A204,0))),$D204),0))</x:f>
      </x:c>
      <x:c r="G204" s="36" t="str">
        <x:f>IF($B204="","",IF(COUNTIFS($B$5:$B$304,$B204,$A$5:$A$304,"&gt;="&amp;EDATE($A204,-3),$A$5:$A$304,"&lt;"&amp;$A204)&lt;3,"",ROUND(SUMIFS($F$5:$F$304,$B$5:$B$304,$B204,$A$5:$A$304,"&gt;="&amp;EDATE($A204,-3),$A$5:$A$304,"&lt;"&amp;$A204)/3,0)))</x:f>
      </x:c>
      <x:c r="H204" s="42" t="str">
        <x:f>IF(OR($F204="",$G204=""),"",ABS($G204-$F204)/MAX(1,$F204))</x:f>
      </x:c>
      <x:c r="I204" s="42" t="str">
        <x:f>IF(OR($F204="",$G204=""),"",($G204-$F204)/MAX(1,$F204))</x:f>
      </x:c>
      <x:c r="J204" s="27"/>
      <x:c r="K204" s="27"/>
      <x:c r="L204" s="1"/>
      <x:c r="M204" s="1"/>
      <x:c r="N204" s="1"/>
      <x:c r="O204" s="1"/>
      <x:c r="P204" s="1"/>
      <x:c r="Q204" s="1"/>
      <x:c r="R204" s="1"/>
      <x:c r="S204" s="1"/>
      <x:c r="T204" s="1"/>
      <x:c r="U204" s="1"/>
      <x:c r="V204" s="1"/>
      <x:c r="W204" s="1"/>
    </x:row>
    <x:row r="205">
      <x:c r="A205" s="41"/>
      <x:c r="B205" s="26"/>
      <x:c r="C205" s="36" t="str">
        <x:f>IF($B205="","",IFERROR(INDEX(Produtos!$B$5:$B$204,MATCH($B205,Produtos!$A$5:$A$204,0)),""))</x:f>
      </x:c>
      <x:c r="D205" s="26"/>
      <x:c r="E205" s="26"/>
      <x:c r="F205" s="36" t="str">
        <x:f>IF($A205="","",ROUND(IFERROR($D205/(1-MIN($E205,DAY(EOMONTH($A205,0)))/DAY(EOMONTH($A205,0))),$D205),0))</x:f>
      </x:c>
      <x:c r="G205" s="36" t="str">
        <x:f>IF($B205="","",IF(COUNTIFS($B$5:$B$304,$B205,$A$5:$A$304,"&gt;="&amp;EDATE($A205,-3),$A$5:$A$304,"&lt;"&amp;$A205)&lt;3,"",ROUND(SUMIFS($F$5:$F$304,$B$5:$B$304,$B205,$A$5:$A$304,"&gt;="&amp;EDATE($A205,-3),$A$5:$A$304,"&lt;"&amp;$A205)/3,0)))</x:f>
      </x:c>
      <x:c r="H205" s="42" t="str">
        <x:f>IF(OR($F205="",$G205=""),"",ABS($G205-$F205)/MAX(1,$F205))</x:f>
      </x:c>
      <x:c r="I205" s="42" t="str">
        <x:f>IF(OR($F205="",$G205=""),"",($G205-$F205)/MAX(1,$F205))</x:f>
      </x:c>
      <x:c r="J205" s="27"/>
      <x:c r="K205" s="27"/>
      <x:c r="L205" s="1"/>
      <x:c r="M205" s="1"/>
      <x:c r="N205" s="1"/>
      <x:c r="O205" s="1"/>
      <x:c r="P205" s="1"/>
      <x:c r="Q205" s="1"/>
      <x:c r="R205" s="1"/>
      <x:c r="S205" s="1"/>
      <x:c r="T205" s="1"/>
      <x:c r="U205" s="1"/>
      <x:c r="V205" s="1"/>
      <x:c r="W205" s="1"/>
    </x:row>
    <x:row r="206">
      <x:c r="A206" s="41"/>
      <x:c r="B206" s="26"/>
      <x:c r="C206" s="36" t="str">
        <x:f>IF($B206="","",IFERROR(INDEX(Produtos!$B$5:$B$204,MATCH($B206,Produtos!$A$5:$A$204,0)),""))</x:f>
      </x:c>
      <x:c r="D206" s="26"/>
      <x:c r="E206" s="26"/>
      <x:c r="F206" s="36" t="str">
        <x:f>IF($A206="","",ROUND(IFERROR($D206/(1-MIN($E206,DAY(EOMONTH($A206,0)))/DAY(EOMONTH($A206,0))),$D206),0))</x:f>
      </x:c>
      <x:c r="G206" s="36" t="str">
        <x:f>IF($B206="","",IF(COUNTIFS($B$5:$B$304,$B206,$A$5:$A$304,"&gt;="&amp;EDATE($A206,-3),$A$5:$A$304,"&lt;"&amp;$A206)&lt;3,"",ROUND(SUMIFS($F$5:$F$304,$B$5:$B$304,$B206,$A$5:$A$304,"&gt;="&amp;EDATE($A206,-3),$A$5:$A$304,"&lt;"&amp;$A206)/3,0)))</x:f>
      </x:c>
      <x:c r="H206" s="42" t="str">
        <x:f>IF(OR($F206="",$G206=""),"",ABS($G206-$F206)/MAX(1,$F206))</x:f>
      </x:c>
      <x:c r="I206" s="42" t="str">
        <x:f>IF(OR($F206="",$G206=""),"",($G206-$F206)/MAX(1,$F206))</x:f>
      </x:c>
      <x:c r="J206" s="27"/>
      <x:c r="K206" s="27"/>
      <x:c r="L206" s="1"/>
      <x:c r="M206" s="1"/>
      <x:c r="N206" s="1"/>
      <x:c r="O206" s="1"/>
      <x:c r="P206" s="1"/>
      <x:c r="Q206" s="1"/>
      <x:c r="R206" s="1"/>
      <x:c r="S206" s="1"/>
      <x:c r="T206" s="1"/>
      <x:c r="U206" s="1"/>
      <x:c r="V206" s="1"/>
      <x:c r="W206" s="1"/>
    </x:row>
    <x:row r="207">
      <x:c r="A207" s="41"/>
      <x:c r="B207" s="26"/>
      <x:c r="C207" s="36" t="str">
        <x:f>IF($B207="","",IFERROR(INDEX(Produtos!$B$5:$B$204,MATCH($B207,Produtos!$A$5:$A$204,0)),""))</x:f>
      </x:c>
      <x:c r="D207" s="26"/>
      <x:c r="E207" s="26"/>
      <x:c r="F207" s="36" t="str">
        <x:f>IF($A207="","",ROUND(IFERROR($D207/(1-MIN($E207,DAY(EOMONTH($A207,0)))/DAY(EOMONTH($A207,0))),$D207),0))</x:f>
      </x:c>
      <x:c r="G207" s="36" t="str">
        <x:f>IF($B207="","",IF(COUNTIFS($B$5:$B$304,$B207,$A$5:$A$304,"&gt;="&amp;EDATE($A207,-3),$A$5:$A$304,"&lt;"&amp;$A207)&lt;3,"",ROUND(SUMIFS($F$5:$F$304,$B$5:$B$304,$B207,$A$5:$A$304,"&gt;="&amp;EDATE($A207,-3),$A$5:$A$304,"&lt;"&amp;$A207)/3,0)))</x:f>
      </x:c>
      <x:c r="H207" s="42" t="str">
        <x:f>IF(OR($F207="",$G207=""),"",ABS($G207-$F207)/MAX(1,$F207))</x:f>
      </x:c>
      <x:c r="I207" s="42" t="str">
        <x:f>IF(OR($F207="",$G207=""),"",($G207-$F207)/MAX(1,$F207))</x:f>
      </x:c>
      <x:c r="J207" s="27"/>
      <x:c r="K207" s="27"/>
      <x:c r="L207" s="1"/>
      <x:c r="M207" s="1"/>
      <x:c r="N207" s="1"/>
      <x:c r="O207" s="1"/>
      <x:c r="P207" s="1"/>
      <x:c r="Q207" s="1"/>
      <x:c r="R207" s="1"/>
      <x:c r="S207" s="1"/>
      <x:c r="T207" s="1"/>
      <x:c r="U207" s="1"/>
      <x:c r="V207" s="1"/>
      <x:c r="W207" s="1"/>
    </x:row>
    <x:row r="208">
      <x:c r="A208" s="41"/>
      <x:c r="B208" s="26"/>
      <x:c r="C208" s="36" t="str">
        <x:f>IF($B208="","",IFERROR(INDEX(Produtos!$B$5:$B$204,MATCH($B208,Produtos!$A$5:$A$204,0)),""))</x:f>
      </x:c>
      <x:c r="D208" s="26"/>
      <x:c r="E208" s="26"/>
      <x:c r="F208" s="36" t="str">
        <x:f>IF($A208="","",ROUND(IFERROR($D208/(1-MIN($E208,DAY(EOMONTH($A208,0)))/DAY(EOMONTH($A208,0))),$D208),0))</x:f>
      </x:c>
      <x:c r="G208" s="36" t="str">
        <x:f>IF($B208="","",IF(COUNTIFS($B$5:$B$304,$B208,$A$5:$A$304,"&gt;="&amp;EDATE($A208,-3),$A$5:$A$304,"&lt;"&amp;$A208)&lt;3,"",ROUND(SUMIFS($F$5:$F$304,$B$5:$B$304,$B208,$A$5:$A$304,"&gt;="&amp;EDATE($A208,-3),$A$5:$A$304,"&lt;"&amp;$A208)/3,0)))</x:f>
      </x:c>
      <x:c r="H208" s="42" t="str">
        <x:f>IF(OR($F208="",$G208=""),"",ABS($G208-$F208)/MAX(1,$F208))</x:f>
      </x:c>
      <x:c r="I208" s="42" t="str">
        <x:f>IF(OR($F208="",$G208=""),"",($G208-$F208)/MAX(1,$F208))</x:f>
      </x:c>
      <x:c r="J208" s="27"/>
      <x:c r="K208" s="27"/>
      <x:c r="L208" s="1"/>
      <x:c r="M208" s="1"/>
      <x:c r="N208" s="1"/>
      <x:c r="O208" s="1"/>
      <x:c r="P208" s="1"/>
      <x:c r="Q208" s="1"/>
      <x:c r="R208" s="1"/>
      <x:c r="S208" s="1"/>
      <x:c r="T208" s="1"/>
      <x:c r="U208" s="1"/>
      <x:c r="V208" s="1"/>
      <x:c r="W208" s="1"/>
    </x:row>
    <x:row r="209">
      <x:c r="A209" s="41"/>
      <x:c r="B209" s="26"/>
      <x:c r="C209" s="36" t="str">
        <x:f>IF($B209="","",IFERROR(INDEX(Produtos!$B$5:$B$204,MATCH($B209,Produtos!$A$5:$A$204,0)),""))</x:f>
      </x:c>
      <x:c r="D209" s="26"/>
      <x:c r="E209" s="26"/>
      <x:c r="F209" s="36" t="str">
        <x:f>IF($A209="","",ROUND(IFERROR($D209/(1-MIN($E209,DAY(EOMONTH($A209,0)))/DAY(EOMONTH($A209,0))),$D209),0))</x:f>
      </x:c>
      <x:c r="G209" s="36" t="str">
        <x:f>IF($B209="","",IF(COUNTIFS($B$5:$B$304,$B209,$A$5:$A$304,"&gt;="&amp;EDATE($A209,-3),$A$5:$A$304,"&lt;"&amp;$A209)&lt;3,"",ROUND(SUMIFS($F$5:$F$304,$B$5:$B$304,$B209,$A$5:$A$304,"&gt;="&amp;EDATE($A209,-3),$A$5:$A$304,"&lt;"&amp;$A209)/3,0)))</x:f>
      </x:c>
      <x:c r="H209" s="42" t="str">
        <x:f>IF(OR($F209="",$G209=""),"",ABS($G209-$F209)/MAX(1,$F209))</x:f>
      </x:c>
      <x:c r="I209" s="42" t="str">
        <x:f>IF(OR($F209="",$G209=""),"",($G209-$F209)/MAX(1,$F209))</x:f>
      </x:c>
      <x:c r="J209" s="27"/>
      <x:c r="K209" s="27"/>
      <x:c r="L209" s="1"/>
      <x:c r="M209" s="1"/>
      <x:c r="N209" s="1"/>
      <x:c r="O209" s="1"/>
      <x:c r="P209" s="1"/>
      <x:c r="Q209" s="1"/>
      <x:c r="R209" s="1"/>
      <x:c r="S209" s="1"/>
      <x:c r="T209" s="1"/>
      <x:c r="U209" s="1"/>
      <x:c r="V209" s="1"/>
      <x:c r="W209" s="1"/>
    </x:row>
    <x:row r="210">
      <x:c r="A210" s="41"/>
      <x:c r="B210" s="26"/>
      <x:c r="C210" s="36" t="str">
        <x:f>IF($B210="","",IFERROR(INDEX(Produtos!$B$5:$B$204,MATCH($B210,Produtos!$A$5:$A$204,0)),""))</x:f>
      </x:c>
      <x:c r="D210" s="26"/>
      <x:c r="E210" s="26"/>
      <x:c r="F210" s="36" t="str">
        <x:f>IF($A210="","",ROUND(IFERROR($D210/(1-MIN($E210,DAY(EOMONTH($A210,0)))/DAY(EOMONTH($A210,0))),$D210),0))</x:f>
      </x:c>
      <x:c r="G210" s="36" t="str">
        <x:f>IF($B210="","",IF(COUNTIFS($B$5:$B$304,$B210,$A$5:$A$304,"&gt;="&amp;EDATE($A210,-3),$A$5:$A$304,"&lt;"&amp;$A210)&lt;3,"",ROUND(SUMIFS($F$5:$F$304,$B$5:$B$304,$B210,$A$5:$A$304,"&gt;="&amp;EDATE($A210,-3),$A$5:$A$304,"&lt;"&amp;$A210)/3,0)))</x:f>
      </x:c>
      <x:c r="H210" s="42" t="str">
        <x:f>IF(OR($F210="",$G210=""),"",ABS($G210-$F210)/MAX(1,$F210))</x:f>
      </x:c>
      <x:c r="I210" s="42" t="str">
        <x:f>IF(OR($F210="",$G210=""),"",($G210-$F210)/MAX(1,$F210))</x:f>
      </x:c>
      <x:c r="J210" s="27"/>
      <x:c r="K210" s="27"/>
      <x:c r="L210" s="1"/>
      <x:c r="M210" s="1"/>
      <x:c r="N210" s="1"/>
      <x:c r="O210" s="1"/>
      <x:c r="P210" s="1"/>
      <x:c r="Q210" s="1"/>
      <x:c r="R210" s="1"/>
      <x:c r="S210" s="1"/>
      <x:c r="T210" s="1"/>
      <x:c r="U210" s="1"/>
      <x:c r="V210" s="1"/>
      <x:c r="W210" s="1"/>
    </x:row>
    <x:row r="211">
      <x:c r="A211" s="41"/>
      <x:c r="B211" s="26"/>
      <x:c r="C211" s="36" t="str">
        <x:f>IF($B211="","",IFERROR(INDEX(Produtos!$B$5:$B$204,MATCH($B211,Produtos!$A$5:$A$204,0)),""))</x:f>
      </x:c>
      <x:c r="D211" s="26"/>
      <x:c r="E211" s="26"/>
      <x:c r="F211" s="36" t="str">
        <x:f>IF($A211="","",ROUND(IFERROR($D211/(1-MIN($E211,DAY(EOMONTH($A211,0)))/DAY(EOMONTH($A211,0))),$D211),0))</x:f>
      </x:c>
      <x:c r="G211" s="36" t="str">
        <x:f>IF($B211="","",IF(COUNTIFS($B$5:$B$304,$B211,$A$5:$A$304,"&gt;="&amp;EDATE($A211,-3),$A$5:$A$304,"&lt;"&amp;$A211)&lt;3,"",ROUND(SUMIFS($F$5:$F$304,$B$5:$B$304,$B211,$A$5:$A$304,"&gt;="&amp;EDATE($A211,-3),$A$5:$A$304,"&lt;"&amp;$A211)/3,0)))</x:f>
      </x:c>
      <x:c r="H211" s="42" t="str">
        <x:f>IF(OR($F211="",$G211=""),"",ABS($G211-$F211)/MAX(1,$F211))</x:f>
      </x:c>
      <x:c r="I211" s="42" t="str">
        <x:f>IF(OR($F211="",$G211=""),"",($G211-$F211)/MAX(1,$F211))</x:f>
      </x:c>
      <x:c r="J211" s="27"/>
      <x:c r="K211" s="27"/>
      <x:c r="L211" s="1"/>
      <x:c r="M211" s="1"/>
      <x:c r="N211" s="1"/>
      <x:c r="O211" s="1"/>
      <x:c r="P211" s="1"/>
      <x:c r="Q211" s="1"/>
      <x:c r="R211" s="1"/>
      <x:c r="S211" s="1"/>
      <x:c r="T211" s="1"/>
      <x:c r="U211" s="1"/>
      <x:c r="V211" s="1"/>
      <x:c r="W211" s="1"/>
    </x:row>
    <x:row r="212">
      <x:c r="A212" s="41"/>
      <x:c r="B212" s="26"/>
      <x:c r="C212" s="36" t="str">
        <x:f>IF($B212="","",IFERROR(INDEX(Produtos!$B$5:$B$204,MATCH($B212,Produtos!$A$5:$A$204,0)),""))</x:f>
      </x:c>
      <x:c r="D212" s="26"/>
      <x:c r="E212" s="26"/>
      <x:c r="F212" s="36" t="str">
        <x:f>IF($A212="","",ROUND(IFERROR($D212/(1-MIN($E212,DAY(EOMONTH($A212,0)))/DAY(EOMONTH($A212,0))),$D212),0))</x:f>
      </x:c>
      <x:c r="G212" s="36" t="str">
        <x:f>IF($B212="","",IF(COUNTIFS($B$5:$B$304,$B212,$A$5:$A$304,"&gt;="&amp;EDATE($A212,-3),$A$5:$A$304,"&lt;"&amp;$A212)&lt;3,"",ROUND(SUMIFS($F$5:$F$304,$B$5:$B$304,$B212,$A$5:$A$304,"&gt;="&amp;EDATE($A212,-3),$A$5:$A$304,"&lt;"&amp;$A212)/3,0)))</x:f>
      </x:c>
      <x:c r="H212" s="42" t="str">
        <x:f>IF(OR($F212="",$G212=""),"",ABS($G212-$F212)/MAX(1,$F212))</x:f>
      </x:c>
      <x:c r="I212" s="42" t="str">
        <x:f>IF(OR($F212="",$G212=""),"",($G212-$F212)/MAX(1,$F212))</x:f>
      </x:c>
      <x:c r="J212" s="27"/>
      <x:c r="K212" s="27"/>
      <x:c r="L212" s="1"/>
      <x:c r="M212" s="1"/>
      <x:c r="N212" s="1"/>
      <x:c r="O212" s="1"/>
      <x:c r="P212" s="1"/>
      <x:c r="Q212" s="1"/>
      <x:c r="R212" s="1"/>
      <x:c r="S212" s="1"/>
      <x:c r="T212" s="1"/>
      <x:c r="U212" s="1"/>
      <x:c r="V212" s="1"/>
      <x:c r="W212" s="1"/>
    </x:row>
    <x:row r="213">
      <x:c r="A213" s="41"/>
      <x:c r="B213" s="26"/>
      <x:c r="C213" s="36" t="str">
        <x:f>IF($B213="","",IFERROR(INDEX(Produtos!$B$5:$B$204,MATCH($B213,Produtos!$A$5:$A$204,0)),""))</x:f>
      </x:c>
      <x:c r="D213" s="26"/>
      <x:c r="E213" s="26"/>
      <x:c r="F213" s="36" t="str">
        <x:f>IF($A213="","",ROUND(IFERROR($D213/(1-MIN($E213,DAY(EOMONTH($A213,0)))/DAY(EOMONTH($A213,0))),$D213),0))</x:f>
      </x:c>
      <x:c r="G213" s="36" t="str">
        <x:f>IF($B213="","",IF(COUNTIFS($B$5:$B$304,$B213,$A$5:$A$304,"&gt;="&amp;EDATE($A213,-3),$A$5:$A$304,"&lt;"&amp;$A213)&lt;3,"",ROUND(SUMIFS($F$5:$F$304,$B$5:$B$304,$B213,$A$5:$A$304,"&gt;="&amp;EDATE($A213,-3),$A$5:$A$304,"&lt;"&amp;$A213)/3,0)))</x:f>
      </x:c>
      <x:c r="H213" s="42" t="str">
        <x:f>IF(OR($F213="",$G213=""),"",ABS($G213-$F213)/MAX(1,$F213))</x:f>
      </x:c>
      <x:c r="I213" s="42" t="str">
        <x:f>IF(OR($F213="",$G213=""),"",($G213-$F213)/MAX(1,$F213))</x:f>
      </x:c>
      <x:c r="J213" s="27"/>
      <x:c r="K213" s="27"/>
      <x:c r="L213" s="1"/>
      <x:c r="M213" s="1"/>
      <x:c r="N213" s="1"/>
      <x:c r="O213" s="1"/>
      <x:c r="P213" s="1"/>
      <x:c r="Q213" s="1"/>
      <x:c r="R213" s="1"/>
      <x:c r="S213" s="1"/>
      <x:c r="T213" s="1"/>
      <x:c r="U213" s="1"/>
      <x:c r="V213" s="1"/>
      <x:c r="W213" s="1"/>
    </x:row>
    <x:row r="214">
      <x:c r="A214" s="41"/>
      <x:c r="B214" s="26"/>
      <x:c r="C214" s="36" t="str">
        <x:f>IF($B214="","",IFERROR(INDEX(Produtos!$B$5:$B$204,MATCH($B214,Produtos!$A$5:$A$204,0)),""))</x:f>
      </x:c>
      <x:c r="D214" s="26"/>
      <x:c r="E214" s="26"/>
      <x:c r="F214" s="36" t="str">
        <x:f>IF($A214="","",ROUND(IFERROR($D214/(1-MIN($E214,DAY(EOMONTH($A214,0)))/DAY(EOMONTH($A214,0))),$D214),0))</x:f>
      </x:c>
      <x:c r="G214" s="36" t="str">
        <x:f>IF($B214="","",IF(COUNTIFS($B$5:$B$304,$B214,$A$5:$A$304,"&gt;="&amp;EDATE($A214,-3),$A$5:$A$304,"&lt;"&amp;$A214)&lt;3,"",ROUND(SUMIFS($F$5:$F$304,$B$5:$B$304,$B214,$A$5:$A$304,"&gt;="&amp;EDATE($A214,-3),$A$5:$A$304,"&lt;"&amp;$A214)/3,0)))</x:f>
      </x:c>
      <x:c r="H214" s="42" t="str">
        <x:f>IF(OR($F214="",$G214=""),"",ABS($G214-$F214)/MAX(1,$F214))</x:f>
      </x:c>
      <x:c r="I214" s="42" t="str">
        <x:f>IF(OR($F214="",$G214=""),"",($G214-$F214)/MAX(1,$F214))</x:f>
      </x:c>
      <x:c r="J214" s="27"/>
      <x:c r="K214" s="27"/>
      <x:c r="L214" s="1"/>
      <x:c r="M214" s="1"/>
      <x:c r="N214" s="1"/>
      <x:c r="O214" s="1"/>
      <x:c r="P214" s="1"/>
      <x:c r="Q214" s="1"/>
      <x:c r="R214" s="1"/>
      <x:c r="S214" s="1"/>
      <x:c r="T214" s="1"/>
      <x:c r="U214" s="1"/>
      <x:c r="V214" s="1"/>
      <x:c r="W214" s="1"/>
    </x:row>
    <x:row r="215">
      <x:c r="A215" s="41"/>
      <x:c r="B215" s="26"/>
      <x:c r="C215" s="36" t="str">
        <x:f>IF($B215="","",IFERROR(INDEX(Produtos!$B$5:$B$204,MATCH($B215,Produtos!$A$5:$A$204,0)),""))</x:f>
      </x:c>
      <x:c r="D215" s="26"/>
      <x:c r="E215" s="26"/>
      <x:c r="F215" s="36" t="str">
        <x:f>IF($A215="","",ROUND(IFERROR($D215/(1-MIN($E215,DAY(EOMONTH($A215,0)))/DAY(EOMONTH($A215,0))),$D215),0))</x:f>
      </x:c>
      <x:c r="G215" s="36" t="str">
        <x:f>IF($B215="","",IF(COUNTIFS($B$5:$B$304,$B215,$A$5:$A$304,"&gt;="&amp;EDATE($A215,-3),$A$5:$A$304,"&lt;"&amp;$A215)&lt;3,"",ROUND(SUMIFS($F$5:$F$304,$B$5:$B$304,$B215,$A$5:$A$304,"&gt;="&amp;EDATE($A215,-3),$A$5:$A$304,"&lt;"&amp;$A215)/3,0)))</x:f>
      </x:c>
      <x:c r="H215" s="42" t="str">
        <x:f>IF(OR($F215="",$G215=""),"",ABS($G215-$F215)/MAX(1,$F215))</x:f>
      </x:c>
      <x:c r="I215" s="42" t="str">
        <x:f>IF(OR($F215="",$G215=""),"",($G215-$F215)/MAX(1,$F215))</x:f>
      </x:c>
      <x:c r="J215" s="27"/>
      <x:c r="K215" s="27"/>
      <x:c r="L215" s="1"/>
      <x:c r="M215" s="1"/>
      <x:c r="N215" s="1"/>
      <x:c r="O215" s="1"/>
      <x:c r="P215" s="1"/>
      <x:c r="Q215" s="1"/>
      <x:c r="R215" s="1"/>
      <x:c r="S215" s="1"/>
      <x:c r="T215" s="1"/>
      <x:c r="U215" s="1"/>
      <x:c r="V215" s="1"/>
      <x:c r="W215" s="1"/>
    </x:row>
    <x:row r="216">
      <x:c r="A216" s="41"/>
      <x:c r="B216" s="26"/>
      <x:c r="C216" s="36" t="str">
        <x:f>IF($B216="","",IFERROR(INDEX(Produtos!$B$5:$B$204,MATCH($B216,Produtos!$A$5:$A$204,0)),""))</x:f>
      </x:c>
      <x:c r="D216" s="26"/>
      <x:c r="E216" s="26"/>
      <x:c r="F216" s="36" t="str">
        <x:f>IF($A216="","",ROUND(IFERROR($D216/(1-MIN($E216,DAY(EOMONTH($A216,0)))/DAY(EOMONTH($A216,0))),$D216),0))</x:f>
      </x:c>
      <x:c r="G216" s="36" t="str">
        <x:f>IF($B216="","",IF(COUNTIFS($B$5:$B$304,$B216,$A$5:$A$304,"&gt;="&amp;EDATE($A216,-3),$A$5:$A$304,"&lt;"&amp;$A216)&lt;3,"",ROUND(SUMIFS($F$5:$F$304,$B$5:$B$304,$B216,$A$5:$A$304,"&gt;="&amp;EDATE($A216,-3),$A$5:$A$304,"&lt;"&amp;$A216)/3,0)))</x:f>
      </x:c>
      <x:c r="H216" s="42" t="str">
        <x:f>IF(OR($F216="",$G216=""),"",ABS($G216-$F216)/MAX(1,$F216))</x:f>
      </x:c>
      <x:c r="I216" s="42" t="str">
        <x:f>IF(OR($F216="",$G216=""),"",($G216-$F216)/MAX(1,$F216))</x:f>
      </x:c>
      <x:c r="J216" s="27"/>
      <x:c r="K216" s="27"/>
      <x:c r="L216" s="1"/>
      <x:c r="M216" s="1"/>
      <x:c r="N216" s="1"/>
      <x:c r="O216" s="1"/>
      <x:c r="P216" s="1"/>
      <x:c r="Q216" s="1"/>
      <x:c r="R216" s="1"/>
      <x:c r="S216" s="1"/>
      <x:c r="T216" s="1"/>
      <x:c r="U216" s="1"/>
      <x:c r="V216" s="1"/>
      <x:c r="W216" s="1"/>
    </x:row>
    <x:row r="217">
      <x:c r="A217" s="41"/>
      <x:c r="B217" s="26"/>
      <x:c r="C217" s="36" t="str">
        <x:f>IF($B217="","",IFERROR(INDEX(Produtos!$B$5:$B$204,MATCH($B217,Produtos!$A$5:$A$204,0)),""))</x:f>
      </x:c>
      <x:c r="D217" s="26"/>
      <x:c r="E217" s="26"/>
      <x:c r="F217" s="36" t="str">
        <x:f>IF($A217="","",ROUND(IFERROR($D217/(1-MIN($E217,DAY(EOMONTH($A217,0)))/DAY(EOMONTH($A217,0))),$D217),0))</x:f>
      </x:c>
      <x:c r="G217" s="36" t="str">
        <x:f>IF($B217="","",IF(COUNTIFS($B$5:$B$304,$B217,$A$5:$A$304,"&gt;="&amp;EDATE($A217,-3),$A$5:$A$304,"&lt;"&amp;$A217)&lt;3,"",ROUND(SUMIFS($F$5:$F$304,$B$5:$B$304,$B217,$A$5:$A$304,"&gt;="&amp;EDATE($A217,-3),$A$5:$A$304,"&lt;"&amp;$A217)/3,0)))</x:f>
      </x:c>
      <x:c r="H217" s="42" t="str">
        <x:f>IF(OR($F217="",$G217=""),"",ABS($G217-$F217)/MAX(1,$F217))</x:f>
      </x:c>
      <x:c r="I217" s="42" t="str">
        <x:f>IF(OR($F217="",$G217=""),"",($G217-$F217)/MAX(1,$F217))</x:f>
      </x:c>
      <x:c r="J217" s="27"/>
      <x:c r="K217" s="27"/>
      <x:c r="L217" s="1"/>
      <x:c r="M217" s="1"/>
      <x:c r="N217" s="1"/>
      <x:c r="O217" s="1"/>
      <x:c r="P217" s="1"/>
      <x:c r="Q217" s="1"/>
      <x:c r="R217" s="1"/>
      <x:c r="S217" s="1"/>
      <x:c r="T217" s="1"/>
      <x:c r="U217" s="1"/>
      <x:c r="V217" s="1"/>
      <x:c r="W217" s="1"/>
    </x:row>
    <x:row r="218">
      <x:c r="A218" s="41"/>
      <x:c r="B218" s="26"/>
      <x:c r="C218" s="36" t="str">
        <x:f>IF($B218="","",IFERROR(INDEX(Produtos!$B$5:$B$204,MATCH($B218,Produtos!$A$5:$A$204,0)),""))</x:f>
      </x:c>
      <x:c r="D218" s="26"/>
      <x:c r="E218" s="26"/>
      <x:c r="F218" s="36" t="str">
        <x:f>IF($A218="","",ROUND(IFERROR($D218/(1-MIN($E218,DAY(EOMONTH($A218,0)))/DAY(EOMONTH($A218,0))),$D218),0))</x:f>
      </x:c>
      <x:c r="G218" s="36" t="str">
        <x:f>IF($B218="","",IF(COUNTIFS($B$5:$B$304,$B218,$A$5:$A$304,"&gt;="&amp;EDATE($A218,-3),$A$5:$A$304,"&lt;"&amp;$A218)&lt;3,"",ROUND(SUMIFS($F$5:$F$304,$B$5:$B$304,$B218,$A$5:$A$304,"&gt;="&amp;EDATE($A218,-3),$A$5:$A$304,"&lt;"&amp;$A218)/3,0)))</x:f>
      </x:c>
      <x:c r="H218" s="42" t="str">
        <x:f>IF(OR($F218="",$G218=""),"",ABS($G218-$F218)/MAX(1,$F218))</x:f>
      </x:c>
      <x:c r="I218" s="42" t="str">
        <x:f>IF(OR($F218="",$G218=""),"",($G218-$F218)/MAX(1,$F218))</x:f>
      </x:c>
      <x:c r="J218" s="27"/>
      <x:c r="K218" s="27"/>
      <x:c r="L218" s="1"/>
      <x:c r="M218" s="1"/>
      <x:c r="N218" s="1"/>
      <x:c r="O218" s="1"/>
      <x:c r="P218" s="1"/>
      <x:c r="Q218" s="1"/>
      <x:c r="R218" s="1"/>
      <x:c r="S218" s="1"/>
      <x:c r="T218" s="1"/>
      <x:c r="U218" s="1"/>
      <x:c r="V218" s="1"/>
      <x:c r="W218" s="1"/>
    </x:row>
    <x:row r="219">
      <x:c r="A219" s="41"/>
      <x:c r="B219" s="26"/>
      <x:c r="C219" s="36" t="str">
        <x:f>IF($B219="","",IFERROR(INDEX(Produtos!$B$5:$B$204,MATCH($B219,Produtos!$A$5:$A$204,0)),""))</x:f>
      </x:c>
      <x:c r="D219" s="26"/>
      <x:c r="E219" s="26"/>
      <x:c r="F219" s="36" t="str">
        <x:f>IF($A219="","",ROUND(IFERROR($D219/(1-MIN($E219,DAY(EOMONTH($A219,0)))/DAY(EOMONTH($A219,0))),$D219),0))</x:f>
      </x:c>
      <x:c r="G219" s="36" t="str">
        <x:f>IF($B219="","",IF(COUNTIFS($B$5:$B$304,$B219,$A$5:$A$304,"&gt;="&amp;EDATE($A219,-3),$A$5:$A$304,"&lt;"&amp;$A219)&lt;3,"",ROUND(SUMIFS($F$5:$F$304,$B$5:$B$304,$B219,$A$5:$A$304,"&gt;="&amp;EDATE($A219,-3),$A$5:$A$304,"&lt;"&amp;$A219)/3,0)))</x:f>
      </x:c>
      <x:c r="H219" s="42" t="str">
        <x:f>IF(OR($F219="",$G219=""),"",ABS($G219-$F219)/MAX(1,$F219))</x:f>
      </x:c>
      <x:c r="I219" s="42" t="str">
        <x:f>IF(OR($F219="",$G219=""),"",($G219-$F219)/MAX(1,$F219))</x:f>
      </x:c>
      <x:c r="J219" s="27"/>
      <x:c r="K219" s="27"/>
      <x:c r="L219" s="1"/>
      <x:c r="M219" s="1"/>
      <x:c r="N219" s="1"/>
      <x:c r="O219" s="1"/>
      <x:c r="P219" s="1"/>
      <x:c r="Q219" s="1"/>
      <x:c r="R219" s="1"/>
      <x:c r="S219" s="1"/>
      <x:c r="T219" s="1"/>
      <x:c r="U219" s="1"/>
      <x:c r="V219" s="1"/>
      <x:c r="W219" s="1"/>
    </x:row>
    <x:row r="220">
      <x:c r="A220" s="41"/>
      <x:c r="B220" s="26"/>
      <x:c r="C220" s="36" t="str">
        <x:f>IF($B220="","",IFERROR(INDEX(Produtos!$B$5:$B$204,MATCH($B220,Produtos!$A$5:$A$204,0)),""))</x:f>
      </x:c>
      <x:c r="D220" s="26"/>
      <x:c r="E220" s="26"/>
      <x:c r="F220" s="36" t="str">
        <x:f>IF($A220="","",ROUND(IFERROR($D220/(1-MIN($E220,DAY(EOMONTH($A220,0)))/DAY(EOMONTH($A220,0))),$D220),0))</x:f>
      </x:c>
      <x:c r="G220" s="36" t="str">
        <x:f>IF($B220="","",IF(COUNTIFS($B$5:$B$304,$B220,$A$5:$A$304,"&gt;="&amp;EDATE($A220,-3),$A$5:$A$304,"&lt;"&amp;$A220)&lt;3,"",ROUND(SUMIFS($F$5:$F$304,$B$5:$B$304,$B220,$A$5:$A$304,"&gt;="&amp;EDATE($A220,-3),$A$5:$A$304,"&lt;"&amp;$A220)/3,0)))</x:f>
      </x:c>
      <x:c r="H220" s="42" t="str">
        <x:f>IF(OR($F220="",$G220=""),"",ABS($G220-$F220)/MAX(1,$F220))</x:f>
      </x:c>
      <x:c r="I220" s="42" t="str">
        <x:f>IF(OR($F220="",$G220=""),"",($G220-$F220)/MAX(1,$F220))</x:f>
      </x:c>
      <x:c r="J220" s="27"/>
      <x:c r="K220" s="27"/>
      <x:c r="L220" s="1"/>
      <x:c r="M220" s="1"/>
      <x:c r="N220" s="1"/>
      <x:c r="O220" s="1"/>
      <x:c r="P220" s="1"/>
      <x:c r="Q220" s="1"/>
      <x:c r="R220" s="1"/>
      <x:c r="S220" s="1"/>
      <x:c r="T220" s="1"/>
      <x:c r="U220" s="1"/>
      <x:c r="V220" s="1"/>
      <x:c r="W220" s="1"/>
    </x:row>
    <x:row r="221">
      <x:c r="A221" s="41"/>
      <x:c r="B221" s="26"/>
      <x:c r="C221" s="36" t="str">
        <x:f>IF($B221="","",IFERROR(INDEX(Produtos!$B$5:$B$204,MATCH($B221,Produtos!$A$5:$A$204,0)),""))</x:f>
      </x:c>
      <x:c r="D221" s="26"/>
      <x:c r="E221" s="26"/>
      <x:c r="F221" s="36" t="str">
        <x:f>IF($A221="","",ROUND(IFERROR($D221/(1-MIN($E221,DAY(EOMONTH($A221,0)))/DAY(EOMONTH($A221,0))),$D221),0))</x:f>
      </x:c>
      <x:c r="G221" s="36" t="str">
        <x:f>IF($B221="","",IF(COUNTIFS($B$5:$B$304,$B221,$A$5:$A$304,"&gt;="&amp;EDATE($A221,-3),$A$5:$A$304,"&lt;"&amp;$A221)&lt;3,"",ROUND(SUMIFS($F$5:$F$304,$B$5:$B$304,$B221,$A$5:$A$304,"&gt;="&amp;EDATE($A221,-3),$A$5:$A$304,"&lt;"&amp;$A221)/3,0)))</x:f>
      </x:c>
      <x:c r="H221" s="42" t="str">
        <x:f>IF(OR($F221="",$G221=""),"",ABS($G221-$F221)/MAX(1,$F221))</x:f>
      </x:c>
      <x:c r="I221" s="42" t="str">
        <x:f>IF(OR($F221="",$G221=""),"",($G221-$F221)/MAX(1,$F221))</x:f>
      </x:c>
      <x:c r="J221" s="27"/>
      <x:c r="K221" s="27"/>
      <x:c r="L221" s="1"/>
      <x:c r="M221" s="1"/>
      <x:c r="N221" s="1"/>
      <x:c r="O221" s="1"/>
      <x:c r="P221" s="1"/>
      <x:c r="Q221" s="1"/>
      <x:c r="R221" s="1"/>
      <x:c r="S221" s="1"/>
      <x:c r="T221" s="1"/>
      <x:c r="U221" s="1"/>
      <x:c r="V221" s="1"/>
      <x:c r="W221" s="1"/>
    </x:row>
    <x:row r="222">
      <x:c r="A222" s="41"/>
      <x:c r="B222" s="26"/>
      <x:c r="C222" s="36" t="str">
        <x:f>IF($B222="","",IFERROR(INDEX(Produtos!$B$5:$B$204,MATCH($B222,Produtos!$A$5:$A$204,0)),""))</x:f>
      </x:c>
      <x:c r="D222" s="26"/>
      <x:c r="E222" s="26"/>
      <x:c r="F222" s="36" t="str">
        <x:f>IF($A222="","",ROUND(IFERROR($D222/(1-MIN($E222,DAY(EOMONTH($A222,0)))/DAY(EOMONTH($A222,0))),$D222),0))</x:f>
      </x:c>
      <x:c r="G222" s="36" t="str">
        <x:f>IF($B222="","",IF(COUNTIFS($B$5:$B$304,$B222,$A$5:$A$304,"&gt;="&amp;EDATE($A222,-3),$A$5:$A$304,"&lt;"&amp;$A222)&lt;3,"",ROUND(SUMIFS($F$5:$F$304,$B$5:$B$304,$B222,$A$5:$A$304,"&gt;="&amp;EDATE($A222,-3),$A$5:$A$304,"&lt;"&amp;$A222)/3,0)))</x:f>
      </x:c>
      <x:c r="H222" s="42" t="str">
        <x:f>IF(OR($F222="",$G222=""),"",ABS($G222-$F222)/MAX(1,$F222))</x:f>
      </x:c>
      <x:c r="I222" s="42" t="str">
        <x:f>IF(OR($F222="",$G222=""),"",($G222-$F222)/MAX(1,$F222))</x:f>
      </x:c>
      <x:c r="J222" s="27"/>
      <x:c r="K222" s="27"/>
      <x:c r="L222" s="1"/>
      <x:c r="M222" s="1"/>
      <x:c r="N222" s="1"/>
      <x:c r="O222" s="1"/>
      <x:c r="P222" s="1"/>
      <x:c r="Q222" s="1"/>
      <x:c r="R222" s="1"/>
      <x:c r="S222" s="1"/>
      <x:c r="T222" s="1"/>
      <x:c r="U222" s="1"/>
      <x:c r="V222" s="1"/>
      <x:c r="W222" s="1"/>
    </x:row>
    <x:row r="223">
      <x:c r="A223" s="41"/>
      <x:c r="B223" s="26"/>
      <x:c r="C223" s="36" t="str">
        <x:f>IF($B223="","",IFERROR(INDEX(Produtos!$B$5:$B$204,MATCH($B223,Produtos!$A$5:$A$204,0)),""))</x:f>
      </x:c>
      <x:c r="D223" s="26"/>
      <x:c r="E223" s="26"/>
      <x:c r="F223" s="36" t="str">
        <x:f>IF($A223="","",ROUND(IFERROR($D223/(1-MIN($E223,DAY(EOMONTH($A223,0)))/DAY(EOMONTH($A223,0))),$D223),0))</x:f>
      </x:c>
      <x:c r="G223" s="36" t="str">
        <x:f>IF($B223="","",IF(COUNTIFS($B$5:$B$304,$B223,$A$5:$A$304,"&gt;="&amp;EDATE($A223,-3),$A$5:$A$304,"&lt;"&amp;$A223)&lt;3,"",ROUND(SUMIFS($F$5:$F$304,$B$5:$B$304,$B223,$A$5:$A$304,"&gt;="&amp;EDATE($A223,-3),$A$5:$A$304,"&lt;"&amp;$A223)/3,0)))</x:f>
      </x:c>
      <x:c r="H223" s="42" t="str">
        <x:f>IF(OR($F223="",$G223=""),"",ABS($G223-$F223)/MAX(1,$F223))</x:f>
      </x:c>
      <x:c r="I223" s="42" t="str">
        <x:f>IF(OR($F223="",$G223=""),"",($G223-$F223)/MAX(1,$F223))</x:f>
      </x:c>
      <x:c r="J223" s="27"/>
      <x:c r="K223" s="27"/>
      <x:c r="L223" s="1"/>
      <x:c r="M223" s="1"/>
      <x:c r="N223" s="1"/>
      <x:c r="O223" s="1"/>
      <x:c r="P223" s="1"/>
      <x:c r="Q223" s="1"/>
      <x:c r="R223" s="1"/>
      <x:c r="S223" s="1"/>
      <x:c r="T223" s="1"/>
      <x:c r="U223" s="1"/>
      <x:c r="V223" s="1"/>
      <x:c r="W223" s="1"/>
    </x:row>
    <x:row r="224">
      <x:c r="A224" s="41"/>
      <x:c r="B224" s="26"/>
      <x:c r="C224" s="36" t="str">
        <x:f>IF($B224="","",IFERROR(INDEX(Produtos!$B$5:$B$204,MATCH($B224,Produtos!$A$5:$A$204,0)),""))</x:f>
      </x:c>
      <x:c r="D224" s="26"/>
      <x:c r="E224" s="26"/>
      <x:c r="F224" s="36" t="str">
        <x:f>IF($A224="","",ROUND(IFERROR($D224/(1-MIN($E224,DAY(EOMONTH($A224,0)))/DAY(EOMONTH($A224,0))),$D224),0))</x:f>
      </x:c>
      <x:c r="G224" s="36" t="str">
        <x:f>IF($B224="","",IF(COUNTIFS($B$5:$B$304,$B224,$A$5:$A$304,"&gt;="&amp;EDATE($A224,-3),$A$5:$A$304,"&lt;"&amp;$A224)&lt;3,"",ROUND(SUMIFS($F$5:$F$304,$B$5:$B$304,$B224,$A$5:$A$304,"&gt;="&amp;EDATE($A224,-3),$A$5:$A$304,"&lt;"&amp;$A224)/3,0)))</x:f>
      </x:c>
      <x:c r="H224" s="42" t="str">
        <x:f>IF(OR($F224="",$G224=""),"",ABS($G224-$F224)/MAX(1,$F224))</x:f>
      </x:c>
      <x:c r="I224" s="42" t="str">
        <x:f>IF(OR($F224="",$G224=""),"",($G224-$F224)/MAX(1,$F224))</x:f>
      </x:c>
      <x:c r="J224" s="27"/>
      <x:c r="K224" s="27"/>
      <x:c r="L224" s="1"/>
      <x:c r="M224" s="1"/>
      <x:c r="N224" s="1"/>
      <x:c r="O224" s="1"/>
      <x:c r="P224" s="1"/>
      <x:c r="Q224" s="1"/>
      <x:c r="R224" s="1"/>
      <x:c r="S224" s="1"/>
      <x:c r="T224" s="1"/>
      <x:c r="U224" s="1"/>
      <x:c r="V224" s="1"/>
      <x:c r="W224" s="1"/>
    </x:row>
    <x:row r="225">
      <x:c r="A225" s="41"/>
      <x:c r="B225" s="26"/>
      <x:c r="C225" s="36" t="str">
        <x:f>IF($B225="","",IFERROR(INDEX(Produtos!$B$5:$B$204,MATCH($B225,Produtos!$A$5:$A$204,0)),""))</x:f>
      </x:c>
      <x:c r="D225" s="26"/>
      <x:c r="E225" s="26"/>
      <x:c r="F225" s="36" t="str">
        <x:f>IF($A225="","",ROUND(IFERROR($D225/(1-MIN($E225,DAY(EOMONTH($A225,0)))/DAY(EOMONTH($A225,0))),$D225),0))</x:f>
      </x:c>
      <x:c r="G225" s="36" t="str">
        <x:f>IF($B225="","",IF(COUNTIFS($B$5:$B$304,$B225,$A$5:$A$304,"&gt;="&amp;EDATE($A225,-3),$A$5:$A$304,"&lt;"&amp;$A225)&lt;3,"",ROUND(SUMIFS($F$5:$F$304,$B$5:$B$304,$B225,$A$5:$A$304,"&gt;="&amp;EDATE($A225,-3),$A$5:$A$304,"&lt;"&amp;$A225)/3,0)))</x:f>
      </x:c>
      <x:c r="H225" s="42" t="str">
        <x:f>IF(OR($F225="",$G225=""),"",ABS($G225-$F225)/MAX(1,$F225))</x:f>
      </x:c>
      <x:c r="I225" s="42" t="str">
        <x:f>IF(OR($F225="",$G225=""),"",($G225-$F225)/MAX(1,$F225))</x:f>
      </x:c>
      <x:c r="J225" s="27"/>
      <x:c r="K225" s="27"/>
      <x:c r="L225" s="1"/>
      <x:c r="M225" s="1"/>
      <x:c r="N225" s="1"/>
      <x:c r="O225" s="1"/>
      <x:c r="P225" s="1"/>
      <x:c r="Q225" s="1"/>
      <x:c r="R225" s="1"/>
      <x:c r="S225" s="1"/>
      <x:c r="T225" s="1"/>
      <x:c r="U225" s="1"/>
      <x:c r="V225" s="1"/>
      <x:c r="W225" s="1"/>
    </x:row>
    <x:row r="226">
      <x:c r="A226" s="41"/>
      <x:c r="B226" s="26"/>
      <x:c r="C226" s="36" t="str">
        <x:f>IF($B226="","",IFERROR(INDEX(Produtos!$B$5:$B$204,MATCH($B226,Produtos!$A$5:$A$204,0)),""))</x:f>
      </x:c>
      <x:c r="D226" s="26"/>
      <x:c r="E226" s="26"/>
      <x:c r="F226" s="36" t="str">
        <x:f>IF($A226="","",ROUND(IFERROR($D226/(1-MIN($E226,DAY(EOMONTH($A226,0)))/DAY(EOMONTH($A226,0))),$D226),0))</x:f>
      </x:c>
      <x:c r="G226" s="36" t="str">
        <x:f>IF($B226="","",IF(COUNTIFS($B$5:$B$304,$B226,$A$5:$A$304,"&gt;="&amp;EDATE($A226,-3),$A$5:$A$304,"&lt;"&amp;$A226)&lt;3,"",ROUND(SUMIFS($F$5:$F$304,$B$5:$B$304,$B226,$A$5:$A$304,"&gt;="&amp;EDATE($A226,-3),$A$5:$A$304,"&lt;"&amp;$A226)/3,0)))</x:f>
      </x:c>
      <x:c r="H226" s="42" t="str">
        <x:f>IF(OR($F226="",$G226=""),"",ABS($G226-$F226)/MAX(1,$F226))</x:f>
      </x:c>
      <x:c r="I226" s="42" t="str">
        <x:f>IF(OR($F226="",$G226=""),"",($G226-$F226)/MAX(1,$F226))</x:f>
      </x:c>
      <x:c r="J226" s="27"/>
      <x:c r="K226" s="27"/>
      <x:c r="L226" s="1"/>
      <x:c r="M226" s="1"/>
      <x:c r="N226" s="1"/>
      <x:c r="O226" s="1"/>
      <x:c r="P226" s="1"/>
      <x:c r="Q226" s="1"/>
      <x:c r="R226" s="1"/>
      <x:c r="S226" s="1"/>
      <x:c r="T226" s="1"/>
      <x:c r="U226" s="1"/>
      <x:c r="V226" s="1"/>
      <x:c r="W226" s="1"/>
    </x:row>
    <x:row r="227">
      <x:c r="A227" s="41"/>
      <x:c r="B227" s="26"/>
      <x:c r="C227" s="36" t="str">
        <x:f>IF($B227="","",IFERROR(INDEX(Produtos!$B$5:$B$204,MATCH($B227,Produtos!$A$5:$A$204,0)),""))</x:f>
      </x:c>
      <x:c r="D227" s="26"/>
      <x:c r="E227" s="26"/>
      <x:c r="F227" s="36" t="str">
        <x:f>IF($A227="","",ROUND(IFERROR($D227/(1-MIN($E227,DAY(EOMONTH($A227,0)))/DAY(EOMONTH($A227,0))),$D227),0))</x:f>
      </x:c>
      <x:c r="G227" s="36" t="str">
        <x:f>IF($B227="","",IF(COUNTIFS($B$5:$B$304,$B227,$A$5:$A$304,"&gt;="&amp;EDATE($A227,-3),$A$5:$A$304,"&lt;"&amp;$A227)&lt;3,"",ROUND(SUMIFS($F$5:$F$304,$B$5:$B$304,$B227,$A$5:$A$304,"&gt;="&amp;EDATE($A227,-3),$A$5:$A$304,"&lt;"&amp;$A227)/3,0)))</x:f>
      </x:c>
      <x:c r="H227" s="42" t="str">
        <x:f>IF(OR($F227="",$G227=""),"",ABS($G227-$F227)/MAX(1,$F227))</x:f>
      </x:c>
      <x:c r="I227" s="42" t="str">
        <x:f>IF(OR($F227="",$G227=""),"",($G227-$F227)/MAX(1,$F227))</x:f>
      </x:c>
      <x:c r="J227" s="27"/>
      <x:c r="K227" s="27"/>
      <x:c r="L227" s="1"/>
      <x:c r="M227" s="1"/>
      <x:c r="N227" s="1"/>
      <x:c r="O227" s="1"/>
      <x:c r="P227" s="1"/>
      <x:c r="Q227" s="1"/>
      <x:c r="R227" s="1"/>
      <x:c r="S227" s="1"/>
      <x:c r="T227" s="1"/>
      <x:c r="U227" s="1"/>
      <x:c r="V227" s="1"/>
      <x:c r="W227" s="1"/>
    </x:row>
    <x:row r="228">
      <x:c r="A228" s="41"/>
      <x:c r="B228" s="26"/>
      <x:c r="C228" s="36" t="str">
        <x:f>IF($B228="","",IFERROR(INDEX(Produtos!$B$5:$B$204,MATCH($B228,Produtos!$A$5:$A$204,0)),""))</x:f>
      </x:c>
      <x:c r="D228" s="26"/>
      <x:c r="E228" s="26"/>
      <x:c r="F228" s="36" t="str">
        <x:f>IF($A228="","",ROUND(IFERROR($D228/(1-MIN($E228,DAY(EOMONTH($A228,0)))/DAY(EOMONTH($A228,0))),$D228),0))</x:f>
      </x:c>
      <x:c r="G228" s="36" t="str">
        <x:f>IF($B228="","",IF(COUNTIFS($B$5:$B$304,$B228,$A$5:$A$304,"&gt;="&amp;EDATE($A228,-3),$A$5:$A$304,"&lt;"&amp;$A228)&lt;3,"",ROUND(SUMIFS($F$5:$F$304,$B$5:$B$304,$B228,$A$5:$A$304,"&gt;="&amp;EDATE($A228,-3),$A$5:$A$304,"&lt;"&amp;$A228)/3,0)))</x:f>
      </x:c>
      <x:c r="H228" s="42" t="str">
        <x:f>IF(OR($F228="",$G228=""),"",ABS($G228-$F228)/MAX(1,$F228))</x:f>
      </x:c>
      <x:c r="I228" s="42" t="str">
        <x:f>IF(OR($F228="",$G228=""),"",($G228-$F228)/MAX(1,$F228))</x:f>
      </x:c>
      <x:c r="J228" s="27"/>
      <x:c r="K228" s="27"/>
      <x:c r="L228" s="1"/>
      <x:c r="M228" s="1"/>
      <x:c r="N228" s="1"/>
      <x:c r="O228" s="1"/>
      <x:c r="P228" s="1"/>
      <x:c r="Q228" s="1"/>
      <x:c r="R228" s="1"/>
      <x:c r="S228" s="1"/>
      <x:c r="T228" s="1"/>
      <x:c r="U228" s="1"/>
      <x:c r="V228" s="1"/>
      <x:c r="W228" s="1"/>
    </x:row>
    <x:row r="229">
      <x:c r="A229" s="41"/>
      <x:c r="B229" s="26"/>
      <x:c r="C229" s="36" t="str">
        <x:f>IF($B229="","",IFERROR(INDEX(Produtos!$B$5:$B$204,MATCH($B229,Produtos!$A$5:$A$204,0)),""))</x:f>
      </x:c>
      <x:c r="D229" s="26"/>
      <x:c r="E229" s="26"/>
      <x:c r="F229" s="36" t="str">
        <x:f>IF($A229="","",ROUND(IFERROR($D229/(1-MIN($E229,DAY(EOMONTH($A229,0)))/DAY(EOMONTH($A229,0))),$D229),0))</x:f>
      </x:c>
      <x:c r="G229" s="36" t="str">
        <x:f>IF($B229="","",IF(COUNTIFS($B$5:$B$304,$B229,$A$5:$A$304,"&gt;="&amp;EDATE($A229,-3),$A$5:$A$304,"&lt;"&amp;$A229)&lt;3,"",ROUND(SUMIFS($F$5:$F$304,$B$5:$B$304,$B229,$A$5:$A$304,"&gt;="&amp;EDATE($A229,-3),$A$5:$A$304,"&lt;"&amp;$A229)/3,0)))</x:f>
      </x:c>
      <x:c r="H229" s="42" t="str">
        <x:f>IF(OR($F229="",$G229=""),"",ABS($G229-$F229)/MAX(1,$F229))</x:f>
      </x:c>
      <x:c r="I229" s="42" t="str">
        <x:f>IF(OR($F229="",$G229=""),"",($G229-$F229)/MAX(1,$F229))</x:f>
      </x:c>
      <x:c r="J229" s="27"/>
      <x:c r="K229" s="27"/>
      <x:c r="L229" s="1"/>
      <x:c r="M229" s="1"/>
      <x:c r="N229" s="1"/>
      <x:c r="O229" s="1"/>
      <x:c r="P229" s="1"/>
      <x:c r="Q229" s="1"/>
      <x:c r="R229" s="1"/>
      <x:c r="S229" s="1"/>
      <x:c r="T229" s="1"/>
      <x:c r="U229" s="1"/>
      <x:c r="V229" s="1"/>
      <x:c r="W229" s="1"/>
    </x:row>
    <x:row r="230">
      <x:c r="A230" s="41"/>
      <x:c r="B230" s="26"/>
      <x:c r="C230" s="36" t="str">
        <x:f>IF($B230="","",IFERROR(INDEX(Produtos!$B$5:$B$204,MATCH($B230,Produtos!$A$5:$A$204,0)),""))</x:f>
      </x:c>
      <x:c r="D230" s="26"/>
      <x:c r="E230" s="26"/>
      <x:c r="F230" s="36" t="str">
        <x:f>IF($A230="","",ROUND(IFERROR($D230/(1-MIN($E230,DAY(EOMONTH($A230,0)))/DAY(EOMONTH($A230,0))),$D230),0))</x:f>
      </x:c>
      <x:c r="G230" s="36" t="str">
        <x:f>IF($B230="","",IF(COUNTIFS($B$5:$B$304,$B230,$A$5:$A$304,"&gt;="&amp;EDATE($A230,-3),$A$5:$A$304,"&lt;"&amp;$A230)&lt;3,"",ROUND(SUMIFS($F$5:$F$304,$B$5:$B$304,$B230,$A$5:$A$304,"&gt;="&amp;EDATE($A230,-3),$A$5:$A$304,"&lt;"&amp;$A230)/3,0)))</x:f>
      </x:c>
      <x:c r="H230" s="42" t="str">
        <x:f>IF(OR($F230="",$G230=""),"",ABS($G230-$F230)/MAX(1,$F230))</x:f>
      </x:c>
      <x:c r="I230" s="42" t="str">
        <x:f>IF(OR($F230="",$G230=""),"",($G230-$F230)/MAX(1,$F230))</x:f>
      </x:c>
      <x:c r="J230" s="27"/>
      <x:c r="K230" s="27"/>
      <x:c r="L230" s="1"/>
      <x:c r="M230" s="1"/>
      <x:c r="N230" s="1"/>
      <x:c r="O230" s="1"/>
      <x:c r="P230" s="1"/>
      <x:c r="Q230" s="1"/>
      <x:c r="R230" s="1"/>
      <x:c r="S230" s="1"/>
      <x:c r="T230" s="1"/>
      <x:c r="U230" s="1"/>
      <x:c r="V230" s="1"/>
      <x:c r="W230" s="1"/>
    </x:row>
    <x:row r="231">
      <x:c r="A231" s="41"/>
      <x:c r="B231" s="26"/>
      <x:c r="C231" s="36" t="str">
        <x:f>IF($B231="","",IFERROR(INDEX(Produtos!$B$5:$B$204,MATCH($B231,Produtos!$A$5:$A$204,0)),""))</x:f>
      </x:c>
      <x:c r="D231" s="26"/>
      <x:c r="E231" s="26"/>
      <x:c r="F231" s="36" t="str">
        <x:f>IF($A231="","",ROUND(IFERROR($D231/(1-MIN($E231,DAY(EOMONTH($A231,0)))/DAY(EOMONTH($A231,0))),$D231),0))</x:f>
      </x:c>
      <x:c r="G231" s="36" t="str">
        <x:f>IF($B231="","",IF(COUNTIFS($B$5:$B$304,$B231,$A$5:$A$304,"&gt;="&amp;EDATE($A231,-3),$A$5:$A$304,"&lt;"&amp;$A231)&lt;3,"",ROUND(SUMIFS($F$5:$F$304,$B$5:$B$304,$B231,$A$5:$A$304,"&gt;="&amp;EDATE($A231,-3),$A$5:$A$304,"&lt;"&amp;$A231)/3,0)))</x:f>
      </x:c>
      <x:c r="H231" s="42" t="str">
        <x:f>IF(OR($F231="",$G231=""),"",ABS($G231-$F231)/MAX(1,$F231))</x:f>
      </x:c>
      <x:c r="I231" s="42" t="str">
        <x:f>IF(OR($F231="",$G231=""),"",($G231-$F231)/MAX(1,$F231))</x:f>
      </x:c>
      <x:c r="J231" s="27"/>
      <x:c r="K231" s="27"/>
      <x:c r="L231" s="1"/>
      <x:c r="M231" s="1"/>
      <x:c r="N231" s="1"/>
      <x:c r="O231" s="1"/>
      <x:c r="P231" s="1"/>
      <x:c r="Q231" s="1"/>
      <x:c r="R231" s="1"/>
      <x:c r="S231" s="1"/>
      <x:c r="T231" s="1"/>
      <x:c r="U231" s="1"/>
      <x:c r="V231" s="1"/>
      <x:c r="W231" s="1"/>
    </x:row>
    <x:row r="232">
      <x:c r="A232" s="41"/>
      <x:c r="B232" s="26"/>
      <x:c r="C232" s="36" t="str">
        <x:f>IF($B232="","",IFERROR(INDEX(Produtos!$B$5:$B$204,MATCH($B232,Produtos!$A$5:$A$204,0)),""))</x:f>
      </x:c>
      <x:c r="D232" s="26"/>
      <x:c r="E232" s="26"/>
      <x:c r="F232" s="36" t="str">
        <x:f>IF($A232="","",ROUND(IFERROR($D232/(1-MIN($E232,DAY(EOMONTH($A232,0)))/DAY(EOMONTH($A232,0))),$D232),0))</x:f>
      </x:c>
      <x:c r="G232" s="36" t="str">
        <x:f>IF($B232="","",IF(COUNTIFS($B$5:$B$304,$B232,$A$5:$A$304,"&gt;="&amp;EDATE($A232,-3),$A$5:$A$304,"&lt;"&amp;$A232)&lt;3,"",ROUND(SUMIFS($F$5:$F$304,$B$5:$B$304,$B232,$A$5:$A$304,"&gt;="&amp;EDATE($A232,-3),$A$5:$A$304,"&lt;"&amp;$A232)/3,0)))</x:f>
      </x:c>
      <x:c r="H232" s="42" t="str">
        <x:f>IF(OR($F232="",$G232=""),"",ABS($G232-$F232)/MAX(1,$F232))</x:f>
      </x:c>
      <x:c r="I232" s="42" t="str">
        <x:f>IF(OR($F232="",$G232=""),"",($G232-$F232)/MAX(1,$F232))</x:f>
      </x:c>
      <x:c r="J232" s="27"/>
      <x:c r="K232" s="27"/>
      <x:c r="L232" s="1"/>
      <x:c r="M232" s="1"/>
      <x:c r="N232" s="1"/>
      <x:c r="O232" s="1"/>
      <x:c r="P232" s="1"/>
      <x:c r="Q232" s="1"/>
      <x:c r="R232" s="1"/>
      <x:c r="S232" s="1"/>
      <x:c r="T232" s="1"/>
      <x:c r="U232" s="1"/>
      <x:c r="V232" s="1"/>
      <x:c r="W232" s="1"/>
    </x:row>
    <x:row r="233">
      <x:c r="A233" s="41"/>
      <x:c r="B233" s="26"/>
      <x:c r="C233" s="36" t="str">
        <x:f>IF($B233="","",IFERROR(INDEX(Produtos!$B$5:$B$204,MATCH($B233,Produtos!$A$5:$A$204,0)),""))</x:f>
      </x:c>
      <x:c r="D233" s="26"/>
      <x:c r="E233" s="26"/>
      <x:c r="F233" s="36" t="str">
        <x:f>IF($A233="","",ROUND(IFERROR($D233/(1-MIN($E233,DAY(EOMONTH($A233,0)))/DAY(EOMONTH($A233,0))),$D233),0))</x:f>
      </x:c>
      <x:c r="G233" s="36" t="str">
        <x:f>IF($B233="","",IF(COUNTIFS($B$5:$B$304,$B233,$A$5:$A$304,"&gt;="&amp;EDATE($A233,-3),$A$5:$A$304,"&lt;"&amp;$A233)&lt;3,"",ROUND(SUMIFS($F$5:$F$304,$B$5:$B$304,$B233,$A$5:$A$304,"&gt;="&amp;EDATE($A233,-3),$A$5:$A$304,"&lt;"&amp;$A233)/3,0)))</x:f>
      </x:c>
      <x:c r="H233" s="42" t="str">
        <x:f>IF(OR($F233="",$G233=""),"",ABS($G233-$F233)/MAX(1,$F233))</x:f>
      </x:c>
      <x:c r="I233" s="42" t="str">
        <x:f>IF(OR($F233="",$G233=""),"",($G233-$F233)/MAX(1,$F233))</x:f>
      </x:c>
      <x:c r="J233" s="27"/>
      <x:c r="K233" s="27"/>
      <x:c r="L233" s="1"/>
      <x:c r="M233" s="1"/>
      <x:c r="N233" s="1"/>
      <x:c r="O233" s="1"/>
      <x:c r="P233" s="1"/>
      <x:c r="Q233" s="1"/>
      <x:c r="R233" s="1"/>
      <x:c r="S233" s="1"/>
      <x:c r="T233" s="1"/>
      <x:c r="U233" s="1"/>
      <x:c r="V233" s="1"/>
      <x:c r="W233" s="1"/>
    </x:row>
    <x:row r="234">
      <x:c r="A234" s="41"/>
      <x:c r="B234" s="26"/>
      <x:c r="C234" s="36" t="str">
        <x:f>IF($B234="","",IFERROR(INDEX(Produtos!$B$5:$B$204,MATCH($B234,Produtos!$A$5:$A$204,0)),""))</x:f>
      </x:c>
      <x:c r="D234" s="26"/>
      <x:c r="E234" s="26"/>
      <x:c r="F234" s="36" t="str">
        <x:f>IF($A234="","",ROUND(IFERROR($D234/(1-MIN($E234,DAY(EOMONTH($A234,0)))/DAY(EOMONTH($A234,0))),$D234),0))</x:f>
      </x:c>
      <x:c r="G234" s="36" t="str">
        <x:f>IF($B234="","",IF(COUNTIFS($B$5:$B$304,$B234,$A$5:$A$304,"&gt;="&amp;EDATE($A234,-3),$A$5:$A$304,"&lt;"&amp;$A234)&lt;3,"",ROUND(SUMIFS($F$5:$F$304,$B$5:$B$304,$B234,$A$5:$A$304,"&gt;="&amp;EDATE($A234,-3),$A$5:$A$304,"&lt;"&amp;$A234)/3,0)))</x:f>
      </x:c>
      <x:c r="H234" s="42" t="str">
        <x:f>IF(OR($F234="",$G234=""),"",ABS($G234-$F234)/MAX(1,$F234))</x:f>
      </x:c>
      <x:c r="I234" s="42" t="str">
        <x:f>IF(OR($F234="",$G234=""),"",($G234-$F234)/MAX(1,$F234))</x:f>
      </x:c>
      <x:c r="J234" s="27"/>
      <x:c r="K234" s="27"/>
      <x:c r="L234" s="1"/>
      <x:c r="M234" s="1"/>
      <x:c r="N234" s="1"/>
      <x:c r="O234" s="1"/>
      <x:c r="P234" s="1"/>
      <x:c r="Q234" s="1"/>
      <x:c r="R234" s="1"/>
      <x:c r="S234" s="1"/>
      <x:c r="T234" s="1"/>
      <x:c r="U234" s="1"/>
      <x:c r="V234" s="1"/>
      <x:c r="W234" s="1"/>
    </x:row>
    <x:row r="235">
      <x:c r="A235" s="41"/>
      <x:c r="B235" s="26"/>
      <x:c r="C235" s="36" t="str">
        <x:f>IF($B235="","",IFERROR(INDEX(Produtos!$B$5:$B$204,MATCH($B235,Produtos!$A$5:$A$204,0)),""))</x:f>
      </x:c>
      <x:c r="D235" s="26"/>
      <x:c r="E235" s="26"/>
      <x:c r="F235" s="36" t="str">
        <x:f>IF($A235="","",ROUND(IFERROR($D235/(1-MIN($E235,DAY(EOMONTH($A235,0)))/DAY(EOMONTH($A235,0))),$D235),0))</x:f>
      </x:c>
      <x:c r="G235" s="36" t="str">
        <x:f>IF($B235="","",IF(COUNTIFS($B$5:$B$304,$B235,$A$5:$A$304,"&gt;="&amp;EDATE($A235,-3),$A$5:$A$304,"&lt;"&amp;$A235)&lt;3,"",ROUND(SUMIFS($F$5:$F$304,$B$5:$B$304,$B235,$A$5:$A$304,"&gt;="&amp;EDATE($A235,-3),$A$5:$A$304,"&lt;"&amp;$A235)/3,0)))</x:f>
      </x:c>
      <x:c r="H235" s="42" t="str">
        <x:f>IF(OR($F235="",$G235=""),"",ABS($G235-$F235)/MAX(1,$F235))</x:f>
      </x:c>
      <x:c r="I235" s="42" t="str">
        <x:f>IF(OR($F235="",$G235=""),"",($G235-$F235)/MAX(1,$F235))</x:f>
      </x:c>
      <x:c r="J235" s="27"/>
      <x:c r="K235" s="27"/>
      <x:c r="L235" s="1"/>
      <x:c r="M235" s="1"/>
      <x:c r="N235" s="1"/>
      <x:c r="O235" s="1"/>
      <x:c r="P235" s="1"/>
      <x:c r="Q235" s="1"/>
      <x:c r="R235" s="1"/>
      <x:c r="S235" s="1"/>
      <x:c r="T235" s="1"/>
      <x:c r="U235" s="1"/>
      <x:c r="V235" s="1"/>
      <x:c r="W235" s="1"/>
    </x:row>
    <x:row r="236">
      <x:c r="A236" s="41"/>
      <x:c r="B236" s="26"/>
      <x:c r="C236" s="36" t="str">
        <x:f>IF($B236="","",IFERROR(INDEX(Produtos!$B$5:$B$204,MATCH($B236,Produtos!$A$5:$A$204,0)),""))</x:f>
      </x:c>
      <x:c r="D236" s="26"/>
      <x:c r="E236" s="26"/>
      <x:c r="F236" s="36" t="str">
        <x:f>IF($A236="","",ROUND(IFERROR($D236/(1-MIN($E236,DAY(EOMONTH($A236,0)))/DAY(EOMONTH($A236,0))),$D236),0))</x:f>
      </x:c>
      <x:c r="G236" s="36" t="str">
        <x:f>IF($B236="","",IF(COUNTIFS($B$5:$B$304,$B236,$A$5:$A$304,"&gt;="&amp;EDATE($A236,-3),$A$5:$A$304,"&lt;"&amp;$A236)&lt;3,"",ROUND(SUMIFS($F$5:$F$304,$B$5:$B$304,$B236,$A$5:$A$304,"&gt;="&amp;EDATE($A236,-3),$A$5:$A$304,"&lt;"&amp;$A236)/3,0)))</x:f>
      </x:c>
      <x:c r="H236" s="42" t="str">
        <x:f>IF(OR($F236="",$G236=""),"",ABS($G236-$F236)/MAX(1,$F236))</x:f>
      </x:c>
      <x:c r="I236" s="42" t="str">
        <x:f>IF(OR($F236="",$G236=""),"",($G236-$F236)/MAX(1,$F236))</x:f>
      </x:c>
      <x:c r="J236" s="27"/>
      <x:c r="K236" s="27"/>
      <x:c r="L236" s="1"/>
      <x:c r="M236" s="1"/>
      <x:c r="N236" s="1"/>
      <x:c r="O236" s="1"/>
      <x:c r="P236" s="1"/>
      <x:c r="Q236" s="1"/>
      <x:c r="R236" s="1"/>
      <x:c r="S236" s="1"/>
      <x:c r="T236" s="1"/>
      <x:c r="U236" s="1"/>
      <x:c r="V236" s="1"/>
      <x:c r="W236" s="1"/>
    </x:row>
    <x:row r="237">
      <x:c r="A237" s="41"/>
      <x:c r="B237" s="26"/>
      <x:c r="C237" s="36" t="str">
        <x:f>IF($B237="","",IFERROR(INDEX(Produtos!$B$5:$B$204,MATCH($B237,Produtos!$A$5:$A$204,0)),""))</x:f>
      </x:c>
      <x:c r="D237" s="26"/>
      <x:c r="E237" s="26"/>
      <x:c r="F237" s="36" t="str">
        <x:f>IF($A237="","",ROUND(IFERROR($D237/(1-MIN($E237,DAY(EOMONTH($A237,0)))/DAY(EOMONTH($A237,0))),$D237),0))</x:f>
      </x:c>
      <x:c r="G237" s="36" t="str">
        <x:f>IF($B237="","",IF(COUNTIFS($B$5:$B$304,$B237,$A$5:$A$304,"&gt;="&amp;EDATE($A237,-3),$A$5:$A$304,"&lt;"&amp;$A237)&lt;3,"",ROUND(SUMIFS($F$5:$F$304,$B$5:$B$304,$B237,$A$5:$A$304,"&gt;="&amp;EDATE($A237,-3),$A$5:$A$304,"&lt;"&amp;$A237)/3,0)))</x:f>
      </x:c>
      <x:c r="H237" s="42" t="str">
        <x:f>IF(OR($F237="",$G237=""),"",ABS($G237-$F237)/MAX(1,$F237))</x:f>
      </x:c>
      <x:c r="I237" s="42" t="str">
        <x:f>IF(OR($F237="",$G237=""),"",($G237-$F237)/MAX(1,$F237))</x:f>
      </x:c>
      <x:c r="J237" s="27"/>
      <x:c r="K237" s="27"/>
      <x:c r="L237" s="1"/>
      <x:c r="M237" s="1"/>
      <x:c r="N237" s="1"/>
      <x:c r="O237" s="1"/>
      <x:c r="P237" s="1"/>
      <x:c r="Q237" s="1"/>
      <x:c r="R237" s="1"/>
      <x:c r="S237" s="1"/>
      <x:c r="T237" s="1"/>
      <x:c r="U237" s="1"/>
      <x:c r="V237" s="1"/>
      <x:c r="W237" s="1"/>
    </x:row>
    <x:row r="238">
      <x:c r="A238" s="41"/>
      <x:c r="B238" s="26"/>
      <x:c r="C238" s="36" t="str">
        <x:f>IF($B238="","",IFERROR(INDEX(Produtos!$B$5:$B$204,MATCH($B238,Produtos!$A$5:$A$204,0)),""))</x:f>
      </x:c>
      <x:c r="D238" s="26"/>
      <x:c r="E238" s="26"/>
      <x:c r="F238" s="36" t="str">
        <x:f>IF($A238="","",ROUND(IFERROR($D238/(1-MIN($E238,DAY(EOMONTH($A238,0)))/DAY(EOMONTH($A238,0))),$D238),0))</x:f>
      </x:c>
      <x:c r="G238" s="36" t="str">
        <x:f>IF($B238="","",IF(COUNTIFS($B$5:$B$304,$B238,$A$5:$A$304,"&gt;="&amp;EDATE($A238,-3),$A$5:$A$304,"&lt;"&amp;$A238)&lt;3,"",ROUND(SUMIFS($F$5:$F$304,$B$5:$B$304,$B238,$A$5:$A$304,"&gt;="&amp;EDATE($A238,-3),$A$5:$A$304,"&lt;"&amp;$A238)/3,0)))</x:f>
      </x:c>
      <x:c r="H238" s="42" t="str">
        <x:f>IF(OR($F238="",$G238=""),"",ABS($G238-$F238)/MAX(1,$F238))</x:f>
      </x:c>
      <x:c r="I238" s="42" t="str">
        <x:f>IF(OR($F238="",$G238=""),"",($G238-$F238)/MAX(1,$F238))</x:f>
      </x:c>
      <x:c r="J238" s="27"/>
      <x:c r="K238" s="27"/>
      <x:c r="L238" s="1"/>
      <x:c r="M238" s="1"/>
      <x:c r="N238" s="1"/>
      <x:c r="O238" s="1"/>
      <x:c r="P238" s="1"/>
      <x:c r="Q238" s="1"/>
      <x:c r="R238" s="1"/>
      <x:c r="S238" s="1"/>
      <x:c r="T238" s="1"/>
      <x:c r="U238" s="1"/>
      <x:c r="V238" s="1"/>
      <x:c r="W238" s="1"/>
    </x:row>
    <x:row r="239">
      <x:c r="A239" s="41"/>
      <x:c r="B239" s="26"/>
      <x:c r="C239" s="36" t="str">
        <x:f>IF($B239="","",IFERROR(INDEX(Produtos!$B$5:$B$204,MATCH($B239,Produtos!$A$5:$A$204,0)),""))</x:f>
      </x:c>
      <x:c r="D239" s="26"/>
      <x:c r="E239" s="26"/>
      <x:c r="F239" s="36" t="str">
        <x:f>IF($A239="","",ROUND(IFERROR($D239/(1-MIN($E239,DAY(EOMONTH($A239,0)))/DAY(EOMONTH($A239,0))),$D239),0))</x:f>
      </x:c>
      <x:c r="G239" s="36" t="str">
        <x:f>IF($B239="","",IF(COUNTIFS($B$5:$B$304,$B239,$A$5:$A$304,"&gt;="&amp;EDATE($A239,-3),$A$5:$A$304,"&lt;"&amp;$A239)&lt;3,"",ROUND(SUMIFS($F$5:$F$304,$B$5:$B$304,$B239,$A$5:$A$304,"&gt;="&amp;EDATE($A239,-3),$A$5:$A$304,"&lt;"&amp;$A239)/3,0)))</x:f>
      </x:c>
      <x:c r="H239" s="42" t="str">
        <x:f>IF(OR($F239="",$G239=""),"",ABS($G239-$F239)/MAX(1,$F239))</x:f>
      </x:c>
      <x:c r="I239" s="42" t="str">
        <x:f>IF(OR($F239="",$G239=""),"",($G239-$F239)/MAX(1,$F239))</x:f>
      </x:c>
      <x:c r="J239" s="27"/>
      <x:c r="K239" s="27"/>
      <x:c r="L239" s="1"/>
      <x:c r="M239" s="1"/>
      <x:c r="N239" s="1"/>
      <x:c r="O239" s="1"/>
      <x:c r="P239" s="1"/>
      <x:c r="Q239" s="1"/>
      <x:c r="R239" s="1"/>
      <x:c r="S239" s="1"/>
      <x:c r="T239" s="1"/>
      <x:c r="U239" s="1"/>
      <x:c r="V239" s="1"/>
      <x:c r="W239" s="1"/>
    </x:row>
    <x:row r="240">
      <x:c r="A240" s="41"/>
      <x:c r="B240" s="26"/>
      <x:c r="C240" s="36" t="str">
        <x:f>IF($B240="","",IFERROR(INDEX(Produtos!$B$5:$B$204,MATCH($B240,Produtos!$A$5:$A$204,0)),""))</x:f>
      </x:c>
      <x:c r="D240" s="26"/>
      <x:c r="E240" s="26"/>
      <x:c r="F240" s="36" t="str">
        <x:f>IF($A240="","",ROUND(IFERROR($D240/(1-MIN($E240,DAY(EOMONTH($A240,0)))/DAY(EOMONTH($A240,0))),$D240),0))</x:f>
      </x:c>
      <x:c r="G240" s="36" t="str">
        <x:f>IF($B240="","",IF(COUNTIFS($B$5:$B$304,$B240,$A$5:$A$304,"&gt;="&amp;EDATE($A240,-3),$A$5:$A$304,"&lt;"&amp;$A240)&lt;3,"",ROUND(SUMIFS($F$5:$F$304,$B$5:$B$304,$B240,$A$5:$A$304,"&gt;="&amp;EDATE($A240,-3),$A$5:$A$304,"&lt;"&amp;$A240)/3,0)))</x:f>
      </x:c>
      <x:c r="H240" s="42" t="str">
        <x:f>IF(OR($F240="",$G240=""),"",ABS($G240-$F240)/MAX(1,$F240))</x:f>
      </x:c>
      <x:c r="I240" s="42" t="str">
        <x:f>IF(OR($F240="",$G240=""),"",($G240-$F240)/MAX(1,$F240))</x:f>
      </x:c>
      <x:c r="J240" s="27"/>
      <x:c r="K240" s="27"/>
      <x:c r="L240" s="1"/>
      <x:c r="M240" s="1"/>
      <x:c r="N240" s="1"/>
      <x:c r="O240" s="1"/>
      <x:c r="P240" s="1"/>
      <x:c r="Q240" s="1"/>
      <x:c r="R240" s="1"/>
      <x:c r="S240" s="1"/>
      <x:c r="T240" s="1"/>
      <x:c r="U240" s="1"/>
      <x:c r="V240" s="1"/>
      <x:c r="W240" s="1"/>
    </x:row>
    <x:row r="241">
      <x:c r="A241" s="41"/>
      <x:c r="B241" s="26"/>
      <x:c r="C241" s="36" t="str">
        <x:f>IF($B241="","",IFERROR(INDEX(Produtos!$B$5:$B$204,MATCH($B241,Produtos!$A$5:$A$204,0)),""))</x:f>
      </x:c>
      <x:c r="D241" s="26"/>
      <x:c r="E241" s="26"/>
      <x:c r="F241" s="36" t="str">
        <x:f>IF($A241="","",ROUND(IFERROR($D241/(1-MIN($E241,DAY(EOMONTH($A241,0)))/DAY(EOMONTH($A241,0))),$D241),0))</x:f>
      </x:c>
      <x:c r="G241" s="36" t="str">
        <x:f>IF($B241="","",IF(COUNTIFS($B$5:$B$304,$B241,$A$5:$A$304,"&gt;="&amp;EDATE($A241,-3),$A$5:$A$304,"&lt;"&amp;$A241)&lt;3,"",ROUND(SUMIFS($F$5:$F$304,$B$5:$B$304,$B241,$A$5:$A$304,"&gt;="&amp;EDATE($A241,-3),$A$5:$A$304,"&lt;"&amp;$A241)/3,0)))</x:f>
      </x:c>
      <x:c r="H241" s="42" t="str">
        <x:f>IF(OR($F241="",$G241=""),"",ABS($G241-$F241)/MAX(1,$F241))</x:f>
      </x:c>
      <x:c r="I241" s="42" t="str">
        <x:f>IF(OR($F241="",$G241=""),"",($G241-$F241)/MAX(1,$F241))</x:f>
      </x:c>
      <x:c r="J241" s="27"/>
      <x:c r="K241" s="27"/>
      <x:c r="L241" s="1"/>
      <x:c r="M241" s="1"/>
      <x:c r="N241" s="1"/>
      <x:c r="O241" s="1"/>
      <x:c r="P241" s="1"/>
      <x:c r="Q241" s="1"/>
      <x:c r="R241" s="1"/>
      <x:c r="S241" s="1"/>
      <x:c r="T241" s="1"/>
      <x:c r="U241" s="1"/>
      <x:c r="V241" s="1"/>
      <x:c r="W241" s="1"/>
    </x:row>
    <x:row r="242">
      <x:c r="A242" s="41"/>
      <x:c r="B242" s="26"/>
      <x:c r="C242" s="36" t="str">
        <x:f>IF($B242="","",IFERROR(INDEX(Produtos!$B$5:$B$204,MATCH($B242,Produtos!$A$5:$A$204,0)),""))</x:f>
      </x:c>
      <x:c r="D242" s="26"/>
      <x:c r="E242" s="26"/>
      <x:c r="F242" s="36" t="str">
        <x:f>IF($A242="","",ROUND(IFERROR($D242/(1-MIN($E242,DAY(EOMONTH($A242,0)))/DAY(EOMONTH($A242,0))),$D242),0))</x:f>
      </x:c>
      <x:c r="G242" s="36" t="str">
        <x:f>IF($B242="","",IF(COUNTIFS($B$5:$B$304,$B242,$A$5:$A$304,"&gt;="&amp;EDATE($A242,-3),$A$5:$A$304,"&lt;"&amp;$A242)&lt;3,"",ROUND(SUMIFS($F$5:$F$304,$B$5:$B$304,$B242,$A$5:$A$304,"&gt;="&amp;EDATE($A242,-3),$A$5:$A$304,"&lt;"&amp;$A242)/3,0)))</x:f>
      </x:c>
      <x:c r="H242" s="42" t="str">
        <x:f>IF(OR($F242="",$G242=""),"",ABS($G242-$F242)/MAX(1,$F242))</x:f>
      </x:c>
      <x:c r="I242" s="42" t="str">
        <x:f>IF(OR($F242="",$G242=""),"",($G242-$F242)/MAX(1,$F242))</x:f>
      </x:c>
      <x:c r="J242" s="27"/>
      <x:c r="K242" s="27"/>
      <x:c r="L242" s="1"/>
      <x:c r="M242" s="1"/>
      <x:c r="N242" s="1"/>
      <x:c r="O242" s="1"/>
      <x:c r="P242" s="1"/>
      <x:c r="Q242" s="1"/>
      <x:c r="R242" s="1"/>
      <x:c r="S242" s="1"/>
      <x:c r="T242" s="1"/>
      <x:c r="U242" s="1"/>
      <x:c r="V242" s="1"/>
      <x:c r="W242" s="1"/>
    </x:row>
    <x:row r="243">
      <x:c r="A243" s="41"/>
      <x:c r="B243" s="26"/>
      <x:c r="C243" s="36" t="str">
        <x:f>IF($B243="","",IFERROR(INDEX(Produtos!$B$5:$B$204,MATCH($B243,Produtos!$A$5:$A$204,0)),""))</x:f>
      </x:c>
      <x:c r="D243" s="26"/>
      <x:c r="E243" s="26"/>
      <x:c r="F243" s="36" t="str">
        <x:f>IF($A243="","",ROUND(IFERROR($D243/(1-MIN($E243,DAY(EOMONTH($A243,0)))/DAY(EOMONTH($A243,0))),$D243),0))</x:f>
      </x:c>
      <x:c r="G243" s="36" t="str">
        <x:f>IF($B243="","",IF(COUNTIFS($B$5:$B$304,$B243,$A$5:$A$304,"&gt;="&amp;EDATE($A243,-3),$A$5:$A$304,"&lt;"&amp;$A243)&lt;3,"",ROUND(SUMIFS($F$5:$F$304,$B$5:$B$304,$B243,$A$5:$A$304,"&gt;="&amp;EDATE($A243,-3),$A$5:$A$304,"&lt;"&amp;$A243)/3,0)))</x:f>
      </x:c>
      <x:c r="H243" s="42" t="str">
        <x:f>IF(OR($F243="",$G243=""),"",ABS($G243-$F243)/MAX(1,$F243))</x:f>
      </x:c>
      <x:c r="I243" s="42" t="str">
        <x:f>IF(OR($F243="",$G243=""),"",($G243-$F243)/MAX(1,$F243))</x:f>
      </x:c>
      <x:c r="J243" s="27"/>
      <x:c r="K243" s="27"/>
      <x:c r="L243" s="1"/>
      <x:c r="M243" s="1"/>
      <x:c r="N243" s="1"/>
      <x:c r="O243" s="1"/>
      <x:c r="P243" s="1"/>
      <x:c r="Q243" s="1"/>
      <x:c r="R243" s="1"/>
      <x:c r="S243" s="1"/>
      <x:c r="T243" s="1"/>
      <x:c r="U243" s="1"/>
      <x:c r="V243" s="1"/>
      <x:c r="W243" s="1"/>
    </x:row>
    <x:row r="244">
      <x:c r="A244" s="41"/>
      <x:c r="B244" s="26"/>
      <x:c r="C244" s="36" t="str">
        <x:f>IF($B244="","",IFERROR(INDEX(Produtos!$B$5:$B$204,MATCH($B244,Produtos!$A$5:$A$204,0)),""))</x:f>
      </x:c>
      <x:c r="D244" s="26"/>
      <x:c r="E244" s="26"/>
      <x:c r="F244" s="36" t="str">
        <x:f>IF($A244="","",ROUND(IFERROR($D244/(1-MIN($E244,DAY(EOMONTH($A244,0)))/DAY(EOMONTH($A244,0))),$D244),0))</x:f>
      </x:c>
      <x:c r="G244" s="36" t="str">
        <x:f>IF($B244="","",IF(COUNTIFS($B$5:$B$304,$B244,$A$5:$A$304,"&gt;="&amp;EDATE($A244,-3),$A$5:$A$304,"&lt;"&amp;$A244)&lt;3,"",ROUND(SUMIFS($F$5:$F$304,$B$5:$B$304,$B244,$A$5:$A$304,"&gt;="&amp;EDATE($A244,-3),$A$5:$A$304,"&lt;"&amp;$A244)/3,0)))</x:f>
      </x:c>
      <x:c r="H244" s="42" t="str">
        <x:f>IF(OR($F244="",$G244=""),"",ABS($G244-$F244)/MAX(1,$F244))</x:f>
      </x:c>
      <x:c r="I244" s="42" t="str">
        <x:f>IF(OR($F244="",$G244=""),"",($G244-$F244)/MAX(1,$F244))</x:f>
      </x:c>
      <x:c r="J244" s="27"/>
      <x:c r="K244" s="27"/>
      <x:c r="L244" s="1"/>
      <x:c r="M244" s="1"/>
      <x:c r="N244" s="1"/>
      <x:c r="O244" s="1"/>
      <x:c r="P244" s="1"/>
      <x:c r="Q244" s="1"/>
      <x:c r="R244" s="1"/>
      <x:c r="S244" s="1"/>
      <x:c r="T244" s="1"/>
      <x:c r="U244" s="1"/>
      <x:c r="V244" s="1"/>
      <x:c r="W244" s="1"/>
    </x:row>
    <x:row r="245">
      <x:c r="A245" s="41"/>
      <x:c r="B245" s="26"/>
      <x:c r="C245" s="36" t="str">
        <x:f>IF($B245="","",IFERROR(INDEX(Produtos!$B$5:$B$204,MATCH($B245,Produtos!$A$5:$A$204,0)),""))</x:f>
      </x:c>
      <x:c r="D245" s="26"/>
      <x:c r="E245" s="26"/>
      <x:c r="F245" s="36" t="str">
        <x:f>IF($A245="","",ROUND(IFERROR($D245/(1-MIN($E245,DAY(EOMONTH($A245,0)))/DAY(EOMONTH($A245,0))),$D245),0))</x:f>
      </x:c>
      <x:c r="G245" s="36" t="str">
        <x:f>IF($B245="","",IF(COUNTIFS($B$5:$B$304,$B245,$A$5:$A$304,"&gt;="&amp;EDATE($A245,-3),$A$5:$A$304,"&lt;"&amp;$A245)&lt;3,"",ROUND(SUMIFS($F$5:$F$304,$B$5:$B$304,$B245,$A$5:$A$304,"&gt;="&amp;EDATE($A245,-3),$A$5:$A$304,"&lt;"&amp;$A245)/3,0)))</x:f>
      </x:c>
      <x:c r="H245" s="42" t="str">
        <x:f>IF(OR($F245="",$G245=""),"",ABS($G245-$F245)/MAX(1,$F245))</x:f>
      </x:c>
      <x:c r="I245" s="42" t="str">
        <x:f>IF(OR($F245="",$G245=""),"",($G245-$F245)/MAX(1,$F245))</x:f>
      </x:c>
      <x:c r="J245" s="27"/>
      <x:c r="K245" s="27"/>
      <x:c r="L245" s="1"/>
      <x:c r="M245" s="1"/>
      <x:c r="N245" s="1"/>
      <x:c r="O245" s="1"/>
      <x:c r="P245" s="1"/>
      <x:c r="Q245" s="1"/>
      <x:c r="R245" s="1"/>
      <x:c r="S245" s="1"/>
      <x:c r="T245" s="1"/>
      <x:c r="U245" s="1"/>
      <x:c r="V245" s="1"/>
      <x:c r="W245" s="1"/>
    </x:row>
    <x:row r="246">
      <x:c r="A246" s="41"/>
      <x:c r="B246" s="26"/>
      <x:c r="C246" s="36" t="str">
        <x:f>IF($B246="","",IFERROR(INDEX(Produtos!$B$5:$B$204,MATCH($B246,Produtos!$A$5:$A$204,0)),""))</x:f>
      </x:c>
      <x:c r="D246" s="26"/>
      <x:c r="E246" s="26"/>
      <x:c r="F246" s="36" t="str">
        <x:f>IF($A246="","",ROUND(IFERROR($D246/(1-MIN($E246,DAY(EOMONTH($A246,0)))/DAY(EOMONTH($A246,0))),$D246),0))</x:f>
      </x:c>
      <x:c r="G246" s="36" t="str">
        <x:f>IF($B246="","",IF(COUNTIFS($B$5:$B$304,$B246,$A$5:$A$304,"&gt;="&amp;EDATE($A246,-3),$A$5:$A$304,"&lt;"&amp;$A246)&lt;3,"",ROUND(SUMIFS($F$5:$F$304,$B$5:$B$304,$B246,$A$5:$A$304,"&gt;="&amp;EDATE($A246,-3),$A$5:$A$304,"&lt;"&amp;$A246)/3,0)))</x:f>
      </x:c>
      <x:c r="H246" s="42" t="str">
        <x:f>IF(OR($F246="",$G246=""),"",ABS($G246-$F246)/MAX(1,$F246))</x:f>
      </x:c>
      <x:c r="I246" s="42" t="str">
        <x:f>IF(OR($F246="",$G246=""),"",($G246-$F246)/MAX(1,$F246))</x:f>
      </x:c>
      <x:c r="J246" s="27"/>
      <x:c r="K246" s="27"/>
      <x:c r="L246" s="1"/>
      <x:c r="M246" s="1"/>
      <x:c r="N246" s="1"/>
      <x:c r="O246" s="1"/>
      <x:c r="P246" s="1"/>
      <x:c r="Q246" s="1"/>
      <x:c r="R246" s="1"/>
      <x:c r="S246" s="1"/>
      <x:c r="T246" s="1"/>
      <x:c r="U246" s="1"/>
      <x:c r="V246" s="1"/>
      <x:c r="W246" s="1"/>
    </x:row>
    <x:row r="247">
      <x:c r="A247" s="41"/>
      <x:c r="B247" s="26"/>
      <x:c r="C247" s="36" t="str">
        <x:f>IF($B247="","",IFERROR(INDEX(Produtos!$B$5:$B$204,MATCH($B247,Produtos!$A$5:$A$204,0)),""))</x:f>
      </x:c>
      <x:c r="D247" s="26"/>
      <x:c r="E247" s="26"/>
      <x:c r="F247" s="36" t="str">
        <x:f>IF($A247="","",ROUND(IFERROR($D247/(1-MIN($E247,DAY(EOMONTH($A247,0)))/DAY(EOMONTH($A247,0))),$D247),0))</x:f>
      </x:c>
      <x:c r="G247" s="36" t="str">
        <x:f>IF($B247="","",IF(COUNTIFS($B$5:$B$304,$B247,$A$5:$A$304,"&gt;="&amp;EDATE($A247,-3),$A$5:$A$304,"&lt;"&amp;$A247)&lt;3,"",ROUND(SUMIFS($F$5:$F$304,$B$5:$B$304,$B247,$A$5:$A$304,"&gt;="&amp;EDATE($A247,-3),$A$5:$A$304,"&lt;"&amp;$A247)/3,0)))</x:f>
      </x:c>
      <x:c r="H247" s="42" t="str">
        <x:f>IF(OR($F247="",$G247=""),"",ABS($G247-$F247)/MAX(1,$F247))</x:f>
      </x:c>
      <x:c r="I247" s="42" t="str">
        <x:f>IF(OR($F247="",$G247=""),"",($G247-$F247)/MAX(1,$F247))</x:f>
      </x:c>
      <x:c r="J247" s="27"/>
      <x:c r="K247" s="27"/>
      <x:c r="L247" s="1"/>
      <x:c r="M247" s="1"/>
      <x:c r="N247" s="1"/>
      <x:c r="O247" s="1"/>
      <x:c r="P247" s="1"/>
      <x:c r="Q247" s="1"/>
      <x:c r="R247" s="1"/>
      <x:c r="S247" s="1"/>
      <x:c r="T247" s="1"/>
      <x:c r="U247" s="1"/>
      <x:c r="V247" s="1"/>
      <x:c r="W247" s="1"/>
    </x:row>
    <x:row r="248">
      <x:c r="A248" s="41"/>
      <x:c r="B248" s="26"/>
      <x:c r="C248" s="36" t="str">
        <x:f>IF($B248="","",IFERROR(INDEX(Produtos!$B$5:$B$204,MATCH($B248,Produtos!$A$5:$A$204,0)),""))</x:f>
      </x:c>
      <x:c r="D248" s="26"/>
      <x:c r="E248" s="26"/>
      <x:c r="F248" s="36" t="str">
        <x:f>IF($A248="","",ROUND(IFERROR($D248/(1-MIN($E248,DAY(EOMONTH($A248,0)))/DAY(EOMONTH($A248,0))),$D248),0))</x:f>
      </x:c>
      <x:c r="G248" s="36" t="str">
        <x:f>IF($B248="","",IF(COUNTIFS($B$5:$B$304,$B248,$A$5:$A$304,"&gt;="&amp;EDATE($A248,-3),$A$5:$A$304,"&lt;"&amp;$A248)&lt;3,"",ROUND(SUMIFS($F$5:$F$304,$B$5:$B$304,$B248,$A$5:$A$304,"&gt;="&amp;EDATE($A248,-3),$A$5:$A$304,"&lt;"&amp;$A248)/3,0)))</x:f>
      </x:c>
      <x:c r="H248" s="42" t="str">
        <x:f>IF(OR($F248="",$G248=""),"",ABS($G248-$F248)/MAX(1,$F248))</x:f>
      </x:c>
      <x:c r="I248" s="42" t="str">
        <x:f>IF(OR($F248="",$G248=""),"",($G248-$F248)/MAX(1,$F248))</x:f>
      </x:c>
      <x:c r="J248" s="27"/>
      <x:c r="K248" s="27"/>
      <x:c r="L248" s="1"/>
      <x:c r="M248" s="1"/>
      <x:c r="N248" s="1"/>
      <x:c r="O248" s="1"/>
      <x:c r="P248" s="1"/>
      <x:c r="Q248" s="1"/>
      <x:c r="R248" s="1"/>
      <x:c r="S248" s="1"/>
      <x:c r="T248" s="1"/>
      <x:c r="U248" s="1"/>
      <x:c r="V248" s="1"/>
      <x:c r="W248" s="1"/>
    </x:row>
    <x:row r="249">
      <x:c r="A249" s="41"/>
      <x:c r="B249" s="26"/>
      <x:c r="C249" s="36" t="str">
        <x:f>IF($B249="","",IFERROR(INDEX(Produtos!$B$5:$B$204,MATCH($B249,Produtos!$A$5:$A$204,0)),""))</x:f>
      </x:c>
      <x:c r="D249" s="26"/>
      <x:c r="E249" s="26"/>
      <x:c r="F249" s="36" t="str">
        <x:f>IF($A249="","",ROUND(IFERROR($D249/(1-MIN($E249,DAY(EOMONTH($A249,0)))/DAY(EOMONTH($A249,0))),$D249),0))</x:f>
      </x:c>
      <x:c r="G249" s="36" t="str">
        <x:f>IF($B249="","",IF(COUNTIFS($B$5:$B$304,$B249,$A$5:$A$304,"&gt;="&amp;EDATE($A249,-3),$A$5:$A$304,"&lt;"&amp;$A249)&lt;3,"",ROUND(SUMIFS($F$5:$F$304,$B$5:$B$304,$B249,$A$5:$A$304,"&gt;="&amp;EDATE($A249,-3),$A$5:$A$304,"&lt;"&amp;$A249)/3,0)))</x:f>
      </x:c>
      <x:c r="H249" s="42" t="str">
        <x:f>IF(OR($F249="",$G249=""),"",ABS($G249-$F249)/MAX(1,$F249))</x:f>
      </x:c>
      <x:c r="I249" s="42" t="str">
        <x:f>IF(OR($F249="",$G249=""),"",($G249-$F249)/MAX(1,$F249))</x:f>
      </x:c>
      <x:c r="J249" s="27"/>
      <x:c r="K249" s="27"/>
      <x:c r="L249" s="1"/>
      <x:c r="M249" s="1"/>
      <x:c r="N249" s="1"/>
      <x:c r="O249" s="1"/>
      <x:c r="P249" s="1"/>
      <x:c r="Q249" s="1"/>
      <x:c r="R249" s="1"/>
      <x:c r="S249" s="1"/>
      <x:c r="T249" s="1"/>
      <x:c r="U249" s="1"/>
      <x:c r="V249" s="1"/>
      <x:c r="W249" s="1"/>
    </x:row>
    <x:row r="250">
      <x:c r="A250" s="41"/>
      <x:c r="B250" s="26"/>
      <x:c r="C250" s="36" t="str">
        <x:f>IF($B250="","",IFERROR(INDEX(Produtos!$B$5:$B$204,MATCH($B250,Produtos!$A$5:$A$204,0)),""))</x:f>
      </x:c>
      <x:c r="D250" s="26"/>
      <x:c r="E250" s="26"/>
      <x:c r="F250" s="36" t="str">
        <x:f>IF($A250="","",ROUND(IFERROR($D250/(1-MIN($E250,DAY(EOMONTH($A250,0)))/DAY(EOMONTH($A250,0))),$D250),0))</x:f>
      </x:c>
      <x:c r="G250" s="36" t="str">
        <x:f>IF($B250="","",IF(COUNTIFS($B$5:$B$304,$B250,$A$5:$A$304,"&gt;="&amp;EDATE($A250,-3),$A$5:$A$304,"&lt;"&amp;$A250)&lt;3,"",ROUND(SUMIFS($F$5:$F$304,$B$5:$B$304,$B250,$A$5:$A$304,"&gt;="&amp;EDATE($A250,-3),$A$5:$A$304,"&lt;"&amp;$A250)/3,0)))</x:f>
      </x:c>
      <x:c r="H250" s="42" t="str">
        <x:f>IF(OR($F250="",$G250=""),"",ABS($G250-$F250)/MAX(1,$F250))</x:f>
      </x:c>
      <x:c r="I250" s="42" t="str">
        <x:f>IF(OR($F250="",$G250=""),"",($G250-$F250)/MAX(1,$F250))</x:f>
      </x:c>
      <x:c r="J250" s="27"/>
      <x:c r="K250" s="27"/>
      <x:c r="L250" s="1"/>
      <x:c r="M250" s="1"/>
      <x:c r="N250" s="1"/>
      <x:c r="O250" s="1"/>
      <x:c r="P250" s="1"/>
      <x:c r="Q250" s="1"/>
      <x:c r="R250" s="1"/>
      <x:c r="S250" s="1"/>
      <x:c r="T250" s="1"/>
      <x:c r="U250" s="1"/>
      <x:c r="V250" s="1"/>
      <x:c r="W250" s="1"/>
    </x:row>
    <x:row r="251">
      <x:c r="A251" s="41"/>
      <x:c r="B251" s="26"/>
      <x:c r="C251" s="36" t="str">
        <x:f>IF($B251="","",IFERROR(INDEX(Produtos!$B$5:$B$204,MATCH($B251,Produtos!$A$5:$A$204,0)),""))</x:f>
      </x:c>
      <x:c r="D251" s="26"/>
      <x:c r="E251" s="26"/>
      <x:c r="F251" s="36" t="str">
        <x:f>IF($A251="","",ROUND(IFERROR($D251/(1-MIN($E251,DAY(EOMONTH($A251,0)))/DAY(EOMONTH($A251,0))),$D251),0))</x:f>
      </x:c>
      <x:c r="G251" s="36" t="str">
        <x:f>IF($B251="","",IF(COUNTIFS($B$5:$B$304,$B251,$A$5:$A$304,"&gt;="&amp;EDATE($A251,-3),$A$5:$A$304,"&lt;"&amp;$A251)&lt;3,"",ROUND(SUMIFS($F$5:$F$304,$B$5:$B$304,$B251,$A$5:$A$304,"&gt;="&amp;EDATE($A251,-3),$A$5:$A$304,"&lt;"&amp;$A251)/3,0)))</x:f>
      </x:c>
      <x:c r="H251" s="42" t="str">
        <x:f>IF(OR($F251="",$G251=""),"",ABS($G251-$F251)/MAX(1,$F251))</x:f>
      </x:c>
      <x:c r="I251" s="42" t="str">
        <x:f>IF(OR($F251="",$G251=""),"",($G251-$F251)/MAX(1,$F251))</x:f>
      </x:c>
      <x:c r="J251" s="27"/>
      <x:c r="K251" s="27"/>
      <x:c r="L251" s="1"/>
      <x:c r="M251" s="1"/>
      <x:c r="N251" s="1"/>
      <x:c r="O251" s="1"/>
      <x:c r="P251" s="1"/>
      <x:c r="Q251" s="1"/>
      <x:c r="R251" s="1"/>
      <x:c r="S251" s="1"/>
      <x:c r="T251" s="1"/>
      <x:c r="U251" s="1"/>
      <x:c r="V251" s="1"/>
      <x:c r="W251" s="1"/>
    </x:row>
    <x:row r="252">
      <x:c r="A252" s="41"/>
      <x:c r="B252" s="26"/>
      <x:c r="C252" s="36" t="str">
        <x:f>IF($B252="","",IFERROR(INDEX(Produtos!$B$5:$B$204,MATCH($B252,Produtos!$A$5:$A$204,0)),""))</x:f>
      </x:c>
      <x:c r="D252" s="26"/>
      <x:c r="E252" s="26"/>
      <x:c r="F252" s="36" t="str">
        <x:f>IF($A252="","",ROUND(IFERROR($D252/(1-MIN($E252,DAY(EOMONTH($A252,0)))/DAY(EOMONTH($A252,0))),$D252),0))</x:f>
      </x:c>
      <x:c r="G252" s="36" t="str">
        <x:f>IF($B252="","",IF(COUNTIFS($B$5:$B$304,$B252,$A$5:$A$304,"&gt;="&amp;EDATE($A252,-3),$A$5:$A$304,"&lt;"&amp;$A252)&lt;3,"",ROUND(SUMIFS($F$5:$F$304,$B$5:$B$304,$B252,$A$5:$A$304,"&gt;="&amp;EDATE($A252,-3),$A$5:$A$304,"&lt;"&amp;$A252)/3,0)))</x:f>
      </x:c>
      <x:c r="H252" s="42" t="str">
        <x:f>IF(OR($F252="",$G252=""),"",ABS($G252-$F252)/MAX(1,$F252))</x:f>
      </x:c>
      <x:c r="I252" s="42" t="str">
        <x:f>IF(OR($F252="",$G252=""),"",($G252-$F252)/MAX(1,$F252))</x:f>
      </x:c>
      <x:c r="J252" s="27"/>
      <x:c r="K252" s="27"/>
      <x:c r="L252" s="1"/>
      <x:c r="M252" s="1"/>
      <x:c r="N252" s="1"/>
      <x:c r="O252" s="1"/>
      <x:c r="P252" s="1"/>
      <x:c r="Q252" s="1"/>
      <x:c r="R252" s="1"/>
      <x:c r="S252" s="1"/>
      <x:c r="T252" s="1"/>
      <x:c r="U252" s="1"/>
      <x:c r="V252" s="1"/>
      <x:c r="W252" s="1"/>
    </x:row>
    <x:row r="253">
      <x:c r="A253" s="41"/>
      <x:c r="B253" s="26"/>
      <x:c r="C253" s="36" t="str">
        <x:f>IF($B253="","",IFERROR(INDEX(Produtos!$B$5:$B$204,MATCH($B253,Produtos!$A$5:$A$204,0)),""))</x:f>
      </x:c>
      <x:c r="D253" s="26"/>
      <x:c r="E253" s="26"/>
      <x:c r="F253" s="36" t="str">
        <x:f>IF($A253="","",ROUND(IFERROR($D253/(1-MIN($E253,DAY(EOMONTH($A253,0)))/DAY(EOMONTH($A253,0))),$D253),0))</x:f>
      </x:c>
      <x:c r="G253" s="36" t="str">
        <x:f>IF($B253="","",IF(COUNTIFS($B$5:$B$304,$B253,$A$5:$A$304,"&gt;="&amp;EDATE($A253,-3),$A$5:$A$304,"&lt;"&amp;$A253)&lt;3,"",ROUND(SUMIFS($F$5:$F$304,$B$5:$B$304,$B253,$A$5:$A$304,"&gt;="&amp;EDATE($A253,-3),$A$5:$A$304,"&lt;"&amp;$A253)/3,0)))</x:f>
      </x:c>
      <x:c r="H253" s="42" t="str">
        <x:f>IF(OR($F253="",$G253=""),"",ABS($G253-$F253)/MAX(1,$F253))</x:f>
      </x:c>
      <x:c r="I253" s="42" t="str">
        <x:f>IF(OR($F253="",$G253=""),"",($G253-$F253)/MAX(1,$F253))</x:f>
      </x:c>
      <x:c r="J253" s="27"/>
      <x:c r="K253" s="27"/>
      <x:c r="L253" s="1"/>
      <x:c r="M253" s="1"/>
      <x:c r="N253" s="1"/>
      <x:c r="O253" s="1"/>
      <x:c r="P253" s="1"/>
      <x:c r="Q253" s="1"/>
      <x:c r="R253" s="1"/>
      <x:c r="S253" s="1"/>
      <x:c r="T253" s="1"/>
      <x:c r="U253" s="1"/>
      <x:c r="V253" s="1"/>
      <x:c r="W253" s="1"/>
    </x:row>
    <x:row r="254">
      <x:c r="A254" s="41"/>
      <x:c r="B254" s="26"/>
      <x:c r="C254" s="36" t="str">
        <x:f>IF($B254="","",IFERROR(INDEX(Produtos!$B$5:$B$204,MATCH($B254,Produtos!$A$5:$A$204,0)),""))</x:f>
      </x:c>
      <x:c r="D254" s="26"/>
      <x:c r="E254" s="26"/>
      <x:c r="F254" s="36" t="str">
        <x:f>IF($A254="","",ROUND(IFERROR($D254/(1-MIN($E254,DAY(EOMONTH($A254,0)))/DAY(EOMONTH($A254,0))),$D254),0))</x:f>
      </x:c>
      <x:c r="G254" s="36" t="str">
        <x:f>IF($B254="","",IF(COUNTIFS($B$5:$B$304,$B254,$A$5:$A$304,"&gt;="&amp;EDATE($A254,-3),$A$5:$A$304,"&lt;"&amp;$A254)&lt;3,"",ROUND(SUMIFS($F$5:$F$304,$B$5:$B$304,$B254,$A$5:$A$304,"&gt;="&amp;EDATE($A254,-3),$A$5:$A$304,"&lt;"&amp;$A254)/3,0)))</x:f>
      </x:c>
      <x:c r="H254" s="42" t="str">
        <x:f>IF(OR($F254="",$G254=""),"",ABS($G254-$F254)/MAX(1,$F254))</x:f>
      </x:c>
      <x:c r="I254" s="42" t="str">
        <x:f>IF(OR($F254="",$G254=""),"",($G254-$F254)/MAX(1,$F254))</x:f>
      </x:c>
      <x:c r="J254" s="27"/>
      <x:c r="K254" s="27"/>
      <x:c r="L254" s="1"/>
      <x:c r="M254" s="1"/>
      <x:c r="N254" s="1"/>
      <x:c r="O254" s="1"/>
      <x:c r="P254" s="1"/>
      <x:c r="Q254" s="1"/>
      <x:c r="R254" s="1"/>
      <x:c r="S254" s="1"/>
      <x:c r="T254" s="1"/>
      <x:c r="U254" s="1"/>
      <x:c r="V254" s="1"/>
      <x:c r="W254" s="1"/>
    </x:row>
    <x:row r="255">
      <x:c r="A255" s="41"/>
      <x:c r="B255" s="26"/>
      <x:c r="C255" s="36" t="str">
        <x:f>IF($B255="","",IFERROR(INDEX(Produtos!$B$5:$B$204,MATCH($B255,Produtos!$A$5:$A$204,0)),""))</x:f>
      </x:c>
      <x:c r="D255" s="26"/>
      <x:c r="E255" s="26"/>
      <x:c r="F255" s="36" t="str">
        <x:f>IF($A255="","",ROUND(IFERROR($D255/(1-MIN($E255,DAY(EOMONTH($A255,0)))/DAY(EOMONTH($A255,0))),$D255),0))</x:f>
      </x:c>
      <x:c r="G255" s="36" t="str">
        <x:f>IF($B255="","",IF(COUNTIFS($B$5:$B$304,$B255,$A$5:$A$304,"&gt;="&amp;EDATE($A255,-3),$A$5:$A$304,"&lt;"&amp;$A255)&lt;3,"",ROUND(SUMIFS($F$5:$F$304,$B$5:$B$304,$B255,$A$5:$A$304,"&gt;="&amp;EDATE($A255,-3),$A$5:$A$304,"&lt;"&amp;$A255)/3,0)))</x:f>
      </x:c>
      <x:c r="H255" s="42" t="str">
        <x:f>IF(OR($F255="",$G255=""),"",ABS($G255-$F255)/MAX(1,$F255))</x:f>
      </x:c>
      <x:c r="I255" s="42" t="str">
        <x:f>IF(OR($F255="",$G255=""),"",($G255-$F255)/MAX(1,$F255))</x:f>
      </x:c>
      <x:c r="J255" s="27"/>
      <x:c r="K255" s="27"/>
      <x:c r="L255" s="1"/>
      <x:c r="M255" s="1"/>
      <x:c r="N255" s="1"/>
      <x:c r="O255" s="1"/>
      <x:c r="P255" s="1"/>
      <x:c r="Q255" s="1"/>
      <x:c r="R255" s="1"/>
      <x:c r="S255" s="1"/>
      <x:c r="T255" s="1"/>
      <x:c r="U255" s="1"/>
      <x:c r="V255" s="1"/>
      <x:c r="W255" s="1"/>
    </x:row>
    <x:row r="256">
      <x:c r="A256" s="41"/>
      <x:c r="B256" s="26"/>
      <x:c r="C256" s="36" t="str">
        <x:f>IF($B256="","",IFERROR(INDEX(Produtos!$B$5:$B$204,MATCH($B256,Produtos!$A$5:$A$204,0)),""))</x:f>
      </x:c>
      <x:c r="D256" s="26"/>
      <x:c r="E256" s="26"/>
      <x:c r="F256" s="36" t="str">
        <x:f>IF($A256="","",ROUND(IFERROR($D256/(1-MIN($E256,DAY(EOMONTH($A256,0)))/DAY(EOMONTH($A256,0))),$D256),0))</x:f>
      </x:c>
      <x:c r="G256" s="36" t="str">
        <x:f>IF($B256="","",IF(COUNTIFS($B$5:$B$304,$B256,$A$5:$A$304,"&gt;="&amp;EDATE($A256,-3),$A$5:$A$304,"&lt;"&amp;$A256)&lt;3,"",ROUND(SUMIFS($F$5:$F$304,$B$5:$B$304,$B256,$A$5:$A$304,"&gt;="&amp;EDATE($A256,-3),$A$5:$A$304,"&lt;"&amp;$A256)/3,0)))</x:f>
      </x:c>
      <x:c r="H256" s="42" t="str">
        <x:f>IF(OR($F256="",$G256=""),"",ABS($G256-$F256)/MAX(1,$F256))</x:f>
      </x:c>
      <x:c r="I256" s="42" t="str">
        <x:f>IF(OR($F256="",$G256=""),"",($G256-$F256)/MAX(1,$F256))</x:f>
      </x:c>
      <x:c r="J256" s="27"/>
      <x:c r="K256" s="27"/>
      <x:c r="L256" s="1"/>
      <x:c r="M256" s="1"/>
      <x:c r="N256" s="1"/>
      <x:c r="O256" s="1"/>
      <x:c r="P256" s="1"/>
      <x:c r="Q256" s="1"/>
      <x:c r="R256" s="1"/>
      <x:c r="S256" s="1"/>
      <x:c r="T256" s="1"/>
      <x:c r="U256" s="1"/>
      <x:c r="V256" s="1"/>
      <x:c r="W256" s="1"/>
    </x:row>
    <x:row r="257">
      <x:c r="A257" s="41"/>
      <x:c r="B257" s="26"/>
      <x:c r="C257" s="36" t="str">
        <x:f>IF($B257="","",IFERROR(INDEX(Produtos!$B$5:$B$204,MATCH($B257,Produtos!$A$5:$A$204,0)),""))</x:f>
      </x:c>
      <x:c r="D257" s="26"/>
      <x:c r="E257" s="26"/>
      <x:c r="F257" s="36" t="str">
        <x:f>IF($A257="","",ROUND(IFERROR($D257/(1-MIN($E257,DAY(EOMONTH($A257,0)))/DAY(EOMONTH($A257,0))),$D257),0))</x:f>
      </x:c>
      <x:c r="G257" s="36" t="str">
        <x:f>IF($B257="","",IF(COUNTIFS($B$5:$B$304,$B257,$A$5:$A$304,"&gt;="&amp;EDATE($A257,-3),$A$5:$A$304,"&lt;"&amp;$A257)&lt;3,"",ROUND(SUMIFS($F$5:$F$304,$B$5:$B$304,$B257,$A$5:$A$304,"&gt;="&amp;EDATE($A257,-3),$A$5:$A$304,"&lt;"&amp;$A257)/3,0)))</x:f>
      </x:c>
      <x:c r="H257" s="42" t="str">
        <x:f>IF(OR($F257="",$G257=""),"",ABS($G257-$F257)/MAX(1,$F257))</x:f>
      </x:c>
      <x:c r="I257" s="42" t="str">
        <x:f>IF(OR($F257="",$G257=""),"",($G257-$F257)/MAX(1,$F257))</x:f>
      </x:c>
      <x:c r="J257" s="27"/>
      <x:c r="K257" s="27"/>
      <x:c r="L257" s="1"/>
      <x:c r="M257" s="1"/>
      <x:c r="N257" s="1"/>
      <x:c r="O257" s="1"/>
      <x:c r="P257" s="1"/>
      <x:c r="Q257" s="1"/>
      <x:c r="R257" s="1"/>
      <x:c r="S257" s="1"/>
      <x:c r="T257" s="1"/>
      <x:c r="U257" s="1"/>
      <x:c r="V257" s="1"/>
      <x:c r="W257" s="1"/>
    </x:row>
    <x:row r="258">
      <x:c r="A258" s="41"/>
      <x:c r="B258" s="26"/>
      <x:c r="C258" s="36" t="str">
        <x:f>IF($B258="","",IFERROR(INDEX(Produtos!$B$5:$B$204,MATCH($B258,Produtos!$A$5:$A$204,0)),""))</x:f>
      </x:c>
      <x:c r="D258" s="26"/>
      <x:c r="E258" s="26"/>
      <x:c r="F258" s="36" t="str">
        <x:f>IF($A258="","",ROUND(IFERROR($D258/(1-MIN($E258,DAY(EOMONTH($A258,0)))/DAY(EOMONTH($A258,0))),$D258),0))</x:f>
      </x:c>
      <x:c r="G258" s="36" t="str">
        <x:f>IF($B258="","",IF(COUNTIFS($B$5:$B$304,$B258,$A$5:$A$304,"&gt;="&amp;EDATE($A258,-3),$A$5:$A$304,"&lt;"&amp;$A258)&lt;3,"",ROUND(SUMIFS($F$5:$F$304,$B$5:$B$304,$B258,$A$5:$A$304,"&gt;="&amp;EDATE($A258,-3),$A$5:$A$304,"&lt;"&amp;$A258)/3,0)))</x:f>
      </x:c>
      <x:c r="H258" s="42" t="str">
        <x:f>IF(OR($F258="",$G258=""),"",ABS($G258-$F258)/MAX(1,$F258))</x:f>
      </x:c>
      <x:c r="I258" s="42" t="str">
        <x:f>IF(OR($F258="",$G258=""),"",($G258-$F258)/MAX(1,$F258))</x:f>
      </x:c>
      <x:c r="J258" s="27"/>
      <x:c r="K258" s="27"/>
      <x:c r="L258" s="1"/>
      <x:c r="M258" s="1"/>
      <x:c r="N258" s="1"/>
      <x:c r="O258" s="1"/>
      <x:c r="P258" s="1"/>
      <x:c r="Q258" s="1"/>
      <x:c r="R258" s="1"/>
      <x:c r="S258" s="1"/>
      <x:c r="T258" s="1"/>
      <x:c r="U258" s="1"/>
      <x:c r="V258" s="1"/>
      <x:c r="W258" s="1"/>
    </x:row>
    <x:row r="259">
      <x:c r="A259" s="41"/>
      <x:c r="B259" s="26"/>
      <x:c r="C259" s="36" t="str">
        <x:f>IF($B259="","",IFERROR(INDEX(Produtos!$B$5:$B$204,MATCH($B259,Produtos!$A$5:$A$204,0)),""))</x:f>
      </x:c>
      <x:c r="D259" s="26"/>
      <x:c r="E259" s="26"/>
      <x:c r="F259" s="36" t="str">
        <x:f>IF($A259="","",ROUND(IFERROR($D259/(1-MIN($E259,DAY(EOMONTH($A259,0)))/DAY(EOMONTH($A259,0))),$D259),0))</x:f>
      </x:c>
      <x:c r="G259" s="36" t="str">
        <x:f>IF($B259="","",IF(COUNTIFS($B$5:$B$304,$B259,$A$5:$A$304,"&gt;="&amp;EDATE($A259,-3),$A$5:$A$304,"&lt;"&amp;$A259)&lt;3,"",ROUND(SUMIFS($F$5:$F$304,$B$5:$B$304,$B259,$A$5:$A$304,"&gt;="&amp;EDATE($A259,-3),$A$5:$A$304,"&lt;"&amp;$A259)/3,0)))</x:f>
      </x:c>
      <x:c r="H259" s="42" t="str">
        <x:f>IF(OR($F259="",$G259=""),"",ABS($G259-$F259)/MAX(1,$F259))</x:f>
      </x:c>
      <x:c r="I259" s="42" t="str">
        <x:f>IF(OR($F259="",$G259=""),"",($G259-$F259)/MAX(1,$F259))</x:f>
      </x:c>
      <x:c r="J259" s="27"/>
      <x:c r="K259" s="27"/>
      <x:c r="L259" s="1"/>
      <x:c r="M259" s="1"/>
      <x:c r="N259" s="1"/>
      <x:c r="O259" s="1"/>
      <x:c r="P259" s="1"/>
      <x:c r="Q259" s="1"/>
      <x:c r="R259" s="1"/>
      <x:c r="S259" s="1"/>
      <x:c r="T259" s="1"/>
      <x:c r="U259" s="1"/>
      <x:c r="V259" s="1"/>
      <x:c r="W259" s="1"/>
    </x:row>
    <x:row r="260">
      <x:c r="A260" s="41"/>
      <x:c r="B260" s="26"/>
      <x:c r="C260" s="36" t="str">
        <x:f>IF($B260="","",IFERROR(INDEX(Produtos!$B$5:$B$204,MATCH($B260,Produtos!$A$5:$A$204,0)),""))</x:f>
      </x:c>
      <x:c r="D260" s="26"/>
      <x:c r="E260" s="26"/>
      <x:c r="F260" s="36" t="str">
        <x:f>IF($A260="","",ROUND(IFERROR($D260/(1-MIN($E260,DAY(EOMONTH($A260,0)))/DAY(EOMONTH($A260,0))),$D260),0))</x:f>
      </x:c>
      <x:c r="G260" s="36" t="str">
        <x:f>IF($B260="","",IF(COUNTIFS($B$5:$B$304,$B260,$A$5:$A$304,"&gt;="&amp;EDATE($A260,-3),$A$5:$A$304,"&lt;"&amp;$A260)&lt;3,"",ROUND(SUMIFS($F$5:$F$304,$B$5:$B$304,$B260,$A$5:$A$304,"&gt;="&amp;EDATE($A260,-3),$A$5:$A$304,"&lt;"&amp;$A260)/3,0)))</x:f>
      </x:c>
      <x:c r="H260" s="42" t="str">
        <x:f>IF(OR($F260="",$G260=""),"",ABS($G260-$F260)/MAX(1,$F260))</x:f>
      </x:c>
      <x:c r="I260" s="42" t="str">
        <x:f>IF(OR($F260="",$G260=""),"",($G260-$F260)/MAX(1,$F260))</x:f>
      </x:c>
      <x:c r="J260" s="27"/>
      <x:c r="K260" s="27"/>
      <x:c r="L260" s="1"/>
      <x:c r="M260" s="1"/>
      <x:c r="N260" s="1"/>
      <x:c r="O260" s="1"/>
      <x:c r="P260" s="1"/>
      <x:c r="Q260" s="1"/>
      <x:c r="R260" s="1"/>
      <x:c r="S260" s="1"/>
      <x:c r="T260" s="1"/>
      <x:c r="U260" s="1"/>
      <x:c r="V260" s="1"/>
      <x:c r="W260" s="1"/>
    </x:row>
    <x:row r="261">
      <x:c r="A261" s="41"/>
      <x:c r="B261" s="26"/>
      <x:c r="C261" s="36" t="str">
        <x:f>IF($B261="","",IFERROR(INDEX(Produtos!$B$5:$B$204,MATCH($B261,Produtos!$A$5:$A$204,0)),""))</x:f>
      </x:c>
      <x:c r="D261" s="26"/>
      <x:c r="E261" s="26"/>
      <x:c r="F261" s="36" t="str">
        <x:f>IF($A261="","",ROUND(IFERROR($D261/(1-MIN($E261,DAY(EOMONTH($A261,0)))/DAY(EOMONTH($A261,0))),$D261),0))</x:f>
      </x:c>
      <x:c r="G261" s="36" t="str">
        <x:f>IF($B261="","",IF(COUNTIFS($B$5:$B$304,$B261,$A$5:$A$304,"&gt;="&amp;EDATE($A261,-3),$A$5:$A$304,"&lt;"&amp;$A261)&lt;3,"",ROUND(SUMIFS($F$5:$F$304,$B$5:$B$304,$B261,$A$5:$A$304,"&gt;="&amp;EDATE($A261,-3),$A$5:$A$304,"&lt;"&amp;$A261)/3,0)))</x:f>
      </x:c>
      <x:c r="H261" s="42" t="str">
        <x:f>IF(OR($F261="",$G261=""),"",ABS($G261-$F261)/MAX(1,$F261))</x:f>
      </x:c>
      <x:c r="I261" s="42" t="str">
        <x:f>IF(OR($F261="",$G261=""),"",($G261-$F261)/MAX(1,$F261))</x:f>
      </x:c>
      <x:c r="J261" s="27"/>
      <x:c r="K261" s="27"/>
      <x:c r="L261" s="1"/>
      <x:c r="M261" s="1"/>
      <x:c r="N261" s="1"/>
      <x:c r="O261" s="1"/>
      <x:c r="P261" s="1"/>
      <x:c r="Q261" s="1"/>
      <x:c r="R261" s="1"/>
      <x:c r="S261" s="1"/>
      <x:c r="T261" s="1"/>
      <x:c r="U261" s="1"/>
      <x:c r="V261" s="1"/>
      <x:c r="W261" s="1"/>
    </x:row>
    <x:row r="262">
      <x:c r="A262" s="41"/>
      <x:c r="B262" s="26"/>
      <x:c r="C262" s="36" t="str">
        <x:f>IF($B262="","",IFERROR(INDEX(Produtos!$B$5:$B$204,MATCH($B262,Produtos!$A$5:$A$204,0)),""))</x:f>
      </x:c>
      <x:c r="D262" s="26"/>
      <x:c r="E262" s="26"/>
      <x:c r="F262" s="36" t="str">
        <x:f>IF($A262="","",ROUND(IFERROR($D262/(1-MIN($E262,DAY(EOMONTH($A262,0)))/DAY(EOMONTH($A262,0))),$D262),0))</x:f>
      </x:c>
      <x:c r="G262" s="36" t="str">
        <x:f>IF($B262="","",IF(COUNTIFS($B$5:$B$304,$B262,$A$5:$A$304,"&gt;="&amp;EDATE($A262,-3),$A$5:$A$304,"&lt;"&amp;$A262)&lt;3,"",ROUND(SUMIFS($F$5:$F$304,$B$5:$B$304,$B262,$A$5:$A$304,"&gt;="&amp;EDATE($A262,-3),$A$5:$A$304,"&lt;"&amp;$A262)/3,0)))</x:f>
      </x:c>
      <x:c r="H262" s="42" t="str">
        <x:f>IF(OR($F262="",$G262=""),"",ABS($G262-$F262)/MAX(1,$F262))</x:f>
      </x:c>
      <x:c r="I262" s="42" t="str">
        <x:f>IF(OR($F262="",$G262=""),"",($G262-$F262)/MAX(1,$F262))</x:f>
      </x:c>
      <x:c r="J262" s="27"/>
      <x:c r="K262" s="27"/>
      <x:c r="L262" s="1"/>
      <x:c r="M262" s="1"/>
      <x:c r="N262" s="1"/>
      <x:c r="O262" s="1"/>
      <x:c r="P262" s="1"/>
      <x:c r="Q262" s="1"/>
      <x:c r="R262" s="1"/>
      <x:c r="S262" s="1"/>
      <x:c r="T262" s="1"/>
      <x:c r="U262" s="1"/>
      <x:c r="V262" s="1"/>
      <x:c r="W262" s="1"/>
    </x:row>
    <x:row r="263">
      <x:c r="A263" s="41"/>
      <x:c r="B263" s="26"/>
      <x:c r="C263" s="36" t="str">
        <x:f>IF($B263="","",IFERROR(INDEX(Produtos!$B$5:$B$204,MATCH($B263,Produtos!$A$5:$A$204,0)),""))</x:f>
      </x:c>
      <x:c r="D263" s="26"/>
      <x:c r="E263" s="26"/>
      <x:c r="F263" s="36" t="str">
        <x:f>IF($A263="","",ROUND(IFERROR($D263/(1-MIN($E263,DAY(EOMONTH($A263,0)))/DAY(EOMONTH($A263,0))),$D263),0))</x:f>
      </x:c>
      <x:c r="G263" s="36" t="str">
        <x:f>IF($B263="","",IF(COUNTIFS($B$5:$B$304,$B263,$A$5:$A$304,"&gt;="&amp;EDATE($A263,-3),$A$5:$A$304,"&lt;"&amp;$A263)&lt;3,"",ROUND(SUMIFS($F$5:$F$304,$B$5:$B$304,$B263,$A$5:$A$304,"&gt;="&amp;EDATE($A263,-3),$A$5:$A$304,"&lt;"&amp;$A263)/3,0)))</x:f>
      </x:c>
      <x:c r="H263" s="42" t="str">
        <x:f>IF(OR($F263="",$G263=""),"",ABS($G263-$F263)/MAX(1,$F263))</x:f>
      </x:c>
      <x:c r="I263" s="42" t="str">
        <x:f>IF(OR($F263="",$G263=""),"",($G263-$F263)/MAX(1,$F263))</x:f>
      </x:c>
      <x:c r="J263" s="27"/>
      <x:c r="K263" s="27"/>
      <x:c r="L263" s="1"/>
      <x:c r="M263" s="1"/>
      <x:c r="N263" s="1"/>
      <x:c r="O263" s="1"/>
      <x:c r="P263" s="1"/>
      <x:c r="Q263" s="1"/>
      <x:c r="R263" s="1"/>
      <x:c r="S263" s="1"/>
      <x:c r="T263" s="1"/>
      <x:c r="U263" s="1"/>
      <x:c r="V263" s="1"/>
      <x:c r="W263" s="1"/>
    </x:row>
    <x:row r="264">
      <x:c r="A264" s="41"/>
      <x:c r="B264" s="26"/>
      <x:c r="C264" s="36" t="str">
        <x:f>IF($B264="","",IFERROR(INDEX(Produtos!$B$5:$B$204,MATCH($B264,Produtos!$A$5:$A$204,0)),""))</x:f>
      </x:c>
      <x:c r="D264" s="26"/>
      <x:c r="E264" s="26"/>
      <x:c r="F264" s="36" t="str">
        <x:f>IF($A264="","",ROUND(IFERROR($D264/(1-MIN($E264,DAY(EOMONTH($A264,0)))/DAY(EOMONTH($A264,0))),$D264),0))</x:f>
      </x:c>
      <x:c r="G264" s="36" t="str">
        <x:f>IF($B264="","",IF(COUNTIFS($B$5:$B$304,$B264,$A$5:$A$304,"&gt;="&amp;EDATE($A264,-3),$A$5:$A$304,"&lt;"&amp;$A264)&lt;3,"",ROUND(SUMIFS($F$5:$F$304,$B$5:$B$304,$B264,$A$5:$A$304,"&gt;="&amp;EDATE($A264,-3),$A$5:$A$304,"&lt;"&amp;$A264)/3,0)))</x:f>
      </x:c>
      <x:c r="H264" s="42" t="str">
        <x:f>IF(OR($F264="",$G264=""),"",ABS($G264-$F264)/MAX(1,$F264))</x:f>
      </x:c>
      <x:c r="I264" s="42" t="str">
        <x:f>IF(OR($F264="",$G264=""),"",($G264-$F264)/MAX(1,$F264))</x:f>
      </x:c>
      <x:c r="J264" s="27"/>
      <x:c r="K264" s="27"/>
      <x:c r="L264" s="1"/>
      <x:c r="M264" s="1"/>
      <x:c r="N264" s="1"/>
      <x:c r="O264" s="1"/>
      <x:c r="P264" s="1"/>
      <x:c r="Q264" s="1"/>
      <x:c r="R264" s="1"/>
      <x:c r="S264" s="1"/>
      <x:c r="T264" s="1"/>
      <x:c r="U264" s="1"/>
      <x:c r="V264" s="1"/>
      <x:c r="W264" s="1"/>
    </x:row>
    <x:row r="265">
      <x:c r="A265" s="41"/>
      <x:c r="B265" s="26"/>
      <x:c r="C265" s="36" t="str">
        <x:f>IF($B265="","",IFERROR(INDEX(Produtos!$B$5:$B$204,MATCH($B265,Produtos!$A$5:$A$204,0)),""))</x:f>
      </x:c>
      <x:c r="D265" s="26"/>
      <x:c r="E265" s="26"/>
      <x:c r="F265" s="36" t="str">
        <x:f>IF($A265="","",ROUND(IFERROR($D265/(1-MIN($E265,DAY(EOMONTH($A265,0)))/DAY(EOMONTH($A265,0))),$D265),0))</x:f>
      </x:c>
      <x:c r="G265" s="36" t="str">
        <x:f>IF($B265="","",IF(COUNTIFS($B$5:$B$304,$B265,$A$5:$A$304,"&gt;="&amp;EDATE($A265,-3),$A$5:$A$304,"&lt;"&amp;$A265)&lt;3,"",ROUND(SUMIFS($F$5:$F$304,$B$5:$B$304,$B265,$A$5:$A$304,"&gt;="&amp;EDATE($A265,-3),$A$5:$A$304,"&lt;"&amp;$A265)/3,0)))</x:f>
      </x:c>
      <x:c r="H265" s="42" t="str">
        <x:f>IF(OR($F265="",$G265=""),"",ABS($G265-$F265)/MAX(1,$F265))</x:f>
      </x:c>
      <x:c r="I265" s="42" t="str">
        <x:f>IF(OR($F265="",$G265=""),"",($G265-$F265)/MAX(1,$F265))</x:f>
      </x:c>
      <x:c r="J265" s="27"/>
      <x:c r="K265" s="27"/>
      <x:c r="L265" s="1"/>
      <x:c r="M265" s="1"/>
      <x:c r="N265" s="1"/>
      <x:c r="O265" s="1"/>
      <x:c r="P265" s="1"/>
      <x:c r="Q265" s="1"/>
      <x:c r="R265" s="1"/>
      <x:c r="S265" s="1"/>
      <x:c r="T265" s="1"/>
      <x:c r="U265" s="1"/>
      <x:c r="V265" s="1"/>
      <x:c r="W265" s="1"/>
    </x:row>
    <x:row r="266">
      <x:c r="A266" s="41"/>
      <x:c r="B266" s="26"/>
      <x:c r="C266" s="36" t="str">
        <x:f>IF($B266="","",IFERROR(INDEX(Produtos!$B$5:$B$204,MATCH($B266,Produtos!$A$5:$A$204,0)),""))</x:f>
      </x:c>
      <x:c r="D266" s="26"/>
      <x:c r="E266" s="26"/>
      <x:c r="F266" s="36" t="str">
        <x:f>IF($A266="","",ROUND(IFERROR($D266/(1-MIN($E266,DAY(EOMONTH($A266,0)))/DAY(EOMONTH($A266,0))),$D266),0))</x:f>
      </x:c>
      <x:c r="G266" s="36" t="str">
        <x:f>IF($B266="","",IF(COUNTIFS($B$5:$B$304,$B266,$A$5:$A$304,"&gt;="&amp;EDATE($A266,-3),$A$5:$A$304,"&lt;"&amp;$A266)&lt;3,"",ROUND(SUMIFS($F$5:$F$304,$B$5:$B$304,$B266,$A$5:$A$304,"&gt;="&amp;EDATE($A266,-3),$A$5:$A$304,"&lt;"&amp;$A266)/3,0)))</x:f>
      </x:c>
      <x:c r="H266" s="42" t="str">
        <x:f>IF(OR($F266="",$G266=""),"",ABS($G266-$F266)/MAX(1,$F266))</x:f>
      </x:c>
      <x:c r="I266" s="42" t="str">
        <x:f>IF(OR($F266="",$G266=""),"",($G266-$F266)/MAX(1,$F266))</x:f>
      </x:c>
      <x:c r="J266" s="27"/>
      <x:c r="K266" s="27"/>
      <x:c r="L266" s="1"/>
      <x:c r="M266" s="1"/>
      <x:c r="N266" s="1"/>
      <x:c r="O266" s="1"/>
      <x:c r="P266" s="1"/>
      <x:c r="Q266" s="1"/>
      <x:c r="R266" s="1"/>
      <x:c r="S266" s="1"/>
      <x:c r="T266" s="1"/>
      <x:c r="U266" s="1"/>
      <x:c r="V266" s="1"/>
      <x:c r="W266" s="1"/>
    </x:row>
    <x:row r="267">
      <x:c r="A267" s="41"/>
      <x:c r="B267" s="26"/>
      <x:c r="C267" s="36" t="str">
        <x:f>IF($B267="","",IFERROR(INDEX(Produtos!$B$5:$B$204,MATCH($B267,Produtos!$A$5:$A$204,0)),""))</x:f>
      </x:c>
      <x:c r="D267" s="26"/>
      <x:c r="E267" s="26"/>
      <x:c r="F267" s="36" t="str">
        <x:f>IF($A267="","",ROUND(IFERROR($D267/(1-MIN($E267,DAY(EOMONTH($A267,0)))/DAY(EOMONTH($A267,0))),$D267),0))</x:f>
      </x:c>
      <x:c r="G267" s="36" t="str">
        <x:f>IF($B267="","",IF(COUNTIFS($B$5:$B$304,$B267,$A$5:$A$304,"&gt;="&amp;EDATE($A267,-3),$A$5:$A$304,"&lt;"&amp;$A267)&lt;3,"",ROUND(SUMIFS($F$5:$F$304,$B$5:$B$304,$B267,$A$5:$A$304,"&gt;="&amp;EDATE($A267,-3),$A$5:$A$304,"&lt;"&amp;$A267)/3,0)))</x:f>
      </x:c>
      <x:c r="H267" s="42" t="str">
        <x:f>IF(OR($F267="",$G267=""),"",ABS($G267-$F267)/MAX(1,$F267))</x:f>
      </x:c>
      <x:c r="I267" s="42" t="str">
        <x:f>IF(OR($F267="",$G267=""),"",($G267-$F267)/MAX(1,$F267))</x:f>
      </x:c>
      <x:c r="J267" s="27"/>
      <x:c r="K267" s="27"/>
      <x:c r="L267" s="1"/>
      <x:c r="M267" s="1"/>
      <x:c r="N267" s="1"/>
      <x:c r="O267" s="1"/>
      <x:c r="P267" s="1"/>
      <x:c r="Q267" s="1"/>
      <x:c r="R267" s="1"/>
      <x:c r="S267" s="1"/>
      <x:c r="T267" s="1"/>
      <x:c r="U267" s="1"/>
      <x:c r="V267" s="1"/>
      <x:c r="W267" s="1"/>
    </x:row>
    <x:row r="268">
      <x:c r="A268" s="41"/>
      <x:c r="B268" s="26"/>
      <x:c r="C268" s="36" t="str">
        <x:f>IF($B268="","",IFERROR(INDEX(Produtos!$B$5:$B$204,MATCH($B268,Produtos!$A$5:$A$204,0)),""))</x:f>
      </x:c>
      <x:c r="D268" s="26"/>
      <x:c r="E268" s="26"/>
      <x:c r="F268" s="36" t="str">
        <x:f>IF($A268="","",ROUND(IFERROR($D268/(1-MIN($E268,DAY(EOMONTH($A268,0)))/DAY(EOMONTH($A268,0))),$D268),0))</x:f>
      </x:c>
      <x:c r="G268" s="36" t="str">
        <x:f>IF($B268="","",IF(COUNTIFS($B$5:$B$304,$B268,$A$5:$A$304,"&gt;="&amp;EDATE($A268,-3),$A$5:$A$304,"&lt;"&amp;$A268)&lt;3,"",ROUND(SUMIFS($F$5:$F$304,$B$5:$B$304,$B268,$A$5:$A$304,"&gt;="&amp;EDATE($A268,-3),$A$5:$A$304,"&lt;"&amp;$A268)/3,0)))</x:f>
      </x:c>
      <x:c r="H268" s="42" t="str">
        <x:f>IF(OR($F268="",$G268=""),"",ABS($G268-$F268)/MAX(1,$F268))</x:f>
      </x:c>
      <x:c r="I268" s="42" t="str">
        <x:f>IF(OR($F268="",$G268=""),"",($G268-$F268)/MAX(1,$F268))</x:f>
      </x:c>
      <x:c r="J268" s="27"/>
      <x:c r="K268" s="27"/>
      <x:c r="L268" s="1"/>
      <x:c r="M268" s="1"/>
      <x:c r="N268" s="1"/>
      <x:c r="O268" s="1"/>
      <x:c r="P268" s="1"/>
      <x:c r="Q268" s="1"/>
      <x:c r="R268" s="1"/>
      <x:c r="S268" s="1"/>
      <x:c r="T268" s="1"/>
      <x:c r="U268" s="1"/>
      <x:c r="V268" s="1"/>
      <x:c r="W268" s="1"/>
    </x:row>
    <x:row r="269">
      <x:c r="A269" s="41"/>
      <x:c r="B269" s="26"/>
      <x:c r="C269" s="36" t="str">
        <x:f>IF($B269="","",IFERROR(INDEX(Produtos!$B$5:$B$204,MATCH($B269,Produtos!$A$5:$A$204,0)),""))</x:f>
      </x:c>
      <x:c r="D269" s="26"/>
      <x:c r="E269" s="26"/>
      <x:c r="F269" s="36" t="str">
        <x:f>IF($A269="","",ROUND(IFERROR($D269/(1-MIN($E269,DAY(EOMONTH($A269,0)))/DAY(EOMONTH($A269,0))),$D269),0))</x:f>
      </x:c>
      <x:c r="G269" s="36" t="str">
        <x:f>IF($B269="","",IF(COUNTIFS($B$5:$B$304,$B269,$A$5:$A$304,"&gt;="&amp;EDATE($A269,-3),$A$5:$A$304,"&lt;"&amp;$A269)&lt;3,"",ROUND(SUMIFS($F$5:$F$304,$B$5:$B$304,$B269,$A$5:$A$304,"&gt;="&amp;EDATE($A269,-3),$A$5:$A$304,"&lt;"&amp;$A269)/3,0)))</x:f>
      </x:c>
      <x:c r="H269" s="42" t="str">
        <x:f>IF(OR($F269="",$G269=""),"",ABS($G269-$F269)/MAX(1,$F269))</x:f>
      </x:c>
      <x:c r="I269" s="42" t="str">
        <x:f>IF(OR($F269="",$G269=""),"",($G269-$F269)/MAX(1,$F269))</x:f>
      </x:c>
      <x:c r="J269" s="27"/>
      <x:c r="K269" s="27"/>
      <x:c r="L269" s="1"/>
      <x:c r="M269" s="1"/>
      <x:c r="N269" s="1"/>
      <x:c r="O269" s="1"/>
      <x:c r="P269" s="1"/>
      <x:c r="Q269" s="1"/>
      <x:c r="R269" s="1"/>
      <x:c r="S269" s="1"/>
      <x:c r="T269" s="1"/>
      <x:c r="U269" s="1"/>
      <x:c r="V269" s="1"/>
      <x:c r="W269" s="1"/>
    </x:row>
    <x:row r="270">
      <x:c r="A270" s="41"/>
      <x:c r="B270" s="26"/>
      <x:c r="C270" s="36" t="str">
        <x:f>IF($B270="","",IFERROR(INDEX(Produtos!$B$5:$B$204,MATCH($B270,Produtos!$A$5:$A$204,0)),""))</x:f>
      </x:c>
      <x:c r="D270" s="26"/>
      <x:c r="E270" s="26"/>
      <x:c r="F270" s="36" t="str">
        <x:f>IF($A270="","",ROUND(IFERROR($D270/(1-MIN($E270,DAY(EOMONTH($A270,0)))/DAY(EOMONTH($A270,0))),$D270),0))</x:f>
      </x:c>
      <x:c r="G270" s="36" t="str">
        <x:f>IF($B270="","",IF(COUNTIFS($B$5:$B$304,$B270,$A$5:$A$304,"&gt;="&amp;EDATE($A270,-3),$A$5:$A$304,"&lt;"&amp;$A270)&lt;3,"",ROUND(SUMIFS($F$5:$F$304,$B$5:$B$304,$B270,$A$5:$A$304,"&gt;="&amp;EDATE($A270,-3),$A$5:$A$304,"&lt;"&amp;$A270)/3,0)))</x:f>
      </x:c>
      <x:c r="H270" s="42" t="str">
        <x:f>IF(OR($F270="",$G270=""),"",ABS($G270-$F270)/MAX(1,$F270))</x:f>
      </x:c>
      <x:c r="I270" s="42" t="str">
        <x:f>IF(OR($F270="",$G270=""),"",($G270-$F270)/MAX(1,$F270))</x:f>
      </x:c>
      <x:c r="J270" s="27"/>
      <x:c r="K270" s="27"/>
      <x:c r="L270" s="1"/>
      <x:c r="M270" s="1"/>
      <x:c r="N270" s="1"/>
      <x:c r="O270" s="1"/>
      <x:c r="P270" s="1"/>
      <x:c r="Q270" s="1"/>
      <x:c r="R270" s="1"/>
      <x:c r="S270" s="1"/>
      <x:c r="T270" s="1"/>
      <x:c r="U270" s="1"/>
      <x:c r="V270" s="1"/>
      <x:c r="W270" s="1"/>
    </x:row>
    <x:row r="271">
      <x:c r="A271" s="41"/>
      <x:c r="B271" s="26"/>
      <x:c r="C271" s="36" t="str">
        <x:f>IF($B271="","",IFERROR(INDEX(Produtos!$B$5:$B$204,MATCH($B271,Produtos!$A$5:$A$204,0)),""))</x:f>
      </x:c>
      <x:c r="D271" s="26"/>
      <x:c r="E271" s="26"/>
      <x:c r="F271" s="36" t="str">
        <x:f>IF($A271="","",ROUND(IFERROR($D271/(1-MIN($E271,DAY(EOMONTH($A271,0)))/DAY(EOMONTH($A271,0))),$D271),0))</x:f>
      </x:c>
      <x:c r="G271" s="36" t="str">
        <x:f>IF($B271="","",IF(COUNTIFS($B$5:$B$304,$B271,$A$5:$A$304,"&gt;="&amp;EDATE($A271,-3),$A$5:$A$304,"&lt;"&amp;$A271)&lt;3,"",ROUND(SUMIFS($F$5:$F$304,$B$5:$B$304,$B271,$A$5:$A$304,"&gt;="&amp;EDATE($A271,-3),$A$5:$A$304,"&lt;"&amp;$A271)/3,0)))</x:f>
      </x:c>
      <x:c r="H271" s="42" t="str">
        <x:f>IF(OR($F271="",$G271=""),"",ABS($G271-$F271)/MAX(1,$F271))</x:f>
      </x:c>
      <x:c r="I271" s="42" t="str">
        <x:f>IF(OR($F271="",$G271=""),"",($G271-$F271)/MAX(1,$F271))</x:f>
      </x:c>
      <x:c r="J271" s="27"/>
      <x:c r="K271" s="27"/>
      <x:c r="L271" s="1"/>
      <x:c r="M271" s="1"/>
      <x:c r="N271" s="1"/>
      <x:c r="O271" s="1"/>
      <x:c r="P271" s="1"/>
      <x:c r="Q271" s="1"/>
      <x:c r="R271" s="1"/>
      <x:c r="S271" s="1"/>
      <x:c r="T271" s="1"/>
      <x:c r="U271" s="1"/>
      <x:c r="V271" s="1"/>
      <x:c r="W271" s="1"/>
    </x:row>
    <x:row r="272">
      <x:c r="A272" s="41"/>
      <x:c r="B272" s="26"/>
      <x:c r="C272" s="36" t="str">
        <x:f>IF($B272="","",IFERROR(INDEX(Produtos!$B$5:$B$204,MATCH($B272,Produtos!$A$5:$A$204,0)),""))</x:f>
      </x:c>
      <x:c r="D272" s="26"/>
      <x:c r="E272" s="26"/>
      <x:c r="F272" s="36" t="str">
        <x:f>IF($A272="","",ROUND(IFERROR($D272/(1-MIN($E272,DAY(EOMONTH($A272,0)))/DAY(EOMONTH($A272,0))),$D272),0))</x:f>
      </x:c>
      <x:c r="G272" s="36" t="str">
        <x:f>IF($B272="","",IF(COUNTIFS($B$5:$B$304,$B272,$A$5:$A$304,"&gt;="&amp;EDATE($A272,-3),$A$5:$A$304,"&lt;"&amp;$A272)&lt;3,"",ROUND(SUMIFS($F$5:$F$304,$B$5:$B$304,$B272,$A$5:$A$304,"&gt;="&amp;EDATE($A272,-3),$A$5:$A$304,"&lt;"&amp;$A272)/3,0)))</x:f>
      </x:c>
      <x:c r="H272" s="42" t="str">
        <x:f>IF(OR($F272="",$G272=""),"",ABS($G272-$F272)/MAX(1,$F272))</x:f>
      </x:c>
      <x:c r="I272" s="42" t="str">
        <x:f>IF(OR($F272="",$G272=""),"",($G272-$F272)/MAX(1,$F272))</x:f>
      </x:c>
      <x:c r="J272" s="27"/>
      <x:c r="K272" s="27"/>
      <x:c r="L272" s="1"/>
      <x:c r="M272" s="1"/>
      <x:c r="N272" s="1"/>
      <x:c r="O272" s="1"/>
      <x:c r="P272" s="1"/>
      <x:c r="Q272" s="1"/>
      <x:c r="R272" s="1"/>
      <x:c r="S272" s="1"/>
      <x:c r="T272" s="1"/>
      <x:c r="U272" s="1"/>
      <x:c r="V272" s="1"/>
      <x:c r="W272" s="1"/>
    </x:row>
    <x:row r="273">
      <x:c r="A273" s="41"/>
      <x:c r="B273" s="26"/>
      <x:c r="C273" s="36" t="str">
        <x:f>IF($B273="","",IFERROR(INDEX(Produtos!$B$5:$B$204,MATCH($B273,Produtos!$A$5:$A$204,0)),""))</x:f>
      </x:c>
      <x:c r="D273" s="26"/>
      <x:c r="E273" s="26"/>
      <x:c r="F273" s="36" t="str">
        <x:f>IF($A273="","",ROUND(IFERROR($D273/(1-MIN($E273,DAY(EOMONTH($A273,0)))/DAY(EOMONTH($A273,0))),$D273),0))</x:f>
      </x:c>
      <x:c r="G273" s="36" t="str">
        <x:f>IF($B273="","",IF(COUNTIFS($B$5:$B$304,$B273,$A$5:$A$304,"&gt;="&amp;EDATE($A273,-3),$A$5:$A$304,"&lt;"&amp;$A273)&lt;3,"",ROUND(SUMIFS($F$5:$F$304,$B$5:$B$304,$B273,$A$5:$A$304,"&gt;="&amp;EDATE($A273,-3),$A$5:$A$304,"&lt;"&amp;$A273)/3,0)))</x:f>
      </x:c>
      <x:c r="H273" s="42" t="str">
        <x:f>IF(OR($F273="",$G273=""),"",ABS($G273-$F273)/MAX(1,$F273))</x:f>
      </x:c>
      <x:c r="I273" s="42" t="str">
        <x:f>IF(OR($F273="",$G273=""),"",($G273-$F273)/MAX(1,$F273))</x:f>
      </x:c>
      <x:c r="J273" s="27"/>
      <x:c r="K273" s="27"/>
      <x:c r="L273" s="1"/>
      <x:c r="M273" s="1"/>
      <x:c r="N273" s="1"/>
      <x:c r="O273" s="1"/>
      <x:c r="P273" s="1"/>
      <x:c r="Q273" s="1"/>
      <x:c r="R273" s="1"/>
      <x:c r="S273" s="1"/>
      <x:c r="T273" s="1"/>
      <x:c r="U273" s="1"/>
      <x:c r="V273" s="1"/>
      <x:c r="W273" s="1"/>
    </x:row>
    <x:row r="274">
      <x:c r="A274" s="41"/>
      <x:c r="B274" s="26"/>
      <x:c r="C274" s="36" t="str">
        <x:f>IF($B274="","",IFERROR(INDEX(Produtos!$B$5:$B$204,MATCH($B274,Produtos!$A$5:$A$204,0)),""))</x:f>
      </x:c>
      <x:c r="D274" s="26"/>
      <x:c r="E274" s="26"/>
      <x:c r="F274" s="36" t="str">
        <x:f>IF($A274="","",ROUND(IFERROR($D274/(1-MIN($E274,DAY(EOMONTH($A274,0)))/DAY(EOMONTH($A274,0))),$D274),0))</x:f>
      </x:c>
      <x:c r="G274" s="36" t="str">
        <x:f>IF($B274="","",IF(COUNTIFS($B$5:$B$304,$B274,$A$5:$A$304,"&gt;="&amp;EDATE($A274,-3),$A$5:$A$304,"&lt;"&amp;$A274)&lt;3,"",ROUND(SUMIFS($F$5:$F$304,$B$5:$B$304,$B274,$A$5:$A$304,"&gt;="&amp;EDATE($A274,-3),$A$5:$A$304,"&lt;"&amp;$A274)/3,0)))</x:f>
      </x:c>
      <x:c r="H274" s="42" t="str">
        <x:f>IF(OR($F274="",$G274=""),"",ABS($G274-$F274)/MAX(1,$F274))</x:f>
      </x:c>
      <x:c r="I274" s="42" t="str">
        <x:f>IF(OR($F274="",$G274=""),"",($G274-$F274)/MAX(1,$F274))</x:f>
      </x:c>
      <x:c r="J274" s="27"/>
      <x:c r="K274" s="27"/>
      <x:c r="L274" s="1"/>
      <x:c r="M274" s="1"/>
      <x:c r="N274" s="1"/>
      <x:c r="O274" s="1"/>
      <x:c r="P274" s="1"/>
      <x:c r="Q274" s="1"/>
      <x:c r="R274" s="1"/>
      <x:c r="S274" s="1"/>
      <x:c r="T274" s="1"/>
      <x:c r="U274" s="1"/>
      <x:c r="V274" s="1"/>
      <x:c r="W274" s="1"/>
    </x:row>
    <x:row r="275">
      <x:c r="A275" s="41"/>
      <x:c r="B275" s="26"/>
      <x:c r="C275" s="36" t="str">
        <x:f>IF($B275="","",IFERROR(INDEX(Produtos!$B$5:$B$204,MATCH($B275,Produtos!$A$5:$A$204,0)),""))</x:f>
      </x:c>
      <x:c r="D275" s="26"/>
      <x:c r="E275" s="26"/>
      <x:c r="F275" s="36" t="str">
        <x:f>IF($A275="","",ROUND(IFERROR($D275/(1-MIN($E275,DAY(EOMONTH($A275,0)))/DAY(EOMONTH($A275,0))),$D275),0))</x:f>
      </x:c>
      <x:c r="G275" s="36" t="str">
        <x:f>IF($B275="","",IF(COUNTIFS($B$5:$B$304,$B275,$A$5:$A$304,"&gt;="&amp;EDATE($A275,-3),$A$5:$A$304,"&lt;"&amp;$A275)&lt;3,"",ROUND(SUMIFS($F$5:$F$304,$B$5:$B$304,$B275,$A$5:$A$304,"&gt;="&amp;EDATE($A275,-3),$A$5:$A$304,"&lt;"&amp;$A275)/3,0)))</x:f>
      </x:c>
      <x:c r="H275" s="42" t="str">
        <x:f>IF(OR($F275="",$G275=""),"",ABS($G275-$F275)/MAX(1,$F275))</x:f>
      </x:c>
      <x:c r="I275" s="42" t="str">
        <x:f>IF(OR($F275="",$G275=""),"",($G275-$F275)/MAX(1,$F275))</x:f>
      </x:c>
      <x:c r="J275" s="27"/>
      <x:c r="K275" s="27"/>
      <x:c r="L275" s="1"/>
      <x:c r="M275" s="1"/>
      <x:c r="N275" s="1"/>
      <x:c r="O275" s="1"/>
      <x:c r="P275" s="1"/>
      <x:c r="Q275" s="1"/>
      <x:c r="R275" s="1"/>
      <x:c r="S275" s="1"/>
      <x:c r="T275" s="1"/>
      <x:c r="U275" s="1"/>
      <x:c r="V275" s="1"/>
      <x:c r="W275" s="1"/>
    </x:row>
    <x:row r="276">
      <x:c r="A276" s="41"/>
      <x:c r="B276" s="26"/>
      <x:c r="C276" s="36" t="str">
        <x:f>IF($B276="","",IFERROR(INDEX(Produtos!$B$5:$B$204,MATCH($B276,Produtos!$A$5:$A$204,0)),""))</x:f>
      </x:c>
      <x:c r="D276" s="26"/>
      <x:c r="E276" s="26"/>
      <x:c r="F276" s="36" t="str">
        <x:f>IF($A276="","",ROUND(IFERROR($D276/(1-MIN($E276,DAY(EOMONTH($A276,0)))/DAY(EOMONTH($A276,0))),$D276),0))</x:f>
      </x:c>
      <x:c r="G276" s="36" t="str">
        <x:f>IF($B276="","",IF(COUNTIFS($B$5:$B$304,$B276,$A$5:$A$304,"&gt;="&amp;EDATE($A276,-3),$A$5:$A$304,"&lt;"&amp;$A276)&lt;3,"",ROUND(SUMIFS($F$5:$F$304,$B$5:$B$304,$B276,$A$5:$A$304,"&gt;="&amp;EDATE($A276,-3),$A$5:$A$304,"&lt;"&amp;$A276)/3,0)))</x:f>
      </x:c>
      <x:c r="H276" s="42" t="str">
        <x:f>IF(OR($F276="",$G276=""),"",ABS($G276-$F276)/MAX(1,$F276))</x:f>
      </x:c>
      <x:c r="I276" s="42" t="str">
        <x:f>IF(OR($F276="",$G276=""),"",($G276-$F276)/MAX(1,$F276))</x:f>
      </x:c>
      <x:c r="J276" s="27"/>
      <x:c r="K276" s="27"/>
      <x:c r="L276" s="1"/>
      <x:c r="M276" s="1"/>
      <x:c r="N276" s="1"/>
      <x:c r="O276" s="1"/>
      <x:c r="P276" s="1"/>
      <x:c r="Q276" s="1"/>
      <x:c r="R276" s="1"/>
      <x:c r="S276" s="1"/>
      <x:c r="T276" s="1"/>
      <x:c r="U276" s="1"/>
      <x:c r="V276" s="1"/>
      <x:c r="W276" s="1"/>
    </x:row>
    <x:row r="277">
      <x:c r="A277" s="41"/>
      <x:c r="B277" s="26"/>
      <x:c r="C277" s="36" t="str">
        <x:f>IF($B277="","",IFERROR(INDEX(Produtos!$B$5:$B$204,MATCH($B277,Produtos!$A$5:$A$204,0)),""))</x:f>
      </x:c>
      <x:c r="D277" s="26"/>
      <x:c r="E277" s="26"/>
      <x:c r="F277" s="36" t="str">
        <x:f>IF($A277="","",ROUND(IFERROR($D277/(1-MIN($E277,DAY(EOMONTH($A277,0)))/DAY(EOMONTH($A277,0))),$D277),0))</x:f>
      </x:c>
      <x:c r="G277" s="36" t="str">
        <x:f>IF($B277="","",IF(COUNTIFS($B$5:$B$304,$B277,$A$5:$A$304,"&gt;="&amp;EDATE($A277,-3),$A$5:$A$304,"&lt;"&amp;$A277)&lt;3,"",ROUND(SUMIFS($F$5:$F$304,$B$5:$B$304,$B277,$A$5:$A$304,"&gt;="&amp;EDATE($A277,-3),$A$5:$A$304,"&lt;"&amp;$A277)/3,0)))</x:f>
      </x:c>
      <x:c r="H277" s="42" t="str">
        <x:f>IF(OR($F277="",$G277=""),"",ABS($G277-$F277)/MAX(1,$F277))</x:f>
      </x:c>
      <x:c r="I277" s="42" t="str">
        <x:f>IF(OR($F277="",$G277=""),"",($G277-$F277)/MAX(1,$F277))</x:f>
      </x:c>
      <x:c r="J277" s="27"/>
      <x:c r="K277" s="27"/>
      <x:c r="L277" s="1"/>
      <x:c r="M277" s="1"/>
      <x:c r="N277" s="1"/>
      <x:c r="O277" s="1"/>
      <x:c r="P277" s="1"/>
      <x:c r="Q277" s="1"/>
      <x:c r="R277" s="1"/>
      <x:c r="S277" s="1"/>
      <x:c r="T277" s="1"/>
      <x:c r="U277" s="1"/>
      <x:c r="V277" s="1"/>
      <x:c r="W277" s="1"/>
    </x:row>
    <x:row r="278">
      <x:c r="A278" s="41"/>
      <x:c r="B278" s="26"/>
      <x:c r="C278" s="36" t="str">
        <x:f>IF($B278="","",IFERROR(INDEX(Produtos!$B$5:$B$204,MATCH($B278,Produtos!$A$5:$A$204,0)),""))</x:f>
      </x:c>
      <x:c r="D278" s="26"/>
      <x:c r="E278" s="26"/>
      <x:c r="F278" s="36" t="str">
        <x:f>IF($A278="","",ROUND(IFERROR($D278/(1-MIN($E278,DAY(EOMONTH($A278,0)))/DAY(EOMONTH($A278,0))),$D278),0))</x:f>
      </x:c>
      <x:c r="G278" s="36" t="str">
        <x:f>IF($B278="","",IF(COUNTIFS($B$5:$B$304,$B278,$A$5:$A$304,"&gt;="&amp;EDATE($A278,-3),$A$5:$A$304,"&lt;"&amp;$A278)&lt;3,"",ROUND(SUMIFS($F$5:$F$304,$B$5:$B$304,$B278,$A$5:$A$304,"&gt;="&amp;EDATE($A278,-3),$A$5:$A$304,"&lt;"&amp;$A278)/3,0)))</x:f>
      </x:c>
      <x:c r="H278" s="42" t="str">
        <x:f>IF(OR($F278="",$G278=""),"",ABS($G278-$F278)/MAX(1,$F278))</x:f>
      </x:c>
      <x:c r="I278" s="42" t="str">
        <x:f>IF(OR($F278="",$G278=""),"",($G278-$F278)/MAX(1,$F278))</x:f>
      </x:c>
      <x:c r="J278" s="27"/>
      <x:c r="K278" s="27"/>
      <x:c r="L278" s="1"/>
      <x:c r="M278" s="1"/>
      <x:c r="N278" s="1"/>
      <x:c r="O278" s="1"/>
      <x:c r="P278" s="1"/>
      <x:c r="Q278" s="1"/>
      <x:c r="R278" s="1"/>
      <x:c r="S278" s="1"/>
      <x:c r="T278" s="1"/>
      <x:c r="U278" s="1"/>
      <x:c r="V278" s="1"/>
      <x:c r="W278" s="1"/>
    </x:row>
    <x:row r="279">
      <x:c r="A279" s="41"/>
      <x:c r="B279" s="26"/>
      <x:c r="C279" s="36" t="str">
        <x:f>IF($B279="","",IFERROR(INDEX(Produtos!$B$5:$B$204,MATCH($B279,Produtos!$A$5:$A$204,0)),""))</x:f>
      </x:c>
      <x:c r="D279" s="26"/>
      <x:c r="E279" s="26"/>
      <x:c r="F279" s="36" t="str">
        <x:f>IF($A279="","",ROUND(IFERROR($D279/(1-MIN($E279,DAY(EOMONTH($A279,0)))/DAY(EOMONTH($A279,0))),$D279),0))</x:f>
      </x:c>
      <x:c r="G279" s="36" t="str">
        <x:f>IF($B279="","",IF(COUNTIFS($B$5:$B$304,$B279,$A$5:$A$304,"&gt;="&amp;EDATE($A279,-3),$A$5:$A$304,"&lt;"&amp;$A279)&lt;3,"",ROUND(SUMIFS($F$5:$F$304,$B$5:$B$304,$B279,$A$5:$A$304,"&gt;="&amp;EDATE($A279,-3),$A$5:$A$304,"&lt;"&amp;$A279)/3,0)))</x:f>
      </x:c>
      <x:c r="H279" s="42" t="str">
        <x:f>IF(OR($F279="",$G279=""),"",ABS($G279-$F279)/MAX(1,$F279))</x:f>
      </x:c>
      <x:c r="I279" s="42" t="str">
        <x:f>IF(OR($F279="",$G279=""),"",($G279-$F279)/MAX(1,$F279))</x:f>
      </x:c>
      <x:c r="J279" s="27"/>
      <x:c r="K279" s="27"/>
      <x:c r="L279" s="1"/>
      <x:c r="M279" s="1"/>
      <x:c r="N279" s="1"/>
      <x:c r="O279" s="1"/>
      <x:c r="P279" s="1"/>
      <x:c r="Q279" s="1"/>
      <x:c r="R279" s="1"/>
      <x:c r="S279" s="1"/>
      <x:c r="T279" s="1"/>
      <x:c r="U279" s="1"/>
      <x:c r="V279" s="1"/>
      <x:c r="W279" s="1"/>
    </x:row>
    <x:row r="280">
      <x:c r="A280" s="41"/>
      <x:c r="B280" s="26"/>
      <x:c r="C280" s="36" t="str">
        <x:f>IF($B280="","",IFERROR(INDEX(Produtos!$B$5:$B$204,MATCH($B280,Produtos!$A$5:$A$204,0)),""))</x:f>
      </x:c>
      <x:c r="D280" s="26"/>
      <x:c r="E280" s="26"/>
      <x:c r="F280" s="36" t="str">
        <x:f>IF($A280="","",ROUND(IFERROR($D280/(1-MIN($E280,DAY(EOMONTH($A280,0)))/DAY(EOMONTH($A280,0))),$D280),0))</x:f>
      </x:c>
      <x:c r="G280" s="36" t="str">
        <x:f>IF($B280="","",IF(COUNTIFS($B$5:$B$304,$B280,$A$5:$A$304,"&gt;="&amp;EDATE($A280,-3),$A$5:$A$304,"&lt;"&amp;$A280)&lt;3,"",ROUND(SUMIFS($F$5:$F$304,$B$5:$B$304,$B280,$A$5:$A$304,"&gt;="&amp;EDATE($A280,-3),$A$5:$A$304,"&lt;"&amp;$A280)/3,0)))</x:f>
      </x:c>
      <x:c r="H280" s="42" t="str">
        <x:f>IF(OR($F280="",$G280=""),"",ABS($G280-$F280)/MAX(1,$F280))</x:f>
      </x:c>
      <x:c r="I280" s="42" t="str">
        <x:f>IF(OR($F280="",$G280=""),"",($G280-$F280)/MAX(1,$F280))</x:f>
      </x:c>
      <x:c r="J280" s="27"/>
      <x:c r="K280" s="27"/>
      <x:c r="L280" s="1"/>
      <x:c r="M280" s="1"/>
      <x:c r="N280" s="1"/>
      <x:c r="O280" s="1"/>
      <x:c r="P280" s="1"/>
      <x:c r="Q280" s="1"/>
      <x:c r="R280" s="1"/>
      <x:c r="S280" s="1"/>
      <x:c r="T280" s="1"/>
      <x:c r="U280" s="1"/>
      <x:c r="V280" s="1"/>
      <x:c r="W280" s="1"/>
    </x:row>
    <x:row r="281">
      <x:c r="A281" s="41"/>
      <x:c r="B281" s="26"/>
      <x:c r="C281" s="36" t="str">
        <x:f>IF($B281="","",IFERROR(INDEX(Produtos!$B$5:$B$204,MATCH($B281,Produtos!$A$5:$A$204,0)),""))</x:f>
      </x:c>
      <x:c r="D281" s="26"/>
      <x:c r="E281" s="26"/>
      <x:c r="F281" s="36" t="str">
        <x:f>IF($A281="","",ROUND(IFERROR($D281/(1-MIN($E281,DAY(EOMONTH($A281,0)))/DAY(EOMONTH($A281,0))),$D281),0))</x:f>
      </x:c>
      <x:c r="G281" s="36" t="str">
        <x:f>IF($B281="","",IF(COUNTIFS($B$5:$B$304,$B281,$A$5:$A$304,"&gt;="&amp;EDATE($A281,-3),$A$5:$A$304,"&lt;"&amp;$A281)&lt;3,"",ROUND(SUMIFS($F$5:$F$304,$B$5:$B$304,$B281,$A$5:$A$304,"&gt;="&amp;EDATE($A281,-3),$A$5:$A$304,"&lt;"&amp;$A281)/3,0)))</x:f>
      </x:c>
      <x:c r="H281" s="42" t="str">
        <x:f>IF(OR($F281="",$G281=""),"",ABS($G281-$F281)/MAX(1,$F281))</x:f>
      </x:c>
      <x:c r="I281" s="42" t="str">
        <x:f>IF(OR($F281="",$G281=""),"",($G281-$F281)/MAX(1,$F281))</x:f>
      </x:c>
      <x:c r="J281" s="27"/>
      <x:c r="K281" s="27"/>
      <x:c r="L281" s="1"/>
      <x:c r="M281" s="1"/>
      <x:c r="N281" s="1"/>
      <x:c r="O281" s="1"/>
      <x:c r="P281" s="1"/>
      <x:c r="Q281" s="1"/>
      <x:c r="R281" s="1"/>
      <x:c r="S281" s="1"/>
      <x:c r="T281" s="1"/>
      <x:c r="U281" s="1"/>
      <x:c r="V281" s="1"/>
      <x:c r="W281" s="1"/>
    </x:row>
    <x:row r="282">
      <x:c r="A282" s="41"/>
      <x:c r="B282" s="26"/>
      <x:c r="C282" s="36" t="str">
        <x:f>IF($B282="","",IFERROR(INDEX(Produtos!$B$5:$B$204,MATCH($B282,Produtos!$A$5:$A$204,0)),""))</x:f>
      </x:c>
      <x:c r="D282" s="26"/>
      <x:c r="E282" s="26"/>
      <x:c r="F282" s="36" t="str">
        <x:f>IF($A282="","",ROUND(IFERROR($D282/(1-MIN($E282,DAY(EOMONTH($A282,0)))/DAY(EOMONTH($A282,0))),$D282),0))</x:f>
      </x:c>
      <x:c r="G282" s="36" t="str">
        <x:f>IF($B282="","",IF(COUNTIFS($B$5:$B$304,$B282,$A$5:$A$304,"&gt;="&amp;EDATE($A282,-3),$A$5:$A$304,"&lt;"&amp;$A282)&lt;3,"",ROUND(SUMIFS($F$5:$F$304,$B$5:$B$304,$B282,$A$5:$A$304,"&gt;="&amp;EDATE($A282,-3),$A$5:$A$304,"&lt;"&amp;$A282)/3,0)))</x:f>
      </x:c>
      <x:c r="H282" s="42" t="str">
        <x:f>IF(OR($F282="",$G282=""),"",ABS($G282-$F282)/MAX(1,$F282))</x:f>
      </x:c>
      <x:c r="I282" s="42" t="str">
        <x:f>IF(OR($F282="",$G282=""),"",($G282-$F282)/MAX(1,$F282))</x:f>
      </x:c>
      <x:c r="J282" s="27"/>
      <x:c r="K282" s="27"/>
      <x:c r="L282" s="1"/>
      <x:c r="M282" s="1"/>
      <x:c r="N282" s="1"/>
      <x:c r="O282" s="1"/>
      <x:c r="P282" s="1"/>
      <x:c r="Q282" s="1"/>
      <x:c r="R282" s="1"/>
      <x:c r="S282" s="1"/>
      <x:c r="T282" s="1"/>
      <x:c r="U282" s="1"/>
      <x:c r="V282" s="1"/>
      <x:c r="W282" s="1"/>
    </x:row>
    <x:row r="283">
      <x:c r="A283" s="41"/>
      <x:c r="B283" s="26"/>
      <x:c r="C283" s="36" t="str">
        <x:f>IF($B283="","",IFERROR(INDEX(Produtos!$B$5:$B$204,MATCH($B283,Produtos!$A$5:$A$204,0)),""))</x:f>
      </x:c>
      <x:c r="D283" s="26"/>
      <x:c r="E283" s="26"/>
      <x:c r="F283" s="36" t="str">
        <x:f>IF($A283="","",ROUND(IFERROR($D283/(1-MIN($E283,DAY(EOMONTH($A283,0)))/DAY(EOMONTH($A283,0))),$D283),0))</x:f>
      </x:c>
      <x:c r="G283" s="36" t="str">
        <x:f>IF($B283="","",IF(COUNTIFS($B$5:$B$304,$B283,$A$5:$A$304,"&gt;="&amp;EDATE($A283,-3),$A$5:$A$304,"&lt;"&amp;$A283)&lt;3,"",ROUND(SUMIFS($F$5:$F$304,$B$5:$B$304,$B283,$A$5:$A$304,"&gt;="&amp;EDATE($A283,-3),$A$5:$A$304,"&lt;"&amp;$A283)/3,0)))</x:f>
      </x:c>
      <x:c r="H283" s="42" t="str">
        <x:f>IF(OR($F283="",$G283=""),"",ABS($G283-$F283)/MAX(1,$F283))</x:f>
      </x:c>
      <x:c r="I283" s="42" t="str">
        <x:f>IF(OR($F283="",$G283=""),"",($G283-$F283)/MAX(1,$F283))</x:f>
      </x:c>
      <x:c r="J283" s="27"/>
      <x:c r="K283" s="27"/>
      <x:c r="L283" s="1"/>
      <x:c r="M283" s="1"/>
      <x:c r="N283" s="1"/>
      <x:c r="O283" s="1"/>
      <x:c r="P283" s="1"/>
      <x:c r="Q283" s="1"/>
      <x:c r="R283" s="1"/>
      <x:c r="S283" s="1"/>
      <x:c r="T283" s="1"/>
      <x:c r="U283" s="1"/>
      <x:c r="V283" s="1"/>
      <x:c r="W283" s="1"/>
    </x:row>
    <x:row r="284">
      <x:c r="A284" s="41"/>
      <x:c r="B284" s="26"/>
      <x:c r="C284" s="36" t="str">
        <x:f>IF($B284="","",IFERROR(INDEX(Produtos!$B$5:$B$204,MATCH($B284,Produtos!$A$5:$A$204,0)),""))</x:f>
      </x:c>
      <x:c r="D284" s="26"/>
      <x:c r="E284" s="26"/>
      <x:c r="F284" s="36" t="str">
        <x:f>IF($A284="","",ROUND(IFERROR($D284/(1-MIN($E284,DAY(EOMONTH($A284,0)))/DAY(EOMONTH($A284,0))),$D284),0))</x:f>
      </x:c>
      <x:c r="G284" s="36" t="str">
        <x:f>IF($B284="","",IF(COUNTIFS($B$5:$B$304,$B284,$A$5:$A$304,"&gt;="&amp;EDATE($A284,-3),$A$5:$A$304,"&lt;"&amp;$A284)&lt;3,"",ROUND(SUMIFS($F$5:$F$304,$B$5:$B$304,$B284,$A$5:$A$304,"&gt;="&amp;EDATE($A284,-3),$A$5:$A$304,"&lt;"&amp;$A284)/3,0)))</x:f>
      </x:c>
      <x:c r="H284" s="42" t="str">
        <x:f>IF(OR($F284="",$G284=""),"",ABS($G284-$F284)/MAX(1,$F284))</x:f>
      </x:c>
      <x:c r="I284" s="42" t="str">
        <x:f>IF(OR($F284="",$G284=""),"",($G284-$F284)/MAX(1,$F284))</x:f>
      </x:c>
      <x:c r="J284" s="27"/>
      <x:c r="K284" s="27"/>
      <x:c r="L284" s="1"/>
      <x:c r="M284" s="1"/>
      <x:c r="N284" s="1"/>
      <x:c r="O284" s="1"/>
      <x:c r="P284" s="1"/>
      <x:c r="Q284" s="1"/>
      <x:c r="R284" s="1"/>
      <x:c r="S284" s="1"/>
      <x:c r="T284" s="1"/>
      <x:c r="U284" s="1"/>
      <x:c r="V284" s="1"/>
      <x:c r="W284" s="1"/>
    </x:row>
    <x:row r="285">
      <x:c r="A285" s="41"/>
      <x:c r="B285" s="26"/>
      <x:c r="C285" s="36" t="str">
        <x:f>IF($B285="","",IFERROR(INDEX(Produtos!$B$5:$B$204,MATCH($B285,Produtos!$A$5:$A$204,0)),""))</x:f>
      </x:c>
      <x:c r="D285" s="26"/>
      <x:c r="E285" s="26"/>
      <x:c r="F285" s="36" t="str">
        <x:f>IF($A285="","",ROUND(IFERROR($D285/(1-MIN($E285,DAY(EOMONTH($A285,0)))/DAY(EOMONTH($A285,0))),$D285),0))</x:f>
      </x:c>
      <x:c r="G285" s="36" t="str">
        <x:f>IF($B285="","",IF(COUNTIFS($B$5:$B$304,$B285,$A$5:$A$304,"&gt;="&amp;EDATE($A285,-3),$A$5:$A$304,"&lt;"&amp;$A285)&lt;3,"",ROUND(SUMIFS($F$5:$F$304,$B$5:$B$304,$B285,$A$5:$A$304,"&gt;="&amp;EDATE($A285,-3),$A$5:$A$304,"&lt;"&amp;$A285)/3,0)))</x:f>
      </x:c>
      <x:c r="H285" s="42" t="str">
        <x:f>IF(OR($F285="",$G285=""),"",ABS($G285-$F285)/MAX(1,$F285))</x:f>
      </x:c>
      <x:c r="I285" s="42" t="str">
        <x:f>IF(OR($F285="",$G285=""),"",($G285-$F285)/MAX(1,$F285))</x:f>
      </x:c>
      <x:c r="J285" s="27"/>
      <x:c r="K285" s="27"/>
      <x:c r="L285" s="1"/>
      <x:c r="M285" s="1"/>
      <x:c r="N285" s="1"/>
      <x:c r="O285" s="1"/>
      <x:c r="P285" s="1"/>
      <x:c r="Q285" s="1"/>
      <x:c r="R285" s="1"/>
      <x:c r="S285" s="1"/>
      <x:c r="T285" s="1"/>
      <x:c r="U285" s="1"/>
      <x:c r="V285" s="1"/>
      <x:c r="W285" s="1"/>
    </x:row>
    <x:row r="286">
      <x:c r="A286" s="41"/>
      <x:c r="B286" s="26"/>
      <x:c r="C286" s="36" t="str">
        <x:f>IF($B286="","",IFERROR(INDEX(Produtos!$B$5:$B$204,MATCH($B286,Produtos!$A$5:$A$204,0)),""))</x:f>
      </x:c>
      <x:c r="D286" s="26"/>
      <x:c r="E286" s="26"/>
      <x:c r="F286" s="36" t="str">
        <x:f>IF($A286="","",ROUND(IFERROR($D286/(1-MIN($E286,DAY(EOMONTH($A286,0)))/DAY(EOMONTH($A286,0))),$D286),0))</x:f>
      </x:c>
      <x:c r="G286" s="36" t="str">
        <x:f>IF($B286="","",IF(COUNTIFS($B$5:$B$304,$B286,$A$5:$A$304,"&gt;="&amp;EDATE($A286,-3),$A$5:$A$304,"&lt;"&amp;$A286)&lt;3,"",ROUND(SUMIFS($F$5:$F$304,$B$5:$B$304,$B286,$A$5:$A$304,"&gt;="&amp;EDATE($A286,-3),$A$5:$A$304,"&lt;"&amp;$A286)/3,0)))</x:f>
      </x:c>
      <x:c r="H286" s="42" t="str">
        <x:f>IF(OR($F286="",$G286=""),"",ABS($G286-$F286)/MAX(1,$F286))</x:f>
      </x:c>
      <x:c r="I286" s="42" t="str">
        <x:f>IF(OR($F286="",$G286=""),"",($G286-$F286)/MAX(1,$F286))</x:f>
      </x:c>
      <x:c r="J286" s="27"/>
      <x:c r="K286" s="27"/>
      <x:c r="L286" s="1"/>
      <x:c r="M286" s="1"/>
      <x:c r="N286" s="1"/>
      <x:c r="O286" s="1"/>
      <x:c r="P286" s="1"/>
      <x:c r="Q286" s="1"/>
      <x:c r="R286" s="1"/>
      <x:c r="S286" s="1"/>
      <x:c r="T286" s="1"/>
      <x:c r="U286" s="1"/>
      <x:c r="V286" s="1"/>
      <x:c r="W286" s="1"/>
    </x:row>
    <x:row r="287">
      <x:c r="A287" s="41"/>
      <x:c r="B287" s="26"/>
      <x:c r="C287" s="36" t="str">
        <x:f>IF($B287="","",IFERROR(INDEX(Produtos!$B$5:$B$204,MATCH($B287,Produtos!$A$5:$A$204,0)),""))</x:f>
      </x:c>
      <x:c r="D287" s="26"/>
      <x:c r="E287" s="26"/>
      <x:c r="F287" s="36" t="str">
        <x:f>IF($A287="","",ROUND(IFERROR($D287/(1-MIN($E287,DAY(EOMONTH($A287,0)))/DAY(EOMONTH($A287,0))),$D287),0))</x:f>
      </x:c>
      <x:c r="G287" s="36" t="str">
        <x:f>IF($B287="","",IF(COUNTIFS($B$5:$B$304,$B287,$A$5:$A$304,"&gt;="&amp;EDATE($A287,-3),$A$5:$A$304,"&lt;"&amp;$A287)&lt;3,"",ROUND(SUMIFS($F$5:$F$304,$B$5:$B$304,$B287,$A$5:$A$304,"&gt;="&amp;EDATE($A287,-3),$A$5:$A$304,"&lt;"&amp;$A287)/3,0)))</x:f>
      </x:c>
      <x:c r="H287" s="42" t="str">
        <x:f>IF(OR($F287="",$G287=""),"",ABS($G287-$F287)/MAX(1,$F287))</x:f>
      </x:c>
      <x:c r="I287" s="42" t="str">
        <x:f>IF(OR($F287="",$G287=""),"",($G287-$F287)/MAX(1,$F287))</x:f>
      </x:c>
      <x:c r="J287" s="27"/>
      <x:c r="K287" s="27"/>
      <x:c r="L287" s="1"/>
      <x:c r="M287" s="1"/>
      <x:c r="N287" s="1"/>
      <x:c r="O287" s="1"/>
      <x:c r="P287" s="1"/>
      <x:c r="Q287" s="1"/>
      <x:c r="R287" s="1"/>
      <x:c r="S287" s="1"/>
      <x:c r="T287" s="1"/>
      <x:c r="U287" s="1"/>
      <x:c r="V287" s="1"/>
      <x:c r="W287" s="1"/>
    </x:row>
    <x:row r="288">
      <x:c r="A288" s="41"/>
      <x:c r="B288" s="26"/>
      <x:c r="C288" s="36" t="str">
        <x:f>IF($B288="","",IFERROR(INDEX(Produtos!$B$5:$B$204,MATCH($B288,Produtos!$A$5:$A$204,0)),""))</x:f>
      </x:c>
      <x:c r="D288" s="26"/>
      <x:c r="E288" s="26"/>
      <x:c r="F288" s="36" t="str">
        <x:f>IF($A288="","",ROUND(IFERROR($D288/(1-MIN($E288,DAY(EOMONTH($A288,0)))/DAY(EOMONTH($A288,0))),$D288),0))</x:f>
      </x:c>
      <x:c r="G288" s="36" t="str">
        <x:f>IF($B288="","",IF(COUNTIFS($B$5:$B$304,$B288,$A$5:$A$304,"&gt;="&amp;EDATE($A288,-3),$A$5:$A$304,"&lt;"&amp;$A288)&lt;3,"",ROUND(SUMIFS($F$5:$F$304,$B$5:$B$304,$B288,$A$5:$A$304,"&gt;="&amp;EDATE($A288,-3),$A$5:$A$304,"&lt;"&amp;$A288)/3,0)))</x:f>
      </x:c>
      <x:c r="H288" s="42" t="str">
        <x:f>IF(OR($F288="",$G288=""),"",ABS($G288-$F288)/MAX(1,$F288))</x:f>
      </x:c>
      <x:c r="I288" s="42" t="str">
        <x:f>IF(OR($F288="",$G288=""),"",($G288-$F288)/MAX(1,$F288))</x:f>
      </x:c>
      <x:c r="J288" s="27"/>
      <x:c r="K288" s="27"/>
      <x:c r="L288" s="1"/>
      <x:c r="M288" s="1"/>
      <x:c r="N288" s="1"/>
      <x:c r="O288" s="1"/>
      <x:c r="P288" s="1"/>
      <x:c r="Q288" s="1"/>
      <x:c r="R288" s="1"/>
      <x:c r="S288" s="1"/>
      <x:c r="T288" s="1"/>
      <x:c r="U288" s="1"/>
      <x:c r="V288" s="1"/>
      <x:c r="W288" s="1"/>
    </x:row>
    <x:row r="289">
      <x:c r="A289" s="41"/>
      <x:c r="B289" s="26"/>
      <x:c r="C289" s="36" t="str">
        <x:f>IF($B289="","",IFERROR(INDEX(Produtos!$B$5:$B$204,MATCH($B289,Produtos!$A$5:$A$204,0)),""))</x:f>
      </x:c>
      <x:c r="D289" s="26"/>
      <x:c r="E289" s="26"/>
      <x:c r="F289" s="36" t="str">
        <x:f>IF($A289="","",ROUND(IFERROR($D289/(1-MIN($E289,DAY(EOMONTH($A289,0)))/DAY(EOMONTH($A289,0))),$D289),0))</x:f>
      </x:c>
      <x:c r="G289" s="36" t="str">
        <x:f>IF($B289="","",IF(COUNTIFS($B$5:$B$304,$B289,$A$5:$A$304,"&gt;="&amp;EDATE($A289,-3),$A$5:$A$304,"&lt;"&amp;$A289)&lt;3,"",ROUND(SUMIFS($F$5:$F$304,$B$5:$B$304,$B289,$A$5:$A$304,"&gt;="&amp;EDATE($A289,-3),$A$5:$A$304,"&lt;"&amp;$A289)/3,0)))</x:f>
      </x:c>
      <x:c r="H289" s="42" t="str">
        <x:f>IF(OR($F289="",$G289=""),"",ABS($G289-$F289)/MAX(1,$F289))</x:f>
      </x:c>
      <x:c r="I289" s="42" t="str">
        <x:f>IF(OR($F289="",$G289=""),"",($G289-$F289)/MAX(1,$F289))</x:f>
      </x:c>
      <x:c r="J289" s="27"/>
      <x:c r="K289" s="27"/>
      <x:c r="L289" s="1"/>
      <x:c r="M289" s="1"/>
      <x:c r="N289" s="1"/>
      <x:c r="O289" s="1"/>
      <x:c r="P289" s="1"/>
      <x:c r="Q289" s="1"/>
      <x:c r="R289" s="1"/>
      <x:c r="S289" s="1"/>
      <x:c r="T289" s="1"/>
      <x:c r="U289" s="1"/>
      <x:c r="V289" s="1"/>
      <x:c r="W289" s="1"/>
    </x:row>
    <x:row r="290">
      <x:c r="A290" s="41"/>
      <x:c r="B290" s="26"/>
      <x:c r="C290" s="36" t="str">
        <x:f>IF($B290="","",IFERROR(INDEX(Produtos!$B$5:$B$204,MATCH($B290,Produtos!$A$5:$A$204,0)),""))</x:f>
      </x:c>
      <x:c r="D290" s="26"/>
      <x:c r="E290" s="26"/>
      <x:c r="F290" s="36" t="str">
        <x:f>IF($A290="","",ROUND(IFERROR($D290/(1-MIN($E290,DAY(EOMONTH($A290,0)))/DAY(EOMONTH($A290,0))),$D290),0))</x:f>
      </x:c>
      <x:c r="G290" s="36" t="str">
        <x:f>IF($B290="","",IF(COUNTIFS($B$5:$B$304,$B290,$A$5:$A$304,"&gt;="&amp;EDATE($A290,-3),$A$5:$A$304,"&lt;"&amp;$A290)&lt;3,"",ROUND(SUMIFS($F$5:$F$304,$B$5:$B$304,$B290,$A$5:$A$304,"&gt;="&amp;EDATE($A290,-3),$A$5:$A$304,"&lt;"&amp;$A290)/3,0)))</x:f>
      </x:c>
      <x:c r="H290" s="42" t="str">
        <x:f>IF(OR($F290="",$G290=""),"",ABS($G290-$F290)/MAX(1,$F290))</x:f>
      </x:c>
      <x:c r="I290" s="42" t="str">
        <x:f>IF(OR($F290="",$G290=""),"",($G290-$F290)/MAX(1,$F290))</x:f>
      </x:c>
      <x:c r="J290" s="27"/>
      <x:c r="K290" s="27"/>
      <x:c r="L290" s="1"/>
      <x:c r="M290" s="1"/>
      <x:c r="N290" s="1"/>
      <x:c r="O290" s="1"/>
      <x:c r="P290" s="1"/>
      <x:c r="Q290" s="1"/>
      <x:c r="R290" s="1"/>
      <x:c r="S290" s="1"/>
      <x:c r="T290" s="1"/>
      <x:c r="U290" s="1"/>
      <x:c r="V290" s="1"/>
      <x:c r="W290" s="1"/>
    </x:row>
    <x:row r="291">
      <x:c r="A291" s="41"/>
      <x:c r="B291" s="26"/>
      <x:c r="C291" s="36" t="str">
        <x:f>IF($B291="","",IFERROR(INDEX(Produtos!$B$5:$B$204,MATCH($B291,Produtos!$A$5:$A$204,0)),""))</x:f>
      </x:c>
      <x:c r="D291" s="26"/>
      <x:c r="E291" s="26"/>
      <x:c r="F291" s="36" t="str">
        <x:f>IF($A291="","",ROUND(IFERROR($D291/(1-MIN($E291,DAY(EOMONTH($A291,0)))/DAY(EOMONTH($A291,0))),$D291),0))</x:f>
      </x:c>
      <x:c r="G291" s="36" t="str">
        <x:f>IF($B291="","",IF(COUNTIFS($B$5:$B$304,$B291,$A$5:$A$304,"&gt;="&amp;EDATE($A291,-3),$A$5:$A$304,"&lt;"&amp;$A291)&lt;3,"",ROUND(SUMIFS($F$5:$F$304,$B$5:$B$304,$B291,$A$5:$A$304,"&gt;="&amp;EDATE($A291,-3),$A$5:$A$304,"&lt;"&amp;$A291)/3,0)))</x:f>
      </x:c>
      <x:c r="H291" s="42" t="str">
        <x:f>IF(OR($F291="",$G291=""),"",ABS($G291-$F291)/MAX(1,$F291))</x:f>
      </x:c>
      <x:c r="I291" s="42" t="str">
        <x:f>IF(OR($F291="",$G291=""),"",($G291-$F291)/MAX(1,$F291))</x:f>
      </x:c>
      <x:c r="J291" s="27"/>
      <x:c r="K291" s="27"/>
      <x:c r="L291" s="1"/>
      <x:c r="M291" s="1"/>
      <x:c r="N291" s="1"/>
      <x:c r="O291" s="1"/>
      <x:c r="P291" s="1"/>
      <x:c r="Q291" s="1"/>
      <x:c r="R291" s="1"/>
      <x:c r="S291" s="1"/>
      <x:c r="T291" s="1"/>
      <x:c r="U291" s="1"/>
      <x:c r="V291" s="1"/>
      <x:c r="W291" s="1"/>
    </x:row>
    <x:row r="292">
      <x:c r="A292" s="41"/>
      <x:c r="B292" s="26"/>
      <x:c r="C292" s="36" t="str">
        <x:f>IF($B292="","",IFERROR(INDEX(Produtos!$B$5:$B$204,MATCH($B292,Produtos!$A$5:$A$204,0)),""))</x:f>
      </x:c>
      <x:c r="D292" s="26"/>
      <x:c r="E292" s="26"/>
      <x:c r="F292" s="36" t="str">
        <x:f>IF($A292="","",ROUND(IFERROR($D292/(1-MIN($E292,DAY(EOMONTH($A292,0)))/DAY(EOMONTH($A292,0))),$D292),0))</x:f>
      </x:c>
      <x:c r="G292" s="36" t="str">
        <x:f>IF($B292="","",IF(COUNTIFS($B$5:$B$304,$B292,$A$5:$A$304,"&gt;="&amp;EDATE($A292,-3),$A$5:$A$304,"&lt;"&amp;$A292)&lt;3,"",ROUND(SUMIFS($F$5:$F$304,$B$5:$B$304,$B292,$A$5:$A$304,"&gt;="&amp;EDATE($A292,-3),$A$5:$A$304,"&lt;"&amp;$A292)/3,0)))</x:f>
      </x:c>
      <x:c r="H292" s="42" t="str">
        <x:f>IF(OR($F292="",$G292=""),"",ABS($G292-$F292)/MAX(1,$F292))</x:f>
      </x:c>
      <x:c r="I292" s="42" t="str">
        <x:f>IF(OR($F292="",$G292=""),"",($G292-$F292)/MAX(1,$F292))</x:f>
      </x:c>
      <x:c r="J292" s="27"/>
      <x:c r="K292" s="27"/>
      <x:c r="L292" s="1"/>
      <x:c r="M292" s="1"/>
      <x:c r="N292" s="1"/>
      <x:c r="O292" s="1"/>
      <x:c r="P292" s="1"/>
      <x:c r="Q292" s="1"/>
      <x:c r="R292" s="1"/>
      <x:c r="S292" s="1"/>
      <x:c r="T292" s="1"/>
      <x:c r="U292" s="1"/>
      <x:c r="V292" s="1"/>
      <x:c r="W292" s="1"/>
    </x:row>
    <x:row r="293">
      <x:c r="A293" s="41"/>
      <x:c r="B293" s="26"/>
      <x:c r="C293" s="36" t="str">
        <x:f>IF($B293="","",IFERROR(INDEX(Produtos!$B$5:$B$204,MATCH($B293,Produtos!$A$5:$A$204,0)),""))</x:f>
      </x:c>
      <x:c r="D293" s="26"/>
      <x:c r="E293" s="26"/>
      <x:c r="F293" s="36" t="str">
        <x:f>IF($A293="","",ROUND(IFERROR($D293/(1-MIN($E293,DAY(EOMONTH($A293,0)))/DAY(EOMONTH($A293,0))),$D293),0))</x:f>
      </x:c>
      <x:c r="G293" s="36" t="str">
        <x:f>IF($B293="","",IF(COUNTIFS($B$5:$B$304,$B293,$A$5:$A$304,"&gt;="&amp;EDATE($A293,-3),$A$5:$A$304,"&lt;"&amp;$A293)&lt;3,"",ROUND(SUMIFS($F$5:$F$304,$B$5:$B$304,$B293,$A$5:$A$304,"&gt;="&amp;EDATE($A293,-3),$A$5:$A$304,"&lt;"&amp;$A293)/3,0)))</x:f>
      </x:c>
      <x:c r="H293" s="42" t="str">
        <x:f>IF(OR($F293="",$G293=""),"",ABS($G293-$F293)/MAX(1,$F293))</x:f>
      </x:c>
      <x:c r="I293" s="42" t="str">
        <x:f>IF(OR($F293="",$G293=""),"",($G293-$F293)/MAX(1,$F293))</x:f>
      </x:c>
      <x:c r="J293" s="27"/>
      <x:c r="K293" s="27"/>
      <x:c r="L293" s="1"/>
      <x:c r="M293" s="1"/>
      <x:c r="N293" s="1"/>
      <x:c r="O293" s="1"/>
      <x:c r="P293" s="1"/>
      <x:c r="Q293" s="1"/>
      <x:c r="R293" s="1"/>
      <x:c r="S293" s="1"/>
      <x:c r="T293" s="1"/>
      <x:c r="U293" s="1"/>
      <x:c r="V293" s="1"/>
      <x:c r="W293" s="1"/>
    </x:row>
    <x:row r="294">
      <x:c r="A294" s="41"/>
      <x:c r="B294" s="26"/>
      <x:c r="C294" s="36" t="str">
        <x:f>IF($B294="","",IFERROR(INDEX(Produtos!$B$5:$B$204,MATCH($B294,Produtos!$A$5:$A$204,0)),""))</x:f>
      </x:c>
      <x:c r="D294" s="26"/>
      <x:c r="E294" s="26"/>
      <x:c r="F294" s="36" t="str">
        <x:f>IF($A294="","",ROUND(IFERROR($D294/(1-MIN($E294,DAY(EOMONTH($A294,0)))/DAY(EOMONTH($A294,0))),$D294),0))</x:f>
      </x:c>
      <x:c r="G294" s="36" t="str">
        <x:f>IF($B294="","",IF(COUNTIFS($B$5:$B$304,$B294,$A$5:$A$304,"&gt;="&amp;EDATE($A294,-3),$A$5:$A$304,"&lt;"&amp;$A294)&lt;3,"",ROUND(SUMIFS($F$5:$F$304,$B$5:$B$304,$B294,$A$5:$A$304,"&gt;="&amp;EDATE($A294,-3),$A$5:$A$304,"&lt;"&amp;$A294)/3,0)))</x:f>
      </x:c>
      <x:c r="H294" s="42" t="str">
        <x:f>IF(OR($F294="",$G294=""),"",ABS($G294-$F294)/MAX(1,$F294))</x:f>
      </x:c>
      <x:c r="I294" s="42" t="str">
        <x:f>IF(OR($F294="",$G294=""),"",($G294-$F294)/MAX(1,$F294))</x:f>
      </x:c>
      <x:c r="J294" s="27"/>
      <x:c r="K294" s="27"/>
      <x:c r="L294" s="1"/>
      <x:c r="M294" s="1"/>
      <x:c r="N294" s="1"/>
      <x:c r="O294" s="1"/>
      <x:c r="P294" s="1"/>
      <x:c r="Q294" s="1"/>
      <x:c r="R294" s="1"/>
      <x:c r="S294" s="1"/>
      <x:c r="T294" s="1"/>
      <x:c r="U294" s="1"/>
      <x:c r="V294" s="1"/>
      <x:c r="W294" s="1"/>
    </x:row>
    <x:row r="295">
      <x:c r="A295" s="41"/>
      <x:c r="B295" s="26"/>
      <x:c r="C295" s="36" t="str">
        <x:f>IF($B295="","",IFERROR(INDEX(Produtos!$B$5:$B$204,MATCH($B295,Produtos!$A$5:$A$204,0)),""))</x:f>
      </x:c>
      <x:c r="D295" s="26"/>
      <x:c r="E295" s="26"/>
      <x:c r="F295" s="36" t="str">
        <x:f>IF($A295="","",ROUND(IFERROR($D295/(1-MIN($E295,DAY(EOMONTH($A295,0)))/DAY(EOMONTH($A295,0))),$D295),0))</x:f>
      </x:c>
      <x:c r="G295" s="36" t="str">
        <x:f>IF($B295="","",IF(COUNTIFS($B$5:$B$304,$B295,$A$5:$A$304,"&gt;="&amp;EDATE($A295,-3),$A$5:$A$304,"&lt;"&amp;$A295)&lt;3,"",ROUND(SUMIFS($F$5:$F$304,$B$5:$B$304,$B295,$A$5:$A$304,"&gt;="&amp;EDATE($A295,-3),$A$5:$A$304,"&lt;"&amp;$A295)/3,0)))</x:f>
      </x:c>
      <x:c r="H295" s="42" t="str">
        <x:f>IF(OR($F295="",$G295=""),"",ABS($G295-$F295)/MAX(1,$F295))</x:f>
      </x:c>
      <x:c r="I295" s="42" t="str">
        <x:f>IF(OR($F295="",$G295=""),"",($G295-$F295)/MAX(1,$F295))</x:f>
      </x:c>
      <x:c r="J295" s="27"/>
      <x:c r="K295" s="27"/>
      <x:c r="L295" s="1"/>
      <x:c r="M295" s="1"/>
      <x:c r="N295" s="1"/>
      <x:c r="O295" s="1"/>
      <x:c r="P295" s="1"/>
      <x:c r="Q295" s="1"/>
      <x:c r="R295" s="1"/>
      <x:c r="S295" s="1"/>
      <x:c r="T295" s="1"/>
      <x:c r="U295" s="1"/>
      <x:c r="V295" s="1"/>
      <x:c r="W295" s="1"/>
    </x:row>
    <x:row r="296">
      <x:c r="A296" s="41"/>
      <x:c r="B296" s="26"/>
      <x:c r="C296" s="36" t="str">
        <x:f>IF($B296="","",IFERROR(INDEX(Produtos!$B$5:$B$204,MATCH($B296,Produtos!$A$5:$A$204,0)),""))</x:f>
      </x:c>
      <x:c r="D296" s="26"/>
      <x:c r="E296" s="26"/>
      <x:c r="F296" s="36" t="str">
        <x:f>IF($A296="","",ROUND(IFERROR($D296/(1-MIN($E296,DAY(EOMONTH($A296,0)))/DAY(EOMONTH($A296,0))),$D296),0))</x:f>
      </x:c>
      <x:c r="G296" s="36" t="str">
        <x:f>IF($B296="","",IF(COUNTIFS($B$5:$B$304,$B296,$A$5:$A$304,"&gt;="&amp;EDATE($A296,-3),$A$5:$A$304,"&lt;"&amp;$A296)&lt;3,"",ROUND(SUMIFS($F$5:$F$304,$B$5:$B$304,$B296,$A$5:$A$304,"&gt;="&amp;EDATE($A296,-3),$A$5:$A$304,"&lt;"&amp;$A296)/3,0)))</x:f>
      </x:c>
      <x:c r="H296" s="42" t="str">
        <x:f>IF(OR($F296="",$G296=""),"",ABS($G296-$F296)/MAX(1,$F296))</x:f>
      </x:c>
      <x:c r="I296" s="42" t="str">
        <x:f>IF(OR($F296="",$G296=""),"",($G296-$F296)/MAX(1,$F296))</x:f>
      </x:c>
      <x:c r="J296" s="27"/>
      <x:c r="K296" s="27"/>
      <x:c r="L296" s="1"/>
      <x:c r="M296" s="1"/>
      <x:c r="N296" s="1"/>
      <x:c r="O296" s="1"/>
      <x:c r="P296" s="1"/>
      <x:c r="Q296" s="1"/>
      <x:c r="R296" s="1"/>
      <x:c r="S296" s="1"/>
      <x:c r="T296" s="1"/>
      <x:c r="U296" s="1"/>
      <x:c r="V296" s="1"/>
      <x:c r="W296" s="1"/>
    </x:row>
    <x:row r="297">
      <x:c r="A297" s="41"/>
      <x:c r="B297" s="26"/>
      <x:c r="C297" s="36" t="str">
        <x:f>IF($B297="","",IFERROR(INDEX(Produtos!$B$5:$B$204,MATCH($B297,Produtos!$A$5:$A$204,0)),""))</x:f>
      </x:c>
      <x:c r="D297" s="26"/>
      <x:c r="E297" s="26"/>
      <x:c r="F297" s="36" t="str">
        <x:f>IF($A297="","",ROUND(IFERROR($D297/(1-MIN($E297,DAY(EOMONTH($A297,0)))/DAY(EOMONTH($A297,0))),$D297),0))</x:f>
      </x:c>
      <x:c r="G297" s="36" t="str">
        <x:f>IF($B297="","",IF(COUNTIFS($B$5:$B$304,$B297,$A$5:$A$304,"&gt;="&amp;EDATE($A297,-3),$A$5:$A$304,"&lt;"&amp;$A297)&lt;3,"",ROUND(SUMIFS($F$5:$F$304,$B$5:$B$304,$B297,$A$5:$A$304,"&gt;="&amp;EDATE($A297,-3),$A$5:$A$304,"&lt;"&amp;$A297)/3,0)))</x:f>
      </x:c>
      <x:c r="H297" s="42" t="str">
        <x:f>IF(OR($F297="",$G297=""),"",ABS($G297-$F297)/MAX(1,$F297))</x:f>
      </x:c>
      <x:c r="I297" s="42" t="str">
        <x:f>IF(OR($F297="",$G297=""),"",($G297-$F297)/MAX(1,$F297))</x:f>
      </x:c>
      <x:c r="J297" s="27"/>
      <x:c r="K297" s="27"/>
      <x:c r="L297" s="1"/>
      <x:c r="M297" s="1"/>
      <x:c r="N297" s="1"/>
      <x:c r="O297" s="1"/>
      <x:c r="P297" s="1"/>
      <x:c r="Q297" s="1"/>
      <x:c r="R297" s="1"/>
      <x:c r="S297" s="1"/>
      <x:c r="T297" s="1"/>
      <x:c r="U297" s="1"/>
      <x:c r="V297" s="1"/>
      <x:c r="W297" s="1"/>
    </x:row>
    <x:row r="298">
      <x:c r="A298" s="41"/>
      <x:c r="B298" s="26"/>
      <x:c r="C298" s="36" t="str">
        <x:f>IF($B298="","",IFERROR(INDEX(Produtos!$B$5:$B$204,MATCH($B298,Produtos!$A$5:$A$204,0)),""))</x:f>
      </x:c>
      <x:c r="D298" s="26"/>
      <x:c r="E298" s="26"/>
      <x:c r="F298" s="36" t="str">
        <x:f>IF($A298="","",ROUND(IFERROR($D298/(1-MIN($E298,DAY(EOMONTH($A298,0)))/DAY(EOMONTH($A298,0))),$D298),0))</x:f>
      </x:c>
      <x:c r="G298" s="36" t="str">
        <x:f>IF($B298="","",IF(COUNTIFS($B$5:$B$304,$B298,$A$5:$A$304,"&gt;="&amp;EDATE($A298,-3),$A$5:$A$304,"&lt;"&amp;$A298)&lt;3,"",ROUND(SUMIFS($F$5:$F$304,$B$5:$B$304,$B298,$A$5:$A$304,"&gt;="&amp;EDATE($A298,-3),$A$5:$A$304,"&lt;"&amp;$A298)/3,0)))</x:f>
      </x:c>
      <x:c r="H298" s="42" t="str">
        <x:f>IF(OR($F298="",$G298=""),"",ABS($G298-$F298)/MAX(1,$F298))</x:f>
      </x:c>
      <x:c r="I298" s="42" t="str">
        <x:f>IF(OR($F298="",$G298=""),"",($G298-$F298)/MAX(1,$F298))</x:f>
      </x:c>
      <x:c r="J298" s="27"/>
      <x:c r="K298" s="27"/>
      <x:c r="L298" s="1"/>
      <x:c r="M298" s="1"/>
      <x:c r="N298" s="1"/>
      <x:c r="O298" s="1"/>
      <x:c r="P298" s="1"/>
      <x:c r="Q298" s="1"/>
      <x:c r="R298" s="1"/>
      <x:c r="S298" s="1"/>
      <x:c r="T298" s="1"/>
      <x:c r="U298" s="1"/>
      <x:c r="V298" s="1"/>
      <x:c r="W298" s="1"/>
    </x:row>
    <x:row r="299">
      <x:c r="A299" s="41"/>
      <x:c r="B299" s="26"/>
      <x:c r="C299" s="36" t="str">
        <x:f>IF($B299="","",IFERROR(INDEX(Produtos!$B$5:$B$204,MATCH($B299,Produtos!$A$5:$A$204,0)),""))</x:f>
      </x:c>
      <x:c r="D299" s="26"/>
      <x:c r="E299" s="26"/>
      <x:c r="F299" s="36" t="str">
        <x:f>IF($A299="","",ROUND(IFERROR($D299/(1-MIN($E299,DAY(EOMONTH($A299,0)))/DAY(EOMONTH($A299,0))),$D299),0))</x:f>
      </x:c>
      <x:c r="G299" s="36" t="str">
        <x:f>IF($B299="","",IF(COUNTIFS($B$5:$B$304,$B299,$A$5:$A$304,"&gt;="&amp;EDATE($A299,-3),$A$5:$A$304,"&lt;"&amp;$A299)&lt;3,"",ROUND(SUMIFS($F$5:$F$304,$B$5:$B$304,$B299,$A$5:$A$304,"&gt;="&amp;EDATE($A299,-3),$A$5:$A$304,"&lt;"&amp;$A299)/3,0)))</x:f>
      </x:c>
      <x:c r="H299" s="42" t="str">
        <x:f>IF(OR($F299="",$G299=""),"",ABS($G299-$F299)/MAX(1,$F299))</x:f>
      </x:c>
      <x:c r="I299" s="42" t="str">
        <x:f>IF(OR($F299="",$G299=""),"",($G299-$F299)/MAX(1,$F299))</x:f>
      </x:c>
      <x:c r="J299" s="27"/>
      <x:c r="K299" s="27"/>
      <x:c r="L299" s="1"/>
      <x:c r="M299" s="1"/>
      <x:c r="N299" s="1"/>
      <x:c r="O299" s="1"/>
      <x:c r="P299" s="1"/>
      <x:c r="Q299" s="1"/>
      <x:c r="R299" s="1"/>
      <x:c r="S299" s="1"/>
      <x:c r="T299" s="1"/>
      <x:c r="U299" s="1"/>
      <x:c r="V299" s="1"/>
      <x:c r="W299" s="1"/>
    </x:row>
    <x:row r="300">
      <x:c r="A300" s="41"/>
      <x:c r="B300" s="26"/>
      <x:c r="C300" s="36" t="str">
        <x:f>IF($B300="","",IFERROR(INDEX(Produtos!$B$5:$B$204,MATCH($B300,Produtos!$A$5:$A$204,0)),""))</x:f>
      </x:c>
      <x:c r="D300" s="26"/>
      <x:c r="E300" s="26"/>
      <x:c r="F300" s="36" t="str">
        <x:f>IF($A300="","",ROUND(IFERROR($D300/(1-MIN($E300,DAY(EOMONTH($A300,0)))/DAY(EOMONTH($A300,0))),$D300),0))</x:f>
      </x:c>
      <x:c r="G300" s="36" t="str">
        <x:f>IF($B300="","",IF(COUNTIFS($B$5:$B$304,$B300,$A$5:$A$304,"&gt;="&amp;EDATE($A300,-3),$A$5:$A$304,"&lt;"&amp;$A300)&lt;3,"",ROUND(SUMIFS($F$5:$F$304,$B$5:$B$304,$B300,$A$5:$A$304,"&gt;="&amp;EDATE($A300,-3),$A$5:$A$304,"&lt;"&amp;$A300)/3,0)))</x:f>
      </x:c>
      <x:c r="H300" s="42" t="str">
        <x:f>IF(OR($F300="",$G300=""),"",ABS($G300-$F300)/MAX(1,$F300))</x:f>
      </x:c>
      <x:c r="I300" s="42" t="str">
        <x:f>IF(OR($F300="",$G300=""),"",($G300-$F300)/MAX(1,$F300))</x:f>
      </x:c>
      <x:c r="J300" s="27"/>
      <x:c r="K300" s="27"/>
      <x:c r="L300" s="1"/>
      <x:c r="M300" s="1"/>
      <x:c r="N300" s="1"/>
      <x:c r="O300" s="1"/>
      <x:c r="P300" s="1"/>
      <x:c r="Q300" s="1"/>
      <x:c r="R300" s="1"/>
      <x:c r="S300" s="1"/>
      <x:c r="T300" s="1"/>
      <x:c r="U300" s="1"/>
      <x:c r="V300" s="1"/>
      <x:c r="W300" s="1"/>
    </x:row>
    <x:row r="301">
      <x:c r="A301" s="41"/>
      <x:c r="B301" s="26"/>
      <x:c r="C301" s="36" t="str">
        <x:f>IF($B301="","",IFERROR(INDEX(Produtos!$B$5:$B$204,MATCH($B301,Produtos!$A$5:$A$204,0)),""))</x:f>
      </x:c>
      <x:c r="D301" s="26"/>
      <x:c r="E301" s="26"/>
      <x:c r="F301" s="36" t="str">
        <x:f>IF($A301="","",ROUND(IFERROR($D301/(1-MIN($E301,DAY(EOMONTH($A301,0)))/DAY(EOMONTH($A301,0))),$D301),0))</x:f>
      </x:c>
      <x:c r="G301" s="36" t="str">
        <x:f>IF($B301="","",IF(COUNTIFS($B$5:$B$304,$B301,$A$5:$A$304,"&gt;="&amp;EDATE($A301,-3),$A$5:$A$304,"&lt;"&amp;$A301)&lt;3,"",ROUND(SUMIFS($F$5:$F$304,$B$5:$B$304,$B301,$A$5:$A$304,"&gt;="&amp;EDATE($A301,-3),$A$5:$A$304,"&lt;"&amp;$A301)/3,0)))</x:f>
      </x:c>
      <x:c r="H301" s="42" t="str">
        <x:f>IF(OR($F301="",$G301=""),"",ABS($G301-$F301)/MAX(1,$F301))</x:f>
      </x:c>
      <x:c r="I301" s="42" t="str">
        <x:f>IF(OR($F301="",$G301=""),"",($G301-$F301)/MAX(1,$F301))</x:f>
      </x:c>
      <x:c r="J301" s="27"/>
      <x:c r="K301" s="27"/>
      <x:c r="L301" s="1"/>
      <x:c r="M301" s="1"/>
      <x:c r="N301" s="1"/>
      <x:c r="O301" s="1"/>
      <x:c r="P301" s="1"/>
      <x:c r="Q301" s="1"/>
      <x:c r="R301" s="1"/>
      <x:c r="S301" s="1"/>
      <x:c r="T301" s="1"/>
      <x:c r="U301" s="1"/>
      <x:c r="V301" s="1"/>
      <x:c r="W301" s="1"/>
    </x:row>
    <x:row r="302">
      <x:c r="A302" s="41"/>
      <x:c r="B302" s="26"/>
      <x:c r="C302" s="36" t="str">
        <x:f>IF($B302="","",IFERROR(INDEX(Produtos!$B$5:$B$204,MATCH($B302,Produtos!$A$5:$A$204,0)),""))</x:f>
      </x:c>
      <x:c r="D302" s="26"/>
      <x:c r="E302" s="26"/>
      <x:c r="F302" s="36" t="str">
        <x:f>IF($A302="","",ROUND(IFERROR($D302/(1-MIN($E302,DAY(EOMONTH($A302,0)))/DAY(EOMONTH($A302,0))),$D302),0))</x:f>
      </x:c>
      <x:c r="G302" s="36" t="str">
        <x:f>IF($B302="","",IF(COUNTIFS($B$5:$B$304,$B302,$A$5:$A$304,"&gt;="&amp;EDATE($A302,-3),$A$5:$A$304,"&lt;"&amp;$A302)&lt;3,"",ROUND(SUMIFS($F$5:$F$304,$B$5:$B$304,$B302,$A$5:$A$304,"&gt;="&amp;EDATE($A302,-3),$A$5:$A$304,"&lt;"&amp;$A302)/3,0)))</x:f>
      </x:c>
      <x:c r="H302" s="42" t="str">
        <x:f>IF(OR($F302="",$G302=""),"",ABS($G302-$F302)/MAX(1,$F302))</x:f>
      </x:c>
      <x:c r="I302" s="42" t="str">
        <x:f>IF(OR($F302="",$G302=""),"",($G302-$F302)/MAX(1,$F302))</x:f>
      </x:c>
      <x:c r="J302" s="27"/>
      <x:c r="K302" s="27"/>
      <x:c r="L302" s="1"/>
      <x:c r="M302" s="1"/>
      <x:c r="N302" s="1"/>
      <x:c r="O302" s="1"/>
      <x:c r="P302" s="1"/>
      <x:c r="Q302" s="1"/>
      <x:c r="R302" s="1"/>
      <x:c r="S302" s="1"/>
      <x:c r="T302" s="1"/>
      <x:c r="U302" s="1"/>
      <x:c r="V302" s="1"/>
      <x:c r="W302" s="1"/>
    </x:row>
    <x:row r="303">
      <x:c r="A303" s="41"/>
      <x:c r="B303" s="26"/>
      <x:c r="C303" s="36" t="str">
        <x:f>IF($B303="","",IFERROR(INDEX(Produtos!$B$5:$B$204,MATCH($B303,Produtos!$A$5:$A$204,0)),""))</x:f>
      </x:c>
      <x:c r="D303" s="26"/>
      <x:c r="E303" s="26"/>
      <x:c r="F303" s="36" t="str">
        <x:f>IF($A303="","",ROUND(IFERROR($D303/(1-MIN($E303,DAY(EOMONTH($A303,0)))/DAY(EOMONTH($A303,0))),$D303),0))</x:f>
      </x:c>
      <x:c r="G303" s="36" t="str">
        <x:f>IF($B303="","",IF(COUNTIFS($B$5:$B$304,$B303,$A$5:$A$304,"&gt;="&amp;EDATE($A303,-3),$A$5:$A$304,"&lt;"&amp;$A303)&lt;3,"",ROUND(SUMIFS($F$5:$F$304,$B$5:$B$304,$B303,$A$5:$A$304,"&gt;="&amp;EDATE($A303,-3),$A$5:$A$304,"&lt;"&amp;$A303)/3,0)))</x:f>
      </x:c>
      <x:c r="H303" s="42" t="str">
        <x:f>IF(OR($F303="",$G303=""),"",ABS($G303-$F303)/MAX(1,$F303))</x:f>
      </x:c>
      <x:c r="I303" s="42" t="str">
        <x:f>IF(OR($F303="",$G303=""),"",($G303-$F303)/MAX(1,$F303))</x:f>
      </x:c>
      <x:c r="J303" s="27"/>
      <x:c r="K303" s="27"/>
      <x:c r="L303" s="1"/>
      <x:c r="M303" s="1"/>
      <x:c r="N303" s="1"/>
      <x:c r="O303" s="1"/>
      <x:c r="P303" s="1"/>
      <x:c r="Q303" s="1"/>
      <x:c r="R303" s="1"/>
      <x:c r="S303" s="1"/>
      <x:c r="T303" s="1"/>
      <x:c r="U303" s="1"/>
      <x:c r="V303" s="1"/>
      <x:c r="W303" s="1"/>
    </x:row>
    <x:row r="304">
      <x:c r="A304" s="41"/>
      <x:c r="B304" s="26"/>
      <x:c r="C304" s="36" t="str">
        <x:f>IF($B304="","",IFERROR(INDEX(Produtos!$B$5:$B$204,MATCH($B304,Produtos!$A$5:$A$204,0)),""))</x:f>
      </x:c>
      <x:c r="D304" s="26"/>
      <x:c r="E304" s="26"/>
      <x:c r="F304" s="36" t="str">
        <x:f>IF($A304="","",ROUND(IFERROR($D304/(1-MIN($E304,DAY(EOMONTH($A304,0)))/DAY(EOMONTH($A304,0))),$D304),0))</x:f>
      </x:c>
      <x:c r="G304" s="36" t="str">
        <x:f>IF($B304="","",IF(COUNTIFS($B$5:$B$304,$B304,$A$5:$A$304,"&gt;="&amp;EDATE($A304,-3),$A$5:$A$304,"&lt;"&amp;$A304)&lt;3,"",ROUND(SUMIFS($F$5:$F$304,$B$5:$B$304,$B304,$A$5:$A$304,"&gt;="&amp;EDATE($A304,-3),$A$5:$A$304,"&lt;"&amp;$A304)/3,0)))</x:f>
      </x:c>
      <x:c r="H304" s="42" t="str">
        <x:f>IF(OR($F304="",$G304=""),"",ABS($G304-$F304)/MAX(1,$F304))</x:f>
      </x:c>
      <x:c r="I304" s="42" t="str">
        <x:f>IF(OR($F304="",$G304=""),"",($G304-$F304)/MAX(1,$F304))</x:f>
      </x:c>
      <x:c r="J304" s="27"/>
      <x:c r="K304" s="27"/>
      <x:c r="L304" s="1"/>
      <x:c r="M304" s="1"/>
      <x:c r="N304" s="1"/>
      <x:c r="O304" s="1"/>
      <x:c r="P304" s="1"/>
      <x:c r="Q304" s="1"/>
      <x:c r="R304" s="1"/>
      <x:c r="S304" s="1"/>
      <x:c r="T304" s="1"/>
      <x:c r="U304" s="1"/>
      <x:c r="V304" s="1"/>
      <x:c r="W304" s="1"/>
    </x:row>
    <x:row r="305">
      <x:c r="A305" s="1"/>
      <x:c r="B305" s="1"/>
      <x:c r="C305" s="1"/>
      <x:c r="D305" s="1"/>
      <x:c r="E305" s="1"/>
      <x:c r="F305" s="1"/>
      <x:c r="G305" s="1"/>
      <x:c r="H305" s="1"/>
      <x:c r="I305" s="1"/>
      <x:c r="J305" s="1"/>
      <x:c r="K305" s="1"/>
      <x:c r="L305" s="1"/>
      <x:c r="M305" s="1"/>
      <x:c r="N305" s="1"/>
      <x:c r="O305" s="1"/>
      <x:c r="P305" s="1"/>
      <x:c r="Q305" s="1"/>
      <x:c r="R305" s="1"/>
      <x:c r="S305" s="1"/>
      <x:c r="T305" s="1"/>
      <x:c r="U305" s="1"/>
      <x:c r="V305" s="1"/>
      <x:c r="W305" s="1"/>
    </x:row>
    <x:row r="306">
      <x:c r="A306" s="1"/>
      <x:c r="B306" s="1"/>
      <x:c r="C306" s="1"/>
      <x:c r="D306" s="1"/>
      <x:c r="E306" s="1"/>
      <x:c r="F306" s="1"/>
      <x:c r="G306" s="1"/>
      <x:c r="H306" s="1"/>
      <x:c r="I306" s="1"/>
      <x:c r="J306" s="1"/>
      <x:c r="K306" s="1"/>
      <x:c r="L306" s="1"/>
      <x:c r="M306" s="1"/>
      <x:c r="N306" s="1"/>
      <x:c r="O306" s="1"/>
      <x:c r="P306" s="1"/>
      <x:c r="Q306" s="1"/>
      <x:c r="R306" s="1"/>
      <x:c r="S306" s="1"/>
      <x:c r="T306" s="1"/>
      <x:c r="U306" s="1"/>
      <x:c r="V306" s="1"/>
      <x:c r="W306" s="1"/>
    </x:row>
    <x:row r="307">
      <x:c r="A307" s="1"/>
      <x:c r="B307" s="1"/>
      <x:c r="C307" s="1"/>
      <x:c r="D307" s="1"/>
      <x:c r="E307" s="1"/>
      <x:c r="F307" s="1"/>
      <x:c r="G307" s="1"/>
      <x:c r="H307" s="1"/>
      <x:c r="I307" s="1"/>
      <x:c r="J307" s="1"/>
      <x:c r="K307" s="1"/>
      <x:c r="L307" s="1"/>
      <x:c r="M307" s="1"/>
      <x:c r="N307" s="1"/>
      <x:c r="O307" s="1"/>
      <x:c r="P307" s="1"/>
      <x:c r="Q307" s="1"/>
      <x:c r="R307" s="1"/>
      <x:c r="S307" s="1"/>
      <x:c r="T307" s="1"/>
      <x:c r="U307" s="1"/>
      <x:c r="V307" s="1"/>
      <x:c r="W307" s="1"/>
    </x:row>
    <x:row r="308">
      <x:c r="A308" s="1"/>
      <x:c r="B308" s="1"/>
      <x:c r="C308" s="1"/>
      <x:c r="D308" s="1"/>
      <x:c r="E308" s="1"/>
      <x:c r="F308" s="1"/>
      <x:c r="G308" s="1"/>
      <x:c r="H308" s="1"/>
      <x:c r="I308" s="1"/>
      <x:c r="J308" s="1"/>
      <x:c r="K308" s="1"/>
      <x:c r="L308" s="1"/>
      <x:c r="M308" s="1"/>
      <x:c r="N308" s="1"/>
      <x:c r="O308" s="1"/>
      <x:c r="P308" s="1"/>
      <x:c r="Q308" s="1"/>
      <x:c r="R308" s="1"/>
      <x:c r="S308" s="1"/>
      <x:c r="T308" s="1"/>
      <x:c r="U308" s="1"/>
      <x:c r="V308" s="1"/>
      <x:c r="W308" s="1"/>
    </x:row>
    <x:row r="309">
      <x:c r="A309" s="1"/>
      <x:c r="B309" s="1"/>
      <x:c r="C309" s="1"/>
      <x:c r="D309" s="1"/>
      <x:c r="E309" s="1"/>
      <x:c r="F309" s="1"/>
      <x:c r="G309" s="1"/>
      <x:c r="H309" s="1"/>
      <x:c r="I309" s="1"/>
      <x:c r="J309" s="1"/>
      <x:c r="K309" s="1"/>
      <x:c r="L309" s="1"/>
      <x:c r="M309" s="1"/>
      <x:c r="N309" s="1"/>
      <x:c r="O309" s="1"/>
      <x:c r="P309" s="1"/>
      <x:c r="Q309" s="1"/>
      <x:c r="R309" s="1"/>
      <x:c r="S309" s="1"/>
      <x:c r="T309" s="1"/>
      <x:c r="U309" s="1"/>
      <x:c r="V309" s="1"/>
      <x:c r="W309" s="1"/>
    </x:row>
    <x:row r="310">
      <x:c r="A310" s="1"/>
      <x:c r="B310" s="1"/>
      <x:c r="C310" s="1"/>
      <x:c r="D310" s="1"/>
      <x:c r="E310" s="1"/>
      <x:c r="F310" s="1"/>
      <x:c r="G310" s="1"/>
      <x:c r="H310" s="1"/>
      <x:c r="I310" s="1"/>
      <x:c r="J310" s="1"/>
      <x:c r="K310" s="1"/>
      <x:c r="L310" s="1"/>
      <x:c r="M310" s="1"/>
      <x:c r="N310" s="1"/>
      <x:c r="O310" s="1"/>
      <x:c r="P310" s="1"/>
      <x:c r="Q310" s="1"/>
      <x:c r="R310" s="1"/>
      <x:c r="S310" s="1"/>
      <x:c r="T310" s="1"/>
      <x:c r="U310" s="1"/>
      <x:c r="V310" s="1"/>
      <x:c r="W310" s="1"/>
    </x:row>
    <x:row r="311">
      <x:c r="A311" s="1"/>
      <x:c r="B311" s="1"/>
      <x:c r="C311" s="1"/>
      <x:c r="D311" s="1"/>
      <x:c r="E311" s="1"/>
      <x:c r="F311" s="1"/>
      <x:c r="G311" s="1"/>
      <x:c r="H311" s="1"/>
      <x:c r="I311" s="1"/>
      <x:c r="J311" s="1"/>
      <x:c r="K311" s="1"/>
      <x:c r="L311" s="1"/>
      <x:c r="M311" s="1"/>
      <x:c r="N311" s="1"/>
      <x:c r="O311" s="1"/>
      <x:c r="P311" s="1"/>
      <x:c r="Q311" s="1"/>
      <x:c r="R311" s="1"/>
      <x:c r="S311" s="1"/>
      <x:c r="T311" s="1"/>
      <x:c r="U311" s="1"/>
      <x:c r="V311" s="1"/>
      <x:c r="W311" s="1"/>
    </x:row>
    <x:row r="312">
      <x:c r="A312" s="1"/>
      <x:c r="B312" s="1"/>
      <x:c r="C312" s="1"/>
      <x:c r="D312" s="1"/>
      <x:c r="E312" s="1"/>
      <x:c r="F312" s="1"/>
      <x:c r="G312" s="1"/>
      <x:c r="H312" s="1"/>
      <x:c r="I312" s="1"/>
      <x:c r="J312" s="1"/>
      <x:c r="K312" s="1"/>
      <x:c r="L312" s="1"/>
      <x:c r="M312" s="1"/>
      <x:c r="N312" s="1"/>
      <x:c r="O312" s="1"/>
      <x:c r="P312" s="1"/>
      <x:c r="Q312" s="1"/>
      <x:c r="R312" s="1"/>
      <x:c r="S312" s="1"/>
      <x:c r="T312" s="1"/>
      <x:c r="U312" s="1"/>
      <x:c r="V312" s="1"/>
      <x:c r="W312" s="1"/>
    </x:row>
    <x:row r="313">
      <x:c r="A313" s="1"/>
      <x:c r="B313" s="1"/>
      <x:c r="C313" s="1"/>
      <x:c r="D313" s="1"/>
      <x:c r="E313" s="1"/>
      <x:c r="F313" s="1"/>
      <x:c r="G313" s="1"/>
      <x:c r="H313" s="1"/>
      <x:c r="I313" s="1"/>
      <x:c r="J313" s="1"/>
      <x:c r="K313" s="1"/>
      <x:c r="L313" s="1"/>
      <x:c r="M313" s="1"/>
      <x:c r="N313" s="1"/>
      <x:c r="O313" s="1"/>
      <x:c r="P313" s="1"/>
      <x:c r="Q313" s="1"/>
      <x:c r="R313" s="1"/>
      <x:c r="S313" s="1"/>
      <x:c r="T313" s="1"/>
      <x:c r="U313" s="1"/>
      <x:c r="V313" s="1"/>
      <x:c r="W313" s="1"/>
    </x:row>
    <x:row r="314">
      <x:c r="A314" s="1"/>
      <x:c r="B314" s="1"/>
      <x:c r="C314" s="1"/>
      <x:c r="D314" s="1"/>
      <x:c r="E314" s="1"/>
      <x:c r="F314" s="1"/>
      <x:c r="G314" s="1"/>
      <x:c r="H314" s="1"/>
      <x:c r="I314" s="1"/>
      <x:c r="J314" s="1"/>
      <x:c r="K314" s="1"/>
      <x:c r="L314" s="1"/>
      <x:c r="M314" s="1"/>
      <x:c r="N314" s="1"/>
      <x:c r="O314" s="1"/>
      <x:c r="P314" s="1"/>
      <x:c r="Q314" s="1"/>
      <x:c r="R314" s="1"/>
      <x:c r="S314" s="1"/>
      <x:c r="T314" s="1"/>
      <x:c r="U314" s="1"/>
      <x:c r="V314" s="1"/>
      <x:c r="W314" s="1"/>
    </x:row>
    <x:row r="315">
      <x:c r="A315" s="1"/>
      <x:c r="B315" s="1"/>
      <x:c r="C315" s="1"/>
      <x:c r="D315" s="1"/>
      <x:c r="E315" s="1"/>
      <x:c r="F315" s="1"/>
      <x:c r="G315" s="1"/>
      <x:c r="H315" s="1"/>
      <x:c r="I315" s="1"/>
      <x:c r="J315" s="1"/>
      <x:c r="K315" s="1"/>
      <x:c r="L315" s="1"/>
      <x:c r="M315" s="1"/>
      <x:c r="N315" s="1"/>
      <x:c r="O315" s="1"/>
      <x:c r="P315" s="1"/>
      <x:c r="Q315" s="1"/>
      <x:c r="R315" s="1"/>
      <x:c r="S315" s="1"/>
      <x:c r="T315" s="1"/>
      <x:c r="U315" s="1"/>
      <x:c r="V315" s="1"/>
      <x:c r="W315" s="1"/>
    </x:row>
    <x:row r="316">
      <x:c r="A316" s="1"/>
      <x:c r="B316" s="1"/>
      <x:c r="C316" s="1"/>
      <x:c r="D316" s="1"/>
      <x:c r="E316" s="1"/>
      <x:c r="F316" s="1"/>
      <x:c r="G316" s="1"/>
      <x:c r="H316" s="1"/>
      <x:c r="I316" s="1"/>
      <x:c r="J316" s="1"/>
      <x:c r="K316" s="1"/>
      <x:c r="L316" s="1"/>
      <x:c r="M316" s="1"/>
      <x:c r="N316" s="1"/>
      <x:c r="O316" s="1"/>
      <x:c r="P316" s="1"/>
      <x:c r="Q316" s="1"/>
      <x:c r="R316" s="1"/>
      <x:c r="S316" s="1"/>
      <x:c r="T316" s="1"/>
      <x:c r="U316" s="1"/>
      <x:c r="V316" s="1"/>
      <x:c r="W316" s="1"/>
    </x:row>
    <x:row r="317">
      <x:c r="A317" s="1"/>
      <x:c r="B317" s="1"/>
      <x:c r="C317" s="1"/>
      <x:c r="D317" s="1"/>
      <x:c r="E317" s="1"/>
      <x:c r="F317" s="1"/>
      <x:c r="G317" s="1"/>
      <x:c r="H317" s="1"/>
      <x:c r="I317" s="1"/>
      <x:c r="J317" s="1"/>
      <x:c r="K317" s="1"/>
      <x:c r="L317" s="1"/>
      <x:c r="M317" s="1"/>
      <x:c r="N317" s="1"/>
      <x:c r="O317" s="1"/>
      <x:c r="P317" s="1"/>
      <x:c r="Q317" s="1"/>
      <x:c r="R317" s="1"/>
      <x:c r="S317" s="1"/>
      <x:c r="T317" s="1"/>
      <x:c r="U317" s="1"/>
      <x:c r="V317" s="1"/>
      <x:c r="W317" s="1"/>
    </x:row>
    <x:row r="318">
      <x:c r="A318" s="1"/>
      <x:c r="B318" s="1"/>
      <x:c r="C318" s="1"/>
      <x:c r="D318" s="1"/>
      <x:c r="E318" s="1"/>
      <x:c r="F318" s="1"/>
      <x:c r="G318" s="1"/>
      <x:c r="H318" s="1"/>
      <x:c r="I318" s="1"/>
      <x:c r="J318" s="1"/>
      <x:c r="K318" s="1"/>
      <x:c r="L318" s="1"/>
      <x:c r="M318" s="1"/>
      <x:c r="N318" s="1"/>
      <x:c r="O318" s="1"/>
      <x:c r="P318" s="1"/>
      <x:c r="Q318" s="1"/>
      <x:c r="R318" s="1"/>
      <x:c r="S318" s="1"/>
      <x:c r="T318" s="1"/>
      <x:c r="U318" s="1"/>
      <x:c r="V318" s="1"/>
      <x:c r="W318" s="1"/>
    </x:row>
    <x:row r="319">
      <x:c r="A319" s="1"/>
      <x:c r="B319" s="1"/>
      <x:c r="C319" s="1"/>
      <x:c r="D319" s="1"/>
      <x:c r="E319" s="1"/>
      <x:c r="F319" s="1"/>
      <x:c r="G319" s="1"/>
      <x:c r="H319" s="1"/>
      <x:c r="I319" s="1"/>
      <x:c r="J319" s="1"/>
      <x:c r="K319" s="1"/>
      <x:c r="L319" s="1"/>
      <x:c r="M319" s="1"/>
      <x:c r="N319" s="1"/>
      <x:c r="O319" s="1"/>
      <x:c r="P319" s="1"/>
      <x:c r="Q319" s="1"/>
      <x:c r="R319" s="1"/>
      <x:c r="S319" s="1"/>
      <x:c r="T319" s="1"/>
      <x:c r="U319" s="1"/>
      <x:c r="V319" s="1"/>
      <x:c r="W319" s="1"/>
    </x:row>
    <x:row r="320">
      <x:c r="A320" s="1"/>
      <x:c r="B320" s="1"/>
      <x:c r="C320" s="1"/>
      <x:c r="D320" s="1"/>
      <x:c r="E320" s="1"/>
      <x:c r="F320" s="1"/>
      <x:c r="G320" s="1"/>
      <x:c r="H320" s="1"/>
      <x:c r="I320" s="1"/>
      <x:c r="J320" s="1"/>
      <x:c r="K320" s="1"/>
      <x:c r="L320" s="1"/>
      <x:c r="M320" s="1"/>
      <x:c r="N320" s="1"/>
      <x:c r="O320" s="1"/>
      <x:c r="P320" s="1"/>
      <x:c r="Q320" s="1"/>
      <x:c r="R320" s="1"/>
      <x:c r="S320" s="1"/>
      <x:c r="T320" s="1"/>
      <x:c r="U320" s="1"/>
      <x:c r="V320" s="1"/>
      <x:c r="W320" s="1"/>
    </x:row>
    <x:row r="321">
      <x:c r="A321" s="1"/>
      <x:c r="B321" s="1"/>
      <x:c r="C321" s="1"/>
      <x:c r="D321" s="1"/>
      <x:c r="E321" s="1"/>
      <x:c r="F321" s="1"/>
      <x:c r="G321" s="1"/>
      <x:c r="H321" s="1"/>
      <x:c r="I321" s="1"/>
      <x:c r="J321" s="1"/>
      <x:c r="K321" s="1"/>
      <x:c r="L321" s="1"/>
      <x:c r="M321" s="1"/>
      <x:c r="N321" s="1"/>
      <x:c r="O321" s="1"/>
      <x:c r="P321" s="1"/>
      <x:c r="Q321" s="1"/>
      <x:c r="R321" s="1"/>
      <x:c r="S321" s="1"/>
      <x:c r="T321" s="1"/>
      <x:c r="U321" s="1"/>
      <x:c r="V321" s="1"/>
      <x:c r="W321" s="1"/>
    </x:row>
    <x:row r="322">
      <x:c r="A322" s="1"/>
      <x:c r="B322" s="1"/>
      <x:c r="C322" s="1"/>
      <x:c r="D322" s="1"/>
      <x:c r="E322" s="1"/>
      <x:c r="F322" s="1"/>
      <x:c r="G322" s="1"/>
      <x:c r="H322" s="1"/>
      <x:c r="I322" s="1"/>
      <x:c r="J322" s="1"/>
      <x:c r="K322" s="1"/>
      <x:c r="L322" s="1"/>
      <x:c r="M322" s="1"/>
      <x:c r="N322" s="1"/>
      <x:c r="O322" s="1"/>
      <x:c r="P322" s="1"/>
      <x:c r="Q322" s="1"/>
      <x:c r="R322" s="1"/>
      <x:c r="S322" s="1"/>
      <x:c r="T322" s="1"/>
      <x:c r="U322" s="1"/>
      <x:c r="V322" s="1"/>
      <x:c r="W322" s="1"/>
    </x:row>
    <x:row r="323">
      <x:c r="A323" s="1"/>
      <x:c r="B323" s="1"/>
      <x:c r="C323" s="1"/>
      <x:c r="D323" s="1"/>
      <x:c r="E323" s="1"/>
      <x:c r="F323" s="1"/>
      <x:c r="G323" s="1"/>
      <x:c r="H323" s="1"/>
      <x:c r="I323" s="1"/>
      <x:c r="J323" s="1"/>
      <x:c r="K323" s="1"/>
      <x:c r="L323" s="1"/>
      <x:c r="M323" s="1"/>
      <x:c r="N323" s="1"/>
      <x:c r="O323" s="1"/>
      <x:c r="P323" s="1"/>
      <x:c r="Q323" s="1"/>
      <x:c r="R323" s="1"/>
      <x:c r="S323" s="1"/>
      <x:c r="T323" s="1"/>
      <x:c r="U323" s="1"/>
      <x:c r="V323" s="1"/>
      <x:c r="W323" s="1"/>
    </x:row>
    <x:row r="324">
      <x:c r="A324" s="1"/>
      <x:c r="B324" s="1"/>
      <x:c r="C324" s="1"/>
      <x:c r="D324" s="1"/>
      <x:c r="E324" s="1"/>
      <x:c r="F324" s="1"/>
      <x:c r="G324" s="1"/>
      <x:c r="H324" s="1"/>
      <x:c r="I324" s="1"/>
      <x:c r="J324" s="1"/>
      <x:c r="K324" s="1"/>
      <x:c r="L324" s="1"/>
      <x:c r="M324" s="1"/>
      <x:c r="N324" s="1"/>
      <x:c r="O324" s="1"/>
      <x:c r="P324" s="1"/>
      <x:c r="Q324" s="1"/>
      <x:c r="R324" s="1"/>
      <x:c r="S324" s="1"/>
      <x:c r="T324" s="1"/>
      <x:c r="U324" s="1"/>
      <x:c r="V324" s="1"/>
      <x:c r="W324" s="1"/>
    </x:row>
    <x:row r="325">
      <x:c r="A325" s="1"/>
      <x:c r="B325" s="1"/>
      <x:c r="C325" s="1"/>
      <x:c r="D325" s="1"/>
      <x:c r="E325" s="1"/>
      <x:c r="F325" s="1"/>
      <x:c r="G325" s="1"/>
      <x:c r="H325" s="1"/>
      <x:c r="I325" s="1"/>
      <x:c r="J325" s="1"/>
      <x:c r="K325" s="1"/>
      <x:c r="L325" s="1"/>
      <x:c r="M325" s="1"/>
      <x:c r="N325" s="1"/>
      <x:c r="O325" s="1"/>
      <x:c r="P325" s="1"/>
      <x:c r="Q325" s="1"/>
      <x:c r="R325" s="1"/>
      <x:c r="S325" s="1"/>
      <x:c r="T325" s="1"/>
      <x:c r="U325" s="1"/>
      <x:c r="V325" s="1"/>
      <x:c r="W325" s="1"/>
    </x:row>
    <x:row r="326">
      <x:c r="A326" s="1"/>
      <x:c r="B326" s="1"/>
      <x:c r="C326" s="1"/>
      <x:c r="D326" s="1"/>
      <x:c r="E326" s="1"/>
      <x:c r="F326" s="1"/>
      <x:c r="G326" s="1"/>
      <x:c r="H326" s="1"/>
      <x:c r="I326" s="1"/>
      <x:c r="J326" s="1"/>
      <x:c r="K326" s="1"/>
      <x:c r="L326" s="1"/>
      <x:c r="M326" s="1"/>
      <x:c r="N326" s="1"/>
      <x:c r="O326" s="1"/>
      <x:c r="P326" s="1"/>
      <x:c r="Q326" s="1"/>
      <x:c r="R326" s="1"/>
      <x:c r="S326" s="1"/>
      <x:c r="T326" s="1"/>
      <x:c r="U326" s="1"/>
      <x:c r="V326" s="1"/>
      <x:c r="W326" s="1"/>
    </x:row>
    <x:row r="327">
      <x:c r="A327" s="1"/>
      <x:c r="B327" s="1"/>
      <x:c r="C327" s="1"/>
      <x:c r="D327" s="1"/>
      <x:c r="E327" s="1"/>
      <x:c r="F327" s="1"/>
      <x:c r="G327" s="1"/>
      <x:c r="H327" s="1"/>
      <x:c r="I327" s="1"/>
      <x:c r="J327" s="1"/>
      <x:c r="K327" s="1"/>
      <x:c r="L327" s="1"/>
      <x:c r="M327" s="1"/>
      <x:c r="N327" s="1"/>
      <x:c r="O327" s="1"/>
      <x:c r="P327" s="1"/>
      <x:c r="Q327" s="1"/>
      <x:c r="R327" s="1"/>
      <x:c r="S327" s="1"/>
      <x:c r="T327" s="1"/>
      <x:c r="U327" s="1"/>
      <x:c r="V327" s="1"/>
      <x:c r="W327" s="1"/>
    </x:row>
    <x:row r="328">
      <x:c r="A328" s="1"/>
      <x:c r="B328" s="1"/>
      <x:c r="C328" s="1"/>
      <x:c r="D328" s="1"/>
      <x:c r="E328" s="1"/>
      <x:c r="F328" s="1"/>
      <x:c r="G328" s="1"/>
      <x:c r="H328" s="1"/>
      <x:c r="I328" s="1"/>
      <x:c r="J328" s="1"/>
      <x:c r="K328" s="1"/>
      <x:c r="L328" s="1"/>
      <x:c r="M328" s="1"/>
      <x:c r="N328" s="1"/>
      <x:c r="O328" s="1"/>
      <x:c r="P328" s="1"/>
      <x:c r="Q328" s="1"/>
      <x:c r="R328" s="1"/>
      <x:c r="S328" s="1"/>
      <x:c r="T328" s="1"/>
      <x:c r="U328" s="1"/>
      <x:c r="V328" s="1"/>
      <x:c r="W328" s="1"/>
    </x:row>
    <x:row r="329">
      <x:c r="A329" s="1"/>
      <x:c r="B329" s="1"/>
      <x:c r="C329" s="1"/>
      <x:c r="D329" s="1"/>
      <x:c r="E329" s="1"/>
      <x:c r="F329" s="1"/>
      <x:c r="G329" s="1"/>
      <x:c r="H329" s="1"/>
      <x:c r="I329" s="1"/>
      <x:c r="J329" s="1"/>
      <x:c r="K329" s="1"/>
      <x:c r="L329" s="1"/>
      <x:c r="M329" s="1"/>
      <x:c r="N329" s="1"/>
      <x:c r="O329" s="1"/>
      <x:c r="P329" s="1"/>
      <x:c r="Q329" s="1"/>
      <x:c r="R329" s="1"/>
      <x:c r="S329" s="1"/>
      <x:c r="T329" s="1"/>
      <x:c r="U329" s="1"/>
      <x:c r="V329" s="1"/>
      <x:c r="W329" s="1"/>
    </x:row>
    <x:row r="330">
      <x:c r="A330" s="1"/>
      <x:c r="B330" s="1"/>
      <x:c r="C330" s="1"/>
      <x:c r="D330" s="1"/>
      <x:c r="E330" s="1"/>
      <x:c r="F330" s="1"/>
      <x:c r="G330" s="1"/>
      <x:c r="H330" s="1"/>
      <x:c r="I330" s="1"/>
      <x:c r="J330" s="1"/>
      <x:c r="K330" s="1"/>
      <x:c r="L330" s="1"/>
      <x:c r="M330" s="1"/>
      <x:c r="N330" s="1"/>
      <x:c r="O330" s="1"/>
      <x:c r="P330" s="1"/>
      <x:c r="Q330" s="1"/>
      <x:c r="R330" s="1"/>
      <x:c r="S330" s="1"/>
      <x:c r="T330" s="1"/>
      <x:c r="U330" s="1"/>
      <x:c r="V330" s="1"/>
      <x:c r="W330" s="1"/>
    </x:row>
    <x:row r="331">
      <x:c r="A331" s="1"/>
      <x:c r="B331" s="1"/>
      <x:c r="C331" s="1"/>
      <x:c r="D331" s="1"/>
      <x:c r="E331" s="1"/>
      <x:c r="F331" s="1"/>
      <x:c r="G331" s="1"/>
      <x:c r="H331" s="1"/>
      <x:c r="I331" s="1"/>
      <x:c r="J331" s="1"/>
      <x:c r="K331" s="1"/>
      <x:c r="L331" s="1"/>
      <x:c r="M331" s="1"/>
      <x:c r="N331" s="1"/>
      <x:c r="O331" s="1"/>
      <x:c r="P331" s="1"/>
      <x:c r="Q331" s="1"/>
      <x:c r="R331" s="1"/>
      <x:c r="S331" s="1"/>
      <x:c r="T331" s="1"/>
      <x:c r="U331" s="1"/>
      <x:c r="V331" s="1"/>
      <x:c r="W331" s="1"/>
    </x:row>
    <x:row r="332">
      <x:c r="A332" s="1"/>
      <x:c r="B332" s="1"/>
      <x:c r="C332" s="1"/>
      <x:c r="D332" s="1"/>
      <x:c r="E332" s="1"/>
      <x:c r="F332" s="1"/>
      <x:c r="G332" s="1"/>
      <x:c r="H332" s="1"/>
      <x:c r="I332" s="1"/>
      <x:c r="J332" s="1"/>
      <x:c r="K332" s="1"/>
      <x:c r="L332" s="1"/>
      <x:c r="M332" s="1"/>
      <x:c r="N332" s="1"/>
      <x:c r="O332" s="1"/>
      <x:c r="P332" s="1"/>
      <x:c r="Q332" s="1"/>
      <x:c r="R332" s="1"/>
      <x:c r="S332" s="1"/>
      <x:c r="T332" s="1"/>
      <x:c r="U332" s="1"/>
      <x:c r="V332" s="1"/>
      <x:c r="W332" s="1"/>
    </x:row>
    <x:row r="333">
      <x:c r="A333" s="1"/>
      <x:c r="B333" s="1"/>
      <x:c r="C333" s="1"/>
      <x:c r="D333" s="1"/>
      <x:c r="E333" s="1"/>
      <x:c r="F333" s="1"/>
      <x:c r="G333" s="1"/>
      <x:c r="H333" s="1"/>
      <x:c r="I333" s="1"/>
      <x:c r="J333" s="1"/>
      <x:c r="K333" s="1"/>
      <x:c r="L333" s="1"/>
      <x:c r="M333" s="1"/>
      <x:c r="N333" s="1"/>
      <x:c r="O333" s="1"/>
      <x:c r="P333" s="1"/>
      <x:c r="Q333" s="1"/>
      <x:c r="R333" s="1"/>
      <x:c r="S333" s="1"/>
      <x:c r="T333" s="1"/>
      <x:c r="U333" s="1"/>
      <x:c r="V333" s="1"/>
      <x:c r="W333" s="1"/>
    </x:row>
    <x:row r="334">
      <x:c r="A334" s="1"/>
      <x:c r="B334" s="1"/>
      <x:c r="C334" s="1"/>
      <x:c r="D334" s="1"/>
      <x:c r="E334" s="1"/>
      <x:c r="F334" s="1"/>
      <x:c r="G334" s="1"/>
      <x:c r="H334" s="1"/>
      <x:c r="I334" s="1"/>
      <x:c r="J334" s="1"/>
      <x:c r="K334" s="1"/>
      <x:c r="L334" s="1"/>
      <x:c r="M334" s="1"/>
      <x:c r="N334" s="1"/>
      <x:c r="O334" s="1"/>
      <x:c r="P334" s="1"/>
      <x:c r="Q334" s="1"/>
      <x:c r="R334" s="1"/>
      <x:c r="S334" s="1"/>
      <x:c r="T334" s="1"/>
      <x:c r="U334" s="1"/>
      <x:c r="V334" s="1"/>
      <x:c r="W334" s="1"/>
    </x:row>
    <x:row r="335">
      <x:c r="A335" s="1"/>
      <x:c r="B335" s="1"/>
      <x:c r="C335" s="1"/>
      <x:c r="D335" s="1"/>
      <x:c r="E335" s="1"/>
      <x:c r="F335" s="1"/>
      <x:c r="G335" s="1"/>
      <x:c r="H335" s="1"/>
      <x:c r="I335" s="1"/>
      <x:c r="J335" s="1"/>
      <x:c r="K335" s="1"/>
      <x:c r="L335" s="1"/>
      <x:c r="M335" s="1"/>
      <x:c r="N335" s="1"/>
      <x:c r="O335" s="1"/>
      <x:c r="P335" s="1"/>
      <x:c r="Q335" s="1"/>
      <x:c r="R335" s="1"/>
      <x:c r="S335" s="1"/>
      <x:c r="T335" s="1"/>
      <x:c r="U335" s="1"/>
      <x:c r="V335" s="1"/>
      <x:c r="W335" s="1"/>
    </x:row>
    <x:row r="336">
      <x:c r="A336" s="1"/>
      <x:c r="B336" s="1"/>
      <x:c r="C336" s="1"/>
      <x:c r="D336" s="1"/>
      <x:c r="E336" s="1"/>
      <x:c r="F336" s="1"/>
      <x:c r="G336" s="1"/>
      <x:c r="H336" s="1"/>
      <x:c r="I336" s="1"/>
      <x:c r="J336" s="1"/>
      <x:c r="K336" s="1"/>
      <x:c r="L336" s="1"/>
      <x:c r="M336" s="1"/>
      <x:c r="N336" s="1"/>
      <x:c r="O336" s="1"/>
      <x:c r="P336" s="1"/>
      <x:c r="Q336" s="1"/>
      <x:c r="R336" s="1"/>
      <x:c r="S336" s="1"/>
      <x:c r="T336" s="1"/>
      <x:c r="U336" s="1"/>
      <x:c r="V336" s="1"/>
      <x:c r="W336" s="1"/>
    </x:row>
    <x:row r="337">
      <x:c r="A337" s="1"/>
      <x:c r="B337" s="1"/>
      <x:c r="C337" s="1"/>
      <x:c r="D337" s="1"/>
      <x:c r="E337" s="1"/>
      <x:c r="F337" s="1"/>
      <x:c r="G337" s="1"/>
      <x:c r="H337" s="1"/>
      <x:c r="I337" s="1"/>
      <x:c r="J337" s="1"/>
      <x:c r="K337" s="1"/>
      <x:c r="L337" s="1"/>
      <x:c r="M337" s="1"/>
      <x:c r="N337" s="1"/>
      <x:c r="O337" s="1"/>
      <x:c r="P337" s="1"/>
      <x:c r="Q337" s="1"/>
      <x:c r="R337" s="1"/>
      <x:c r="S337" s="1"/>
      <x:c r="T337" s="1"/>
      <x:c r="U337" s="1"/>
      <x:c r="V337" s="1"/>
      <x:c r="W337" s="1"/>
    </x:row>
    <x:row r="338">
      <x:c r="A338" s="1"/>
      <x:c r="B338" s="1"/>
      <x:c r="C338" s="1"/>
      <x:c r="D338" s="1"/>
      <x:c r="E338" s="1"/>
      <x:c r="F338" s="1"/>
      <x:c r="G338" s="1"/>
      <x:c r="H338" s="1"/>
      <x:c r="I338" s="1"/>
      <x:c r="J338" s="1"/>
      <x:c r="K338" s="1"/>
      <x:c r="L338" s="1"/>
      <x:c r="M338" s="1"/>
      <x:c r="N338" s="1"/>
      <x:c r="O338" s="1"/>
      <x:c r="P338" s="1"/>
      <x:c r="Q338" s="1"/>
      <x:c r="R338" s="1"/>
      <x:c r="S338" s="1"/>
      <x:c r="T338" s="1"/>
      <x:c r="U338" s="1"/>
      <x:c r="V338" s="1"/>
      <x:c r="W338" s="1"/>
    </x:row>
    <x:row r="339">
      <x:c r="A339" s="1"/>
      <x:c r="B339" s="1"/>
      <x:c r="C339" s="1"/>
      <x:c r="D339" s="1"/>
      <x:c r="E339" s="1"/>
      <x:c r="F339" s="1"/>
      <x:c r="G339" s="1"/>
      <x:c r="H339" s="1"/>
      <x:c r="I339" s="1"/>
      <x:c r="J339" s="1"/>
      <x:c r="K339" s="1"/>
      <x:c r="L339" s="1"/>
      <x:c r="M339" s="1"/>
      <x:c r="N339" s="1"/>
      <x:c r="O339" s="1"/>
      <x:c r="P339" s="1"/>
      <x:c r="Q339" s="1"/>
      <x:c r="R339" s="1"/>
      <x:c r="S339" s="1"/>
      <x:c r="T339" s="1"/>
      <x:c r="U339" s="1"/>
      <x:c r="V339" s="1"/>
      <x:c r="W339" s="1"/>
    </x:row>
    <x:row r="340">
      <x:c r="A340" s="1"/>
      <x:c r="B340" s="1"/>
      <x:c r="C340" s="1"/>
      <x:c r="D340" s="1"/>
      <x:c r="E340" s="1"/>
      <x:c r="F340" s="1"/>
      <x:c r="G340" s="1"/>
      <x:c r="H340" s="1"/>
      <x:c r="I340" s="1"/>
      <x:c r="J340" s="1"/>
      <x:c r="K340" s="1"/>
      <x:c r="L340" s="1"/>
      <x:c r="M340" s="1"/>
      <x:c r="N340" s="1"/>
      <x:c r="O340" s="1"/>
      <x:c r="P340" s="1"/>
      <x:c r="Q340" s="1"/>
      <x:c r="R340" s="1"/>
      <x:c r="S340" s="1"/>
      <x:c r="T340" s="1"/>
      <x:c r="U340" s="1"/>
      <x:c r="V340" s="1"/>
      <x:c r="W340" s="1"/>
    </x:row>
    <x:row r="341">
      <x:c r="A341" s="1"/>
      <x:c r="B341" s="1"/>
      <x:c r="C341" s="1"/>
      <x:c r="D341" s="1"/>
      <x:c r="E341" s="1"/>
      <x:c r="F341" s="1"/>
      <x:c r="G341" s="1"/>
      <x:c r="H341" s="1"/>
      <x:c r="I341" s="1"/>
      <x:c r="J341" s="1"/>
      <x:c r="K341" s="1"/>
      <x:c r="L341" s="1"/>
      <x:c r="M341" s="1"/>
      <x:c r="N341" s="1"/>
      <x:c r="O341" s="1"/>
      <x:c r="P341" s="1"/>
      <x:c r="Q341" s="1"/>
      <x:c r="R341" s="1"/>
      <x:c r="S341" s="1"/>
      <x:c r="T341" s="1"/>
      <x:c r="U341" s="1"/>
      <x:c r="V341" s="1"/>
      <x:c r="W341" s="1"/>
    </x:row>
    <x:row r="342">
      <x:c r="A342" s="1"/>
      <x:c r="B342" s="1"/>
      <x:c r="C342" s="1"/>
      <x:c r="D342" s="1"/>
      <x:c r="E342" s="1"/>
      <x:c r="F342" s="1"/>
      <x:c r="G342" s="1"/>
      <x:c r="H342" s="1"/>
      <x:c r="I342" s="1"/>
      <x:c r="J342" s="1"/>
      <x:c r="K342" s="1"/>
      <x:c r="L342" s="1"/>
      <x:c r="M342" s="1"/>
      <x:c r="N342" s="1"/>
      <x:c r="O342" s="1"/>
      <x:c r="P342" s="1"/>
      <x:c r="Q342" s="1"/>
      <x:c r="R342" s="1"/>
      <x:c r="S342" s="1"/>
      <x:c r="T342" s="1"/>
      <x:c r="U342" s="1"/>
      <x:c r="V342" s="1"/>
      <x:c r="W342" s="1"/>
    </x:row>
    <x:row r="343">
      <x:c r="A343" s="1"/>
      <x:c r="B343" s="1"/>
      <x:c r="C343" s="1"/>
      <x:c r="D343" s="1"/>
      <x:c r="E343" s="1"/>
      <x:c r="F343" s="1"/>
      <x:c r="G343" s="1"/>
      <x:c r="H343" s="1"/>
      <x:c r="I343" s="1"/>
      <x:c r="J343" s="1"/>
      <x:c r="K343" s="1"/>
      <x:c r="L343" s="1"/>
      <x:c r="M343" s="1"/>
      <x:c r="N343" s="1"/>
      <x:c r="O343" s="1"/>
      <x:c r="P343" s="1"/>
      <x:c r="Q343" s="1"/>
      <x:c r="R343" s="1"/>
      <x:c r="S343" s="1"/>
      <x:c r="T343" s="1"/>
      <x:c r="U343" s="1"/>
      <x:c r="V343" s="1"/>
      <x:c r="W343" s="1"/>
    </x:row>
    <x:row r="344">
      <x:c r="A344" s="1"/>
      <x:c r="B344" s="1"/>
      <x:c r="C344" s="1"/>
      <x:c r="D344" s="1"/>
      <x:c r="E344" s="1"/>
      <x:c r="F344" s="1"/>
      <x:c r="G344" s="1"/>
      <x:c r="H344" s="1"/>
      <x:c r="I344" s="1"/>
      <x:c r="J344" s="1"/>
      <x:c r="K344" s="1"/>
      <x:c r="L344" s="1"/>
      <x:c r="M344" s="1"/>
      <x:c r="N344" s="1"/>
      <x:c r="O344" s="1"/>
      <x:c r="P344" s="1"/>
      <x:c r="Q344" s="1"/>
      <x:c r="R344" s="1"/>
      <x:c r="S344" s="1"/>
      <x:c r="T344" s="1"/>
      <x:c r="U344" s="1"/>
      <x:c r="V344" s="1"/>
      <x:c r="W344" s="1"/>
    </x:row>
    <x:row r="345">
      <x:c r="A345" s="1"/>
      <x:c r="B345" s="1"/>
      <x:c r="C345" s="1"/>
      <x:c r="D345" s="1"/>
      <x:c r="E345" s="1"/>
      <x:c r="F345" s="1"/>
      <x:c r="G345" s="1"/>
      <x:c r="H345" s="1"/>
      <x:c r="I345" s="1"/>
      <x:c r="J345" s="1"/>
      <x:c r="K345" s="1"/>
      <x:c r="L345" s="1"/>
      <x:c r="M345" s="1"/>
      <x:c r="N345" s="1"/>
      <x:c r="O345" s="1"/>
      <x:c r="P345" s="1"/>
      <x:c r="Q345" s="1"/>
      <x:c r="R345" s="1"/>
      <x:c r="S345" s="1"/>
      <x:c r="T345" s="1"/>
      <x:c r="U345" s="1"/>
      <x:c r="V345" s="1"/>
      <x:c r="W345" s="1"/>
    </x:row>
    <x:row r="346">
      <x:c r="A346" s="1"/>
      <x:c r="B346" s="1"/>
      <x:c r="C346" s="1"/>
      <x:c r="D346" s="1"/>
      <x:c r="E346" s="1"/>
      <x:c r="F346" s="1"/>
      <x:c r="G346" s="1"/>
      <x:c r="H346" s="1"/>
      <x:c r="I346" s="1"/>
      <x:c r="J346" s="1"/>
      <x:c r="K346" s="1"/>
      <x:c r="L346" s="1"/>
      <x:c r="M346" s="1"/>
      <x:c r="N346" s="1"/>
      <x:c r="O346" s="1"/>
      <x:c r="P346" s="1"/>
      <x:c r="Q346" s="1"/>
      <x:c r="R346" s="1"/>
      <x:c r="S346" s="1"/>
      <x:c r="T346" s="1"/>
      <x:c r="U346" s="1"/>
      <x:c r="V346" s="1"/>
      <x:c r="W346" s="1"/>
    </x:row>
    <x:row r="347">
      <x:c r="A347" s="1"/>
      <x:c r="B347" s="1"/>
      <x:c r="C347" s="1"/>
      <x:c r="D347" s="1"/>
      <x:c r="E347" s="1"/>
      <x:c r="F347" s="1"/>
      <x:c r="G347" s="1"/>
      <x:c r="H347" s="1"/>
      <x:c r="I347" s="1"/>
      <x:c r="J347" s="1"/>
      <x:c r="K347" s="1"/>
      <x:c r="L347" s="1"/>
      <x:c r="M347" s="1"/>
      <x:c r="N347" s="1"/>
      <x:c r="O347" s="1"/>
      <x:c r="P347" s="1"/>
      <x:c r="Q347" s="1"/>
      <x:c r="R347" s="1"/>
      <x:c r="S347" s="1"/>
      <x:c r="T347" s="1"/>
      <x:c r="U347" s="1"/>
      <x:c r="V347" s="1"/>
      <x:c r="W347" s="1"/>
    </x:row>
    <x:row r="348">
      <x:c r="A348" s="1"/>
      <x:c r="B348" s="1"/>
      <x:c r="C348" s="1"/>
      <x:c r="D348" s="1"/>
      <x:c r="E348" s="1"/>
      <x:c r="F348" s="1"/>
      <x:c r="G348" s="1"/>
      <x:c r="H348" s="1"/>
      <x:c r="I348" s="1"/>
      <x:c r="J348" s="1"/>
      <x:c r="K348" s="1"/>
      <x:c r="L348" s="1"/>
      <x:c r="M348" s="1"/>
      <x:c r="N348" s="1"/>
      <x:c r="O348" s="1"/>
      <x:c r="P348" s="1"/>
      <x:c r="Q348" s="1"/>
      <x:c r="R348" s="1"/>
      <x:c r="S348" s="1"/>
      <x:c r="T348" s="1"/>
      <x:c r="U348" s="1"/>
      <x:c r="V348" s="1"/>
      <x:c r="W348" s="1"/>
    </x:row>
    <x:row r="349">
      <x:c r="A349" s="1"/>
      <x:c r="B349" s="1"/>
      <x:c r="C349" s="1"/>
      <x:c r="D349" s="1"/>
      <x:c r="E349" s="1"/>
      <x:c r="F349" s="1"/>
      <x:c r="G349" s="1"/>
      <x:c r="H349" s="1"/>
      <x:c r="I349" s="1"/>
      <x:c r="J349" s="1"/>
      <x:c r="K349" s="1"/>
      <x:c r="L349" s="1"/>
      <x:c r="M349" s="1"/>
      <x:c r="N349" s="1"/>
      <x:c r="O349" s="1"/>
      <x:c r="P349" s="1"/>
      <x:c r="Q349" s="1"/>
      <x:c r="R349" s="1"/>
      <x:c r="S349" s="1"/>
      <x:c r="T349" s="1"/>
      <x:c r="U349" s="1"/>
      <x:c r="V349" s="1"/>
      <x:c r="W349" s="1"/>
    </x:row>
    <x:row r="350">
      <x:c r="A350" s="1"/>
      <x:c r="B350" s="1"/>
      <x:c r="C350" s="1"/>
      <x:c r="D350" s="1"/>
      <x:c r="E350" s="1"/>
      <x:c r="F350" s="1"/>
      <x:c r="G350" s="1"/>
      <x:c r="H350" s="1"/>
      <x:c r="I350" s="1"/>
      <x:c r="J350" s="1"/>
      <x:c r="K350" s="1"/>
      <x:c r="L350" s="1"/>
      <x:c r="M350" s="1"/>
      <x:c r="N350" s="1"/>
      <x:c r="O350" s="1"/>
      <x:c r="P350" s="1"/>
      <x:c r="Q350" s="1"/>
      <x:c r="R350" s="1"/>
      <x:c r="S350" s="1"/>
      <x:c r="T350" s="1"/>
      <x:c r="U350" s="1"/>
      <x:c r="V350" s="1"/>
      <x:c r="W350" s="1"/>
    </x:row>
    <x:row r="351">
      <x:c r="A351" s="1"/>
      <x:c r="B351" s="1"/>
      <x:c r="C351" s="1"/>
      <x:c r="D351" s="1"/>
      <x:c r="E351" s="1"/>
      <x:c r="F351" s="1"/>
      <x:c r="G351" s="1"/>
      <x:c r="H351" s="1"/>
      <x:c r="I351" s="1"/>
      <x:c r="J351" s="1"/>
      <x:c r="K351" s="1"/>
      <x:c r="L351" s="1"/>
      <x:c r="M351" s="1"/>
      <x:c r="N351" s="1"/>
      <x:c r="O351" s="1"/>
      <x:c r="P351" s="1"/>
      <x:c r="Q351" s="1"/>
      <x:c r="R351" s="1"/>
      <x:c r="S351" s="1"/>
      <x:c r="T351" s="1"/>
      <x:c r="U351" s="1"/>
      <x:c r="V351" s="1"/>
      <x:c r="W351" s="1"/>
    </x:row>
    <x:row r="352">
      <x:c r="A352" s="1"/>
      <x:c r="B352" s="1"/>
      <x:c r="C352" s="1"/>
      <x:c r="D352" s="1"/>
      <x:c r="E352" s="1"/>
      <x:c r="F352" s="1"/>
      <x:c r="G352" s="1"/>
      <x:c r="H352" s="1"/>
      <x:c r="I352" s="1"/>
      <x:c r="J352" s="1"/>
      <x:c r="K352" s="1"/>
      <x:c r="L352" s="1"/>
      <x:c r="M352" s="1"/>
      <x:c r="N352" s="1"/>
      <x:c r="O352" s="1"/>
      <x:c r="P352" s="1"/>
      <x:c r="Q352" s="1"/>
      <x:c r="R352" s="1"/>
      <x:c r="S352" s="1"/>
      <x:c r="T352" s="1"/>
      <x:c r="U352" s="1"/>
      <x:c r="V352" s="1"/>
      <x:c r="W352" s="1"/>
    </x:row>
    <x:row r="353">
      <x:c r="A353" s="1"/>
      <x:c r="B353" s="1"/>
      <x:c r="C353" s="1"/>
      <x:c r="D353" s="1"/>
      <x:c r="E353" s="1"/>
      <x:c r="F353" s="1"/>
      <x:c r="G353" s="1"/>
      <x:c r="H353" s="1"/>
      <x:c r="I353" s="1"/>
      <x:c r="J353" s="1"/>
      <x:c r="K353" s="1"/>
      <x:c r="L353" s="1"/>
      <x:c r="M353" s="1"/>
      <x:c r="N353" s="1"/>
      <x:c r="O353" s="1"/>
      <x:c r="P353" s="1"/>
      <x:c r="Q353" s="1"/>
      <x:c r="R353" s="1"/>
      <x:c r="S353" s="1"/>
      <x:c r="T353" s="1"/>
      <x:c r="U353" s="1"/>
      <x:c r="V353" s="1"/>
      <x:c r="W353" s="1"/>
    </x:row>
    <x:row r="354">
      <x:c r="A354" s="1"/>
      <x:c r="B354" s="1"/>
      <x:c r="C354" s="1"/>
      <x:c r="D354" s="1"/>
      <x:c r="E354" s="1"/>
      <x:c r="F354" s="1"/>
      <x:c r="G354" s="1"/>
      <x:c r="H354" s="1"/>
      <x:c r="I354" s="1"/>
      <x:c r="J354" s="1"/>
      <x:c r="K354" s="1"/>
      <x:c r="L354" s="1"/>
      <x:c r="M354" s="1"/>
      <x:c r="N354" s="1"/>
      <x:c r="O354" s="1"/>
      <x:c r="P354" s="1"/>
      <x:c r="Q354" s="1"/>
      <x:c r="R354" s="1"/>
      <x:c r="S354" s="1"/>
      <x:c r="T354" s="1"/>
      <x:c r="U354" s="1"/>
      <x:c r="V354" s="1"/>
      <x:c r="W354" s="1"/>
    </x:row>
    <x:row r="355">
      <x:c r="A355" s="1"/>
      <x:c r="B355" s="1"/>
      <x:c r="C355" s="1"/>
      <x:c r="D355" s="1"/>
      <x:c r="E355" s="1"/>
      <x:c r="F355" s="1"/>
      <x:c r="G355" s="1"/>
      <x:c r="H355" s="1"/>
      <x:c r="I355" s="1"/>
      <x:c r="J355" s="1"/>
      <x:c r="K355" s="1"/>
      <x:c r="L355" s="1"/>
      <x:c r="M355" s="1"/>
      <x:c r="N355" s="1"/>
      <x:c r="O355" s="1"/>
      <x:c r="P355" s="1"/>
      <x:c r="Q355" s="1"/>
      <x:c r="R355" s="1"/>
      <x:c r="S355" s="1"/>
      <x:c r="T355" s="1"/>
      <x:c r="U355" s="1"/>
      <x:c r="V355" s="1"/>
      <x:c r="W355" s="1"/>
    </x:row>
    <x:row r="356">
      <x:c r="A356" s="1"/>
      <x:c r="B356" s="1"/>
      <x:c r="C356" s="1"/>
      <x:c r="D356" s="1"/>
      <x:c r="E356" s="1"/>
      <x:c r="F356" s="1"/>
      <x:c r="G356" s="1"/>
      <x:c r="H356" s="1"/>
      <x:c r="I356" s="1"/>
      <x:c r="J356" s="1"/>
      <x:c r="K356" s="1"/>
      <x:c r="L356" s="1"/>
      <x:c r="M356" s="1"/>
      <x:c r="N356" s="1"/>
      <x:c r="O356" s="1"/>
      <x:c r="P356" s="1"/>
      <x:c r="Q356" s="1"/>
      <x:c r="R356" s="1"/>
      <x:c r="S356" s="1"/>
      <x:c r="T356" s="1"/>
      <x:c r="U356" s="1"/>
      <x:c r="V356" s="1"/>
      <x:c r="W356" s="1"/>
    </x:row>
    <x:row r="357">
      <x:c r="A357" s="1"/>
      <x:c r="B357" s="1"/>
      <x:c r="C357" s="1"/>
      <x:c r="D357" s="1"/>
      <x:c r="E357" s="1"/>
      <x:c r="F357" s="1"/>
      <x:c r="G357" s="1"/>
      <x:c r="H357" s="1"/>
      <x:c r="I357" s="1"/>
      <x:c r="J357" s="1"/>
      <x:c r="K357" s="1"/>
      <x:c r="L357" s="1"/>
      <x:c r="M357" s="1"/>
      <x:c r="N357" s="1"/>
      <x:c r="O357" s="1"/>
      <x:c r="P357" s="1"/>
      <x:c r="Q357" s="1"/>
      <x:c r="R357" s="1"/>
      <x:c r="S357" s="1"/>
      <x:c r="T357" s="1"/>
      <x:c r="U357" s="1"/>
      <x:c r="V357" s="1"/>
      <x:c r="W357" s="1"/>
    </x:row>
    <x:row r="358">
      <x:c r="A358" s="1"/>
      <x:c r="B358" s="1"/>
      <x:c r="C358" s="1"/>
      <x:c r="D358" s="1"/>
      <x:c r="E358" s="1"/>
      <x:c r="F358" s="1"/>
      <x:c r="G358" s="1"/>
      <x:c r="H358" s="1"/>
      <x:c r="I358" s="1"/>
      <x:c r="J358" s="1"/>
      <x:c r="K358" s="1"/>
      <x:c r="L358" s="1"/>
      <x:c r="M358" s="1"/>
      <x:c r="N358" s="1"/>
      <x:c r="O358" s="1"/>
      <x:c r="P358" s="1"/>
      <x:c r="Q358" s="1"/>
      <x:c r="R358" s="1"/>
      <x:c r="S358" s="1"/>
      <x:c r="T358" s="1"/>
      <x:c r="U358" s="1"/>
      <x:c r="V358" s="1"/>
      <x:c r="W358" s="1"/>
    </x:row>
    <x:row r="359">
      <x:c r="A359" s="1"/>
      <x:c r="B359" s="1"/>
      <x:c r="C359" s="1"/>
      <x:c r="D359" s="1"/>
      <x:c r="E359" s="1"/>
      <x:c r="F359" s="1"/>
      <x:c r="G359" s="1"/>
      <x:c r="H359" s="1"/>
      <x:c r="I359" s="1"/>
      <x:c r="J359" s="1"/>
      <x:c r="K359" s="1"/>
      <x:c r="L359" s="1"/>
      <x:c r="M359" s="1"/>
      <x:c r="N359" s="1"/>
      <x:c r="O359" s="1"/>
      <x:c r="P359" s="1"/>
      <x:c r="Q359" s="1"/>
      <x:c r="R359" s="1"/>
      <x:c r="S359" s="1"/>
      <x:c r="T359" s="1"/>
      <x:c r="U359" s="1"/>
      <x:c r="V359" s="1"/>
      <x:c r="W359" s="1"/>
    </x:row>
    <x:row r="360">
      <x:c r="A360" s="1"/>
      <x:c r="B360" s="1"/>
      <x:c r="C360" s="1"/>
      <x:c r="D360" s="1"/>
      <x:c r="E360" s="1"/>
      <x:c r="F360" s="1"/>
      <x:c r="G360" s="1"/>
      <x:c r="H360" s="1"/>
      <x:c r="I360" s="1"/>
      <x:c r="J360" s="1"/>
      <x:c r="K360" s="1"/>
      <x:c r="L360" s="1"/>
      <x:c r="M360" s="1"/>
      <x:c r="N360" s="1"/>
      <x:c r="O360" s="1"/>
      <x:c r="P360" s="1"/>
      <x:c r="Q360" s="1"/>
      <x:c r="R360" s="1"/>
      <x:c r="S360" s="1"/>
      <x:c r="T360" s="1"/>
      <x:c r="U360" s="1"/>
      <x:c r="V360" s="1"/>
      <x:c r="W360" s="1"/>
    </x:row>
  </x:sheetData>
  <x:mergeCells>
    <x:mergeCell ref="A1:K1"/>
    <x:mergeCell ref="A2:K2"/>
  </x:mergeCells>
  <x:conditionalFormatting sqref="H5:H304">
    <x:cfRule type="expression" dxfId="3" priority="1">
      <x:formula>AND($H5&lt;&gt;"",$H5&gt;Listas!$B$10)</x:formula>
    </x:cfRule>
  </x:conditionalFormatting>
  <x:dataValidations count="2">
    <x:dataValidation type="list" sqref="B5:B304">
      <x:formula1>Produtos!$A$5:$A$204</x:formula1>
    </x:dataValidation>
    <x:dataValidation type="list" sqref="J5:J304">
      <x:formula1>Listas!$L$6:$L$7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2593ea2d7f04a37"/>
  </x:tableParts>
</x:worksheet>
</file>

<file path=xl/worksheets/sheet4.xml><?xml version="1.0" encoding="utf-8"?>
<x:worksheet xmlns:x="http://schemas.openxmlformats.org/spreadsheetml/2006/main">
  <x:sheetPr>
    <x:tabColor rgb="FFE39A2D"/>
  </x:sheetPr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16" hidden="0" customWidth="1"/>
    <x:col min="2" max="2" width="30" hidden="0" customWidth="1"/>
    <x:col min="3" max="3" width="18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8" hidden="0" customWidth="1"/>
    <x:col min="11" max="11" width="20" hidden="0" customWidth="1"/>
    <x:col min="12" max="12" width="20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  <x:col min="19" max="19" width="14" hidden="0" customWidth="1"/>
    <x:col min="20" max="20" width="14" hidden="0" customWidth="1"/>
    <x:col min="21" max="21" width="18" hidden="0" customWidth="1"/>
    <x:col min="22" max="22" width="26" hidden="0" customWidth="1"/>
  </x:cols>
  <x:sheetData>
    <x:row r="1" ht="34" customHeight="1">
      <x:c r="A1" s="4" t="str">
        <x:v>FORECAST DE DEMANDA POR SKU</x:v>
      </x:c>
      <x:c r="B1" s="4" t="str">
        <x:v>FORECAST DE DEMANDA POR SKU</x:v>
      </x:c>
      <x:c r="C1" s="4" t="str">
        <x:v>FORECAST DE DEMANDA POR SKU</x:v>
      </x:c>
      <x:c r="D1" s="4" t="str">
        <x:v>FORECAST DE DEMANDA POR SKU</x:v>
      </x:c>
      <x:c r="E1" s="4" t="str">
        <x:v>FORECAST DE DEMANDA POR SKU</x:v>
      </x:c>
      <x:c r="F1" s="4" t="str">
        <x:v>FORECAST DE DEMANDA POR SKU</x:v>
      </x:c>
      <x:c r="G1" s="4" t="str">
        <x:v>FORECAST DE DEMANDA POR SKU</x:v>
      </x:c>
      <x:c r="H1" s="4" t="str">
        <x:v>FORECAST DE DEMANDA POR SKU</x:v>
      </x:c>
      <x:c r="I1" s="4" t="str">
        <x:v>FORECAST DE DEMANDA POR SKU</x:v>
      </x:c>
      <x:c r="J1" s="4" t="str">
        <x:v>FORECAST DE DEMANDA POR SKU</x:v>
      </x:c>
      <x:c r="K1" s="4" t="str">
        <x:v>FORECAST DE DEMANDA POR SKU</x:v>
      </x:c>
      <x:c r="L1" s="4" t="str">
        <x:v>FORECAST DE DEMANDA POR SKU</x:v>
      </x:c>
      <x:c r="M1" s="4" t="str">
        <x:v>FORECAST DE DEMANDA POR SKU</x:v>
      </x:c>
      <x:c r="N1" s="4" t="str">
        <x:v>FORECAST DE DEMANDA POR SKU</x:v>
      </x:c>
      <x:c r="O1" s="4" t="str">
        <x:v>FORECAST DE DEMANDA POR SKU</x:v>
      </x:c>
      <x:c r="P1" s="4" t="str">
        <x:v>FORECAST DE DEMANDA POR SKU</x:v>
      </x:c>
      <x:c r="Q1" s="4" t="str">
        <x:v>FORECAST DE DEMANDA POR SKU</x:v>
      </x:c>
      <x:c r="R1" s="4" t="str">
        <x:v>FORECAST DE DEMANDA POR SKU</x:v>
      </x:c>
      <x:c r="S1" s="4" t="str">
        <x:v>FORECAST DE DEMANDA POR SKU</x:v>
      </x:c>
      <x:c r="T1" s="4" t="str">
        <x:v>FORECAST DE DEMANDA POR SKU</x:v>
      </x:c>
      <x:c r="U1" s="4" t="str">
        <x:v>FORECAST DE DEMANDA POR SKU</x:v>
      </x:c>
      <x:c r="V1" s="4" t="str">
        <x:v>FORECAST DE DEMANDA POR SKU</x:v>
      </x:c>
      <x:c r="W1" s="1"/>
    </x:row>
    <x:row r="2" ht="36" customHeight="1">
      <x:c r="A2" s="8" t="str">
        <x:v>O forecast combina média móvel, tendência recente, sazonalidade, cenário e ajuste comercial por produto. Use qualidade e viés para calibrar decisões.</x:v>
      </x:c>
      <x:c r="B2" s="8" t="str">
        <x:v>O forecast combina média móvel, tendência recente, sazonalidade, cenário e ajuste comercial por produto. Use qualidade e viés para calibrar decisões.</x:v>
      </x:c>
      <x:c r="C2" s="8" t="str">
        <x:v>O forecast combina média móvel, tendência recente, sazonalidade, cenário e ajuste comercial por produto. Use qualidade e viés para calibrar decisões.</x:v>
      </x:c>
      <x:c r="D2" s="8" t="str">
        <x:v>O forecast combina média móvel, tendência recente, sazonalidade, cenário e ajuste comercial por produto. Use qualidade e viés para calibrar decisões.</x:v>
      </x:c>
      <x:c r="E2" s="8" t="str">
        <x:v>O forecast combina média móvel, tendência recente, sazonalidade, cenário e ajuste comercial por produto. Use qualidade e viés para calibrar decisões.</x:v>
      </x:c>
      <x:c r="F2" s="8" t="str">
        <x:v>O forecast combina média móvel, tendência recente, sazonalidade, cenário e ajuste comercial por produto. Use qualidade e viés para calibrar decisões.</x:v>
      </x:c>
      <x:c r="G2" s="8" t="str">
        <x:v>O forecast combina média móvel, tendência recente, sazonalidade, cenário e ajuste comercial por produto. Use qualidade e viés para calibrar decisões.</x:v>
      </x:c>
      <x:c r="H2" s="8" t="str">
        <x:v>O forecast combina média móvel, tendência recente, sazonalidade, cenário e ajuste comercial por produto. Use qualidade e viés para calibrar decisões.</x:v>
      </x:c>
      <x:c r="I2" s="8" t="str">
        <x:v>O forecast combina média móvel, tendência recente, sazonalidade, cenário e ajuste comercial por produto. Use qualidade e viés para calibrar decisões.</x:v>
      </x:c>
      <x:c r="J2" s="8" t="str">
        <x:v>O forecast combina média móvel, tendência recente, sazonalidade, cenário e ajuste comercial por produto. Use qualidade e viés para calibrar decisões.</x:v>
      </x:c>
      <x:c r="K2" s="8" t="str">
        <x:v>O forecast combina média móvel, tendência recente, sazonalidade, cenário e ajuste comercial por produto. Use qualidade e viés para calibrar decisões.</x:v>
      </x:c>
      <x:c r="L2" s="8" t="str">
        <x:v>O forecast combina média móvel, tendência recente, sazonalidade, cenário e ajuste comercial por produto. Use qualidade e viés para calibrar decisões.</x:v>
      </x:c>
      <x:c r="M2" s="8" t="str">
        <x:v>O forecast combina média móvel, tendência recente, sazonalidade, cenário e ajuste comercial por produto. Use qualidade e viés para calibrar decisões.</x:v>
      </x:c>
      <x:c r="N2" s="8" t="str">
        <x:v>O forecast combina média móvel, tendência recente, sazonalidade, cenário e ajuste comercial por produto. Use qualidade e viés para calibrar decisões.</x:v>
      </x:c>
      <x:c r="O2" s="8" t="str">
        <x:v>O forecast combina média móvel, tendência recente, sazonalidade, cenário e ajuste comercial por produto. Use qualidade e viés para calibrar decisões.</x:v>
      </x:c>
      <x:c r="P2" s="8" t="str">
        <x:v>O forecast combina média móvel, tendência recente, sazonalidade, cenário e ajuste comercial por produto. Use qualidade e viés para calibrar decisões.</x:v>
      </x:c>
      <x:c r="Q2" s="8" t="str">
        <x:v>O forecast combina média móvel, tendência recente, sazonalidade, cenário e ajuste comercial por produto. Use qualidade e viés para calibrar decisões.</x:v>
      </x:c>
      <x:c r="R2" s="8" t="str">
        <x:v>O forecast combina média móvel, tendência recente, sazonalidade, cenário e ajuste comercial por produto. Use qualidade e viés para calibrar decisões.</x:v>
      </x:c>
      <x:c r="S2" s="8" t="str">
        <x:v>O forecast combina média móvel, tendência recente, sazonalidade, cenário e ajuste comercial por produto. Use qualidade e viés para calibrar decisões.</x:v>
      </x:c>
      <x:c r="T2" s="8" t="str">
        <x:v>O forecast combina média móvel, tendência recente, sazonalidade, cenário e ajuste comercial por produto. Use qualidade e viés para calibrar decisões.</x:v>
      </x:c>
      <x:c r="U2" s="8" t="str">
        <x:v>O forecast combina média móvel, tendência recente, sazonalidade, cenário e ajuste comercial por produto. Use qualidade e viés para calibrar decisões.</x:v>
      </x:c>
      <x:c r="V2" s="8" t="str">
        <x:v>O forecast combina média móvel, tendência recente, sazonalidade, cenário e ajuste comercial por produto. Use qualidade e viés para calibrar decisões.</x:v>
      </x:c>
      <x:c r="W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66" customHeight="1">
      <x:c r="A4" s="22" t="str">
        <x:v>SKU</x:v>
      </x:c>
      <x:c r="B4" s="23" t="str">
        <x:v>Produto</x:v>
      </x:c>
      <x:c r="C4" s="23" t="str">
        <x:v>Categoria</x:v>
      </x:c>
      <x:c r="D4" s="43" t="n">
        <x:v>46082</x:v>
      </x:c>
      <x:c r="E4" s="43" t="n">
        <x:v>46113</x:v>
      </x:c>
      <x:c r="F4" s="43" t="n">
        <x:v>46143</x:v>
      </x:c>
      <x:c r="G4" s="43" t="n">
        <x:v>46174</x:v>
      </x:c>
      <x:c r="H4" s="43" t="n">
        <x:v>46204</x:v>
      </x:c>
      <x:c r="I4" s="43" t="n">
        <x:v>46235</x:v>
      </x:c>
      <x:c r="J4" s="23" t="str">
        <x:v>Média 3 meses</x:v>
      </x:c>
      <x:c r="K4" s="23" t="str">
        <x:v>Tendência 3 meses</x:v>
      </x:c>
      <x:c r="L4" s="23" t="str">
        <x:v>Ajuste comercial</x:v>
      </x:c>
      <x:c r="M4" s="43" t="n">
        <x:v>46266</x:v>
      </x:c>
      <x:c r="N4" s="43" t="n">
        <x:v>46296</x:v>
      </x:c>
      <x:c r="O4" s="43" t="n">
        <x:v>46327</x:v>
      </x:c>
      <x:c r="P4" s="43" t="n">
        <x:v>46357</x:v>
      </x:c>
      <x:c r="Q4" s="43" t="n">
        <x:v>46388</x:v>
      </x:c>
      <x:c r="R4" s="43" t="n">
        <x:v>46419</x:v>
      </x:c>
      <x:c r="S4" s="23" t="str">
        <x:v>MAPE</x:v>
      </x:c>
      <x:c r="T4" s="23" t="str">
        <x:v>Viés</x:v>
      </x:c>
      <x:c r="U4" s="23" t="str">
        <x:v>Qualidade</x:v>
      </x:c>
      <x:c r="V4" s="24" t="str">
        <x:v>Sinal</x:v>
      </x:c>
      <x:c r="W4" s="1"/>
    </x:row>
    <x:row r="5">
      <x:c r="A5" s="26" t="str">
        <x:v>SKU-001</x:v>
      </x:c>
      <x:c r="B5" s="36" t="str">
        <x:f>IF($A5="","",IFERROR(INDEX(Produtos!$B$5:$B$204,MATCH($A5,Produtos!$A$5:$A$204,0)),""))</x:f>
        <x:v>Café especial 500 g</x:v>
      </x:c>
      <x:c r="C5" s="36" t="str">
        <x:f>IF($A5="","",IFERROR(INDEX(Produtos!$C$5:$C$204,MATCH($A5,Produtos!$A$5:$A$204,0)),""))</x:f>
        <x:v>Alimentos</x:v>
      </x:c>
      <x:c r="D5" s="36" t="n">
        <x:f>IF($A5="","",SUMIFS(Historico!$F$5:$F$304,Historico!$B$5:$B$304,$A5,Historico!$A$5:$A$304,D$4))</x:f>
        <x:v>455</x:v>
      </x:c>
      <x:c r="E5" s="36" t="n">
        <x:f>IF($A5="","",SUMIFS(Historico!$F$5:$F$304,Historico!$B$5:$B$304,$A5,Historico!$A$5:$A$304,E$4))</x:f>
        <x:v>472</x:v>
      </x:c>
      <x:c r="F5" s="36" t="n">
        <x:f>IF($A5="","",SUMIFS(Historico!$F$5:$F$304,Historico!$B$5:$B$304,$A5,Historico!$A$5:$A$304,F$4))</x:f>
        <x:v>490</x:v>
      </x:c>
      <x:c r="G5" s="36" t="n">
        <x:f>IF($A5="","",SUMIFS(Historico!$F$5:$F$304,Historico!$B$5:$B$304,$A5,Historico!$A$5:$A$304,G$4))</x:f>
        <x:v>505</x:v>
      </x:c>
      <x:c r="H5" s="36" t="n">
        <x:f>IF($A5="","",SUMIFS(Historico!$F$5:$F$304,Historico!$B$5:$B$304,$A5,Historico!$A$5:$A$304,H$4))</x:f>
        <x:v>564</x:v>
      </x:c>
      <x:c r="I5" s="36" t="n">
        <x:f>IF($A5="","",SUMIFS(Historico!$F$5:$F$304,Historico!$B$5:$B$304,$A5,Historico!$A$5:$A$304,I$4))</x:f>
        <x:v>546</x:v>
      </x:c>
      <x:c r="J5" s="36" t="n">
        <x:f>IF($A5="","",AVERAGE($G5:$I5))</x:f>
        <x:v>538.3333333333334</x:v>
      </x:c>
      <x:c r="K5" s="42" t="n">
        <x:f>IF($A5="","",IFERROR(($I5-$G5)/MAX(1,$G5),0))</x:f>
        <x:v>0.08118811881188119</x:v>
      </x:c>
      <x:c r="L5" s="31" t="n">
        <x:v>0.02</x:v>
      </x:c>
      <x:c r="M5" s="36" t="n">
        <x:f>IF($A5="","",ROUND(MAX(0,$J5*(1+$K5/3*1)*(1+$L5)*SUMIF(Listas!$E$6:$E$17,MONTH(M$4),Listas!$F$6:$F$17)*SUMIF(Listas!$H$6:$H$8,Listas!$B$9,Listas!$I$6:$I$8)),0))</x:f>
        <x:v>564</x:v>
      </x:c>
      <x:c r="N5" s="36" t="n">
        <x:f>IF($A5="","",ROUND(MAX(0,$J5*(1+$K5/3*2)*(1+$L5)*SUMIF(Listas!$E$6:$E$17,MONTH(N$4),Listas!$F$6:$F$17)*SUMIF(Listas!$H$6:$H$8,Listas!$B$9,Listas!$I$6:$I$8)),0))</x:f>
        <x:v>567</x:v>
      </x:c>
      <x:c r="O5" s="36" t="n">
        <x:f>IF($A5="","",ROUND(MAX(0,$J5*(1+$K5/3*3)*(1+$L5)*SUMIF(Listas!$E$6:$E$17,MONTH(O$4),Listas!$F$6:$F$17)*SUMIF(Listas!$H$6:$H$8,Listas!$B$9,Listas!$I$6:$I$8)),0))</x:f>
        <x:v>623</x:v>
      </x:c>
      <x:c r="P5" s="36" t="n">
        <x:f>IF($A5="","",ROUND(MAX(0,$J5*(1+$K5/3*4)*(1+$L5)*SUMIF(Listas!$E$6:$E$17,MONTH(P$4),Listas!$F$6:$F$17)*SUMIF(Listas!$H$6:$H$8,Listas!$B$9,Listas!$I$6:$I$8)),0))</x:f>
        <x:v>700</x:v>
      </x:c>
      <x:c r="Q5" s="36" t="n">
        <x:f>IF($A5="","",ROUND(MAX(0,$J5*(1+$K5/3*5)*(1+$L5)*SUMIF(Listas!$E$6:$E$17,MONTH(Q$4),Listas!$F$6:$F$17)*SUMIF(Listas!$H$6:$H$8,Listas!$B$9,Listas!$I$6:$I$8)),0))</x:f>
        <x:v>574</x:v>
      </x:c>
      <x:c r="R5" s="36" t="n">
        <x:f>IF($A5="","",ROUND(MAX(0,$J5*(1+$K5/3*6)*(1+$L5)*SUMIF(Listas!$E$6:$E$17,MONTH(R$4),Listas!$F$6:$F$17)*SUMIF(Listas!$H$6:$H$8,Listas!$B$9,Listas!$I$6:$I$8)),0))</x:f>
        <x:v>606</x:v>
      </x:c>
      <x:c r="S5" s="42" t="n">
        <x:f>IF($A5="","",IFERROR(SUMIFS(Historico!$H$5:$H$304,Historico!$B$5:$B$304,$A5)/COUNTIFS(Historico!$B$5:$B$304,$A5,Historico!$H$5:$H$304,"&gt;=0"),0))</x:f>
        <x:v>0.04867584692630306</x:v>
      </x:c>
      <x:c r="T5" s="42" t="n">
        <x:f>IF($A5="","",IFERROR(SUMIFS(Historico!$I$5:$I$304,Historico!$B$5:$B$304,$A5)/COUNTIFS(Historico!$B$5:$B$304,$A5,Historico!$I$5:$I$304,"&lt;&gt;"),0))</x:f>
        <x:v>-0.04867584692630306</x:v>
      </x:c>
      <x:c r="U5" s="44" t="str">
        <x:f>IF($A5="","",IF($S5&lt;=0.10,"ALTA",IF($S5&lt;=Listas!$B$10,"ACEITÁVEL","BAIXA")))</x:f>
        <x:v>ALTA</x:v>
      </x:c>
      <x:c r="V5" s="44" t="str">
        <x:f>IF($A5="","",IF($U5="BAIXA","REVISAR MÉTODO",IF(ABS($T5)&gt;0.10,"CORRIGIR VIÉS",IF($K5&gt;0.12,"PREPARAR CRESCIMENTO",IF($K5&lt;-0.12,"REDUZIR PLANO","PLANO ESTÁVEL")))))</x:f>
        <x:v>PLANO ESTÁVEL</x:v>
      </x:c>
      <x:c r="W5" s="1"/>
    </x:row>
    <x:row r="6">
      <x:c r="A6" s="26" t="str">
        <x:v>SKU-002</x:v>
      </x:c>
      <x:c r="B6" s="36" t="str">
        <x:f>IF($A6="","",IFERROR(INDEX(Produtos!$B$5:$B$204,MATCH($A6,Produtos!$A$5:$A$204,0)),""))</x:f>
        <x:v>Leite integral 1 L</x:v>
      </x:c>
      <x:c r="C6" s="36" t="str">
        <x:f>IF($A6="","",IFERROR(INDEX(Produtos!$C$5:$C$204,MATCH($A6,Produtos!$A$5:$A$204,0)),""))</x:f>
        <x:v>Alimentos</x:v>
      </x:c>
      <x:c r="D6" s="36" t="n">
        <x:f>IF($A6="","",SUMIFS(Historico!$F$5:$F$304,Historico!$B$5:$B$304,$A6,Historico!$A$5:$A$304,D$4))</x:f>
        <x:v>640</x:v>
      </x:c>
      <x:c r="E6" s="36" t="n">
        <x:f>IF($A6="","",SUMIFS(Historico!$F$5:$F$304,Historico!$B$5:$B$304,$A6,Historico!$A$5:$A$304,E$4))</x:f>
        <x:v>660</x:v>
      </x:c>
      <x:c r="F6" s="36" t="n">
        <x:f>IF($A6="","",SUMIFS(Historico!$F$5:$F$304,Historico!$B$5:$B$304,$A6,Historico!$A$5:$A$304,F$4))</x:f>
        <x:v>680</x:v>
      </x:c>
      <x:c r="G6" s="36" t="n">
        <x:f>IF($A6="","",SUMIFS(Historico!$F$5:$F$304,Historico!$B$5:$B$304,$A6,Historico!$A$5:$A$304,G$4))</x:f>
        <x:v>789</x:v>
      </x:c>
      <x:c r="H6" s="36" t="n">
        <x:f>IF($A6="","",SUMIFS(Historico!$F$5:$F$304,Historico!$B$5:$B$304,$A6,Historico!$A$5:$A$304,H$4))</x:f>
        <x:v>730</x:v>
      </x:c>
      <x:c r="I6" s="36" t="n">
        <x:f>IF($A6="","",SUMIFS(Historico!$F$5:$F$304,Historico!$B$5:$B$304,$A6,Historico!$A$5:$A$304,I$4))</x:f>
        <x:v>750</x:v>
      </x:c>
      <x:c r="J6" s="36" t="n">
        <x:f>IF($A6="","",AVERAGE($G6:$I6))</x:f>
        <x:v>756.3333333333334</x:v>
      </x:c>
      <x:c r="K6" s="42" t="n">
        <x:f>IF($A6="","",IFERROR(($I6-$G6)/MAX(1,$G6),0))</x:f>
        <x:v>-0.049429657794676805</x:v>
      </x:c>
      <x:c r="L6" s="31" t="n">
        <x:v>0</x:v>
      </x:c>
      <x:c r="M6" s="36" t="n">
        <x:f>IF($A6="","",ROUND(MAX(0,$J6*(1+$K6/3*1)*(1+$L6)*SUMIF(Listas!$E$6:$E$17,MONTH(M$4),Listas!$F$6:$F$17)*SUMIF(Listas!$H$6:$H$8,Listas!$B$9,Listas!$I$6:$I$8)),0))</x:f>
        <x:v>744</x:v>
      </x:c>
      <x:c r="N6" s="36" t="n">
        <x:f>IF($A6="","",ROUND(MAX(0,$J6*(1+$K6/3*2)*(1+$L6)*SUMIF(Listas!$E$6:$E$17,MONTH(N$4),Listas!$F$6:$F$17)*SUMIF(Listas!$H$6:$H$8,Listas!$B$9,Listas!$I$6:$I$8)),0))</x:f>
        <x:v>717</x:v>
      </x:c>
      <x:c r="O6" s="36" t="n">
        <x:f>IF($A6="","",ROUND(MAX(0,$J6*(1+$K6/3*3)*(1+$L6)*SUMIF(Listas!$E$6:$E$17,MONTH(O$4),Listas!$F$6:$F$17)*SUMIF(Listas!$H$6:$H$8,Listas!$B$9,Listas!$I$6:$I$8)),0))</x:f>
        <x:v>755</x:v>
      </x:c>
      <x:c r="P6" s="36" t="n">
        <x:f>IF($A6="","",ROUND(MAX(0,$J6*(1+$K6/3*4)*(1+$L6)*SUMIF(Listas!$E$6:$E$17,MONTH(P$4),Listas!$F$6:$F$17)*SUMIF(Listas!$H$6:$H$8,Listas!$B$9,Listas!$I$6:$I$8)),0))</x:f>
        <x:v>812</x:v>
      </x:c>
      <x:c r="Q6" s="36" t="n">
        <x:f>IF($A6="","",ROUND(MAX(0,$J6*(1+$K6/3*5)*(1+$L6)*SUMIF(Listas!$E$6:$E$17,MONTH(Q$4),Listas!$F$6:$F$17)*SUMIF(Listas!$H$6:$H$8,Listas!$B$9,Listas!$I$6:$I$8)),0))</x:f>
        <x:v>639</x:v>
      </x:c>
      <x:c r="R6" s="36" t="n">
        <x:f>IF($A6="","",ROUND(MAX(0,$J6*(1+$K6/3*6)*(1+$L6)*SUMIF(Listas!$E$6:$E$17,MONTH(R$4),Listas!$F$6:$F$17)*SUMIF(Listas!$H$6:$H$8,Listas!$B$9,Listas!$I$6:$I$8)),0))</x:f>
        <x:v>647</x:v>
      </x:c>
      <x:c r="S6" s="42" t="n">
        <x:f>IF($A6="","",IFERROR(SUMIFS(Historico!$H$5:$H$304,Historico!$B$5:$B$304,$A6)/COUNTIFS(Historico!$B$5:$B$304,$A6,Historico!$H$5:$H$304,"&gt;=0"),0))</x:f>
        <x:v>0.0403093352214293</x:v>
      </x:c>
      <x:c r="T6" s="42" t="n">
        <x:f>IF($A6="","",IFERROR(SUMIFS(Historico!$I$5:$I$304,Historico!$B$5:$B$304,$A6)/COUNTIFS(Historico!$B$5:$B$304,$A6,Historico!$I$5:$I$304,"&lt;&gt;"),0))</x:f>
        <x:v>-0.0403093352214293</x:v>
      </x:c>
      <x:c r="U6" s="44" t="str">
        <x:f>IF($A6="","",IF($S6&lt;=0.10,"ALTA",IF($S6&lt;=Listas!$B$10,"ACEITÁVEL","BAIXA")))</x:f>
        <x:v>ALTA</x:v>
      </x:c>
      <x:c r="V6" s="44" t="str">
        <x:f>IF($A6="","",IF($U6="BAIXA","REVISAR MÉTODO",IF(ABS($T6)&gt;0.10,"CORRIGIR VIÉS",IF($K6&gt;0.12,"PREPARAR CRESCIMENTO",IF($K6&lt;-0.12,"REDUZIR PLANO","PLANO ESTÁVEL")))))</x:f>
        <x:v>PLANO ESTÁVEL</x:v>
      </x:c>
      <x:c r="W6" s="1"/>
    </x:row>
    <x:row r="7">
      <x:c r="A7" s="26" t="str">
        <x:v>SKU-003</x:v>
      </x:c>
      <x:c r="B7" s="36" t="str">
        <x:f>IF($A7="","",IFERROR(INDEX(Produtos!$B$5:$B$204,MATCH($A7,Produtos!$A$5:$A$204,0)),""))</x:f>
        <x:v>Detergente neutro 500 ml</x:v>
      </x:c>
      <x:c r="C7" s="36" t="str">
        <x:f>IF($A7="","",IFERROR(INDEX(Produtos!$C$5:$C$204,MATCH($A7,Produtos!$A$5:$A$204,0)),""))</x:f>
        <x:v>Limpeza</x:v>
      </x:c>
      <x:c r="D7" s="36" t="n">
        <x:f>IF($A7="","",SUMIFS(Historico!$F$5:$F$304,Historico!$B$5:$B$304,$A7,Historico!$A$5:$A$304,D$4))</x:f>
        <x:v>385</x:v>
      </x:c>
      <x:c r="E7" s="36" t="n">
        <x:f>IF($A7="","",SUMIFS(Historico!$F$5:$F$304,Historico!$B$5:$B$304,$A7,Historico!$A$5:$A$304,E$4))</x:f>
        <x:v>370</x:v>
      </x:c>
      <x:c r="F7" s="36" t="n">
        <x:f>IF($A7="","",SUMIFS(Historico!$F$5:$F$304,Historico!$B$5:$B$304,$A7,Historico!$A$5:$A$304,F$4))</x:f>
        <x:v>365</x:v>
      </x:c>
      <x:c r="G7" s="36" t="n">
        <x:f>IF($A7="","",SUMIFS(Historico!$F$5:$F$304,Historico!$B$5:$B$304,$A7,Historico!$A$5:$A$304,G$4))</x:f>
        <x:v>380</x:v>
      </x:c>
      <x:c r="H7" s="36" t="n">
        <x:f>IF($A7="","",SUMIFS(Historico!$F$5:$F$304,Historico!$B$5:$B$304,$A7,Historico!$A$5:$A$304,H$4))</x:f>
        <x:v>390</x:v>
      </x:c>
      <x:c r="I7" s="36" t="n">
        <x:f>IF($A7="","",SUMIFS(Historico!$F$5:$F$304,Historico!$B$5:$B$304,$A7,Historico!$A$5:$A$304,I$4))</x:f>
        <x:v>400</x:v>
      </x:c>
      <x:c r="J7" s="36" t="n">
        <x:f>IF($A7="","",AVERAGE($G7:$I7))</x:f>
        <x:v>390</x:v>
      </x:c>
      <x:c r="K7" s="42" t="n">
        <x:f>IF($A7="","",IFERROR(($I7-$G7)/MAX(1,$G7),0))</x:f>
        <x:v>0.05263157894736842</x:v>
      </x:c>
      <x:c r="L7" s="31" t="n">
        <x:v>0.01</x:v>
      </x:c>
      <x:c r="M7" s="36" t="n">
        <x:f>IF($A7="","",ROUND(MAX(0,$J7*(1+$K7/3*1)*(1+$L7)*SUMIF(Listas!$E$6:$E$17,MONTH(M$4),Listas!$F$6:$F$17)*SUMIF(Listas!$H$6:$H$8,Listas!$B$9,Listas!$I$6:$I$8)),0))</x:f>
        <x:v>401</x:v>
      </x:c>
      <x:c r="N7" s="36" t="n">
        <x:f>IF($A7="","",ROUND(MAX(0,$J7*(1+$K7/3*2)*(1+$L7)*SUMIF(Listas!$E$6:$E$17,MONTH(N$4),Listas!$F$6:$F$17)*SUMIF(Listas!$H$6:$H$8,Listas!$B$9,Listas!$I$6:$I$8)),0))</x:f>
        <x:v>400</x:v>
      </x:c>
      <x:c r="O7" s="36" t="n">
        <x:f>IF($A7="","",ROUND(MAX(0,$J7*(1+$K7/3*3)*(1+$L7)*SUMIF(Listas!$E$6:$E$17,MONTH(O$4),Listas!$F$6:$F$17)*SUMIF(Listas!$H$6:$H$8,Listas!$B$9,Listas!$I$6:$I$8)),0))</x:f>
        <x:v>435</x:v>
      </x:c>
      <x:c r="P7" s="36" t="n">
        <x:f>IF($A7="","",ROUND(MAX(0,$J7*(1+$K7/3*4)*(1+$L7)*SUMIF(Listas!$E$6:$E$17,MONTH(P$4),Listas!$F$6:$F$17)*SUMIF(Listas!$H$6:$H$8,Listas!$B$9,Listas!$I$6:$I$8)),0))</x:f>
        <x:v>485</x:v>
      </x:c>
      <x:c r="Q7" s="36" t="n">
        <x:f>IF($A7="","",ROUND(MAX(0,$J7*(1+$K7/3*5)*(1+$L7)*SUMIF(Listas!$E$6:$E$17,MONTH(Q$4),Listas!$F$6:$F$17)*SUMIF(Listas!$H$6:$H$8,Listas!$B$9,Listas!$I$6:$I$8)),0))</x:f>
        <x:v>394</x:v>
      </x:c>
      <x:c r="R7" s="36" t="n">
        <x:f>IF($A7="","",ROUND(MAX(0,$J7*(1+$K7/3*6)*(1+$L7)*SUMIF(Listas!$E$6:$E$17,MONTH(R$4),Listas!$F$6:$F$17)*SUMIF(Listas!$H$6:$H$8,Listas!$B$9,Listas!$I$6:$I$8)),0))</x:f>
        <x:v>414</x:v>
      </x:c>
      <x:c r="S7" s="42" t="n">
        <x:f>IF($A7="","",IFERROR(SUMIFS(Historico!$H$5:$H$304,Historico!$B$5:$B$304,$A7)/COUNTIFS(Historico!$B$5:$B$304,$A7,Historico!$H$5:$H$304,"&gt;=0"),0))</x:f>
        <x:v>0.01901017223340583</x:v>
      </x:c>
      <x:c r="T7" s="42" t="n">
        <x:f>IF($A7="","",IFERROR(SUMIFS(Historico!$I$5:$I$304,Historico!$B$5:$B$304,$A7)/COUNTIFS(Historico!$B$5:$B$304,$A7,Historico!$I$5:$I$304,"&lt;&gt;"),0))</x:f>
        <x:v>-0.0176403092197072</x:v>
      </x:c>
      <x:c r="U7" s="44" t="str">
        <x:f>IF($A7="","",IF($S7&lt;=0.10,"ALTA",IF($S7&lt;=Listas!$B$10,"ACEITÁVEL","BAIXA")))</x:f>
        <x:v>ALTA</x:v>
      </x:c>
      <x:c r="V7" s="44" t="str">
        <x:f>IF($A7="","",IF($U7="BAIXA","REVISAR MÉTODO",IF(ABS($T7)&gt;0.10,"CORRIGIR VIÉS",IF($K7&gt;0.12,"PREPARAR CRESCIMENTO",IF($K7&lt;-0.12,"REDUZIR PLANO","PLANO ESTÁVEL")))))</x:f>
        <x:v>PLANO ESTÁVEL</x:v>
      </x:c>
      <x:c r="W7" s="1"/>
    </x:row>
    <x:row r="8">
      <x:c r="A8" s="26" t="str">
        <x:v>SKU-004</x:v>
      </x:c>
      <x:c r="B8" s="36" t="str">
        <x:f>IF($A8="","",IFERROR(INDEX(Produtos!$B$5:$B$204,MATCH($A8,Produtos!$A$5:$A$204,0)),""))</x:f>
        <x:v>Arroz premium 5 kg</x:v>
      </x:c>
      <x:c r="C8" s="36" t="str">
        <x:f>IF($A8="","",IFERROR(INDEX(Produtos!$C$5:$C$204,MATCH($A8,Produtos!$A$5:$A$204,0)),""))</x:f>
        <x:v>Alimentos</x:v>
      </x:c>
      <x:c r="D8" s="36" t="n">
        <x:f>IF($A8="","",SUMIFS(Historico!$F$5:$F$304,Historico!$B$5:$B$304,$A8,Historico!$A$5:$A$304,D$4))</x:f>
        <x:v>320</x:v>
      </x:c>
      <x:c r="E8" s="36" t="n">
        <x:f>IF($A8="","",SUMIFS(Historico!$F$5:$F$304,Historico!$B$5:$B$304,$A8,Historico!$A$5:$A$304,E$4))</x:f>
        <x:v>310</x:v>
      </x:c>
      <x:c r="F8" s="36" t="n">
        <x:f>IF($A8="","",SUMIFS(Historico!$F$5:$F$304,Historico!$B$5:$B$304,$A8,Historico!$A$5:$A$304,F$4))</x:f>
        <x:v>330</x:v>
      </x:c>
      <x:c r="G8" s="36" t="n">
        <x:f>IF($A8="","",SUMIFS(Historico!$F$5:$F$304,Historico!$B$5:$B$304,$A8,Historico!$A$5:$A$304,G$4))</x:f>
        <x:v>345</x:v>
      </x:c>
      <x:c r="H8" s="36" t="n">
        <x:f>IF($A8="","",SUMIFS(Historico!$F$5:$F$304,Historico!$B$5:$B$304,$A8,Historico!$A$5:$A$304,H$4))</x:f>
        <x:v>355</x:v>
      </x:c>
      <x:c r="I8" s="36" t="n">
        <x:f>IF($A8="","",SUMIFS(Historico!$F$5:$F$304,Historico!$B$5:$B$304,$A8,Historico!$A$5:$A$304,I$4))</x:f>
        <x:v>396</x:v>
      </x:c>
      <x:c r="J8" s="36" t="n">
        <x:f>IF($A8="","",AVERAGE($G8:$I8))</x:f>
        <x:v>365.3333333333333</x:v>
      </x:c>
      <x:c r="K8" s="42" t="n">
        <x:f>IF($A8="","",IFERROR(($I8-$G8)/MAX(1,$G8),0))</x:f>
        <x:v>0.14782608695652175</x:v>
      </x:c>
      <x:c r="L8" s="31" t="n">
        <x:v>0</x:v>
      </x:c>
      <x:c r="M8" s="36" t="n">
        <x:f>IF($A8="","",ROUND(MAX(0,$J8*(1+$K8/3*1)*(1+$L8)*SUMIF(Listas!$E$6:$E$17,MONTH(M$4),Listas!$F$6:$F$17)*SUMIF(Listas!$H$6:$H$8,Listas!$B$9,Listas!$I$6:$I$8)),0))</x:f>
        <x:v>383</x:v>
      </x:c>
      <x:c r="N8" s="36" t="n">
        <x:f>IF($A8="","",ROUND(MAX(0,$J8*(1+$K8/3*2)*(1+$L8)*SUMIF(Listas!$E$6:$E$17,MONTH(N$4),Listas!$F$6:$F$17)*SUMIF(Listas!$H$6:$H$8,Listas!$B$9,Listas!$I$6:$I$8)),0))</x:f>
        <x:v>393</x:v>
      </x:c>
      <x:c r="O8" s="36" t="n">
        <x:f>IF($A8="","",ROUND(MAX(0,$J8*(1+$K8/3*3)*(1+$L8)*SUMIF(Listas!$E$6:$E$17,MONTH(O$4),Listas!$F$6:$F$17)*SUMIF(Listas!$H$6:$H$8,Listas!$B$9,Listas!$I$6:$I$8)),0))</x:f>
        <x:v>440</x:v>
      </x:c>
      <x:c r="P8" s="36" t="n">
        <x:f>IF($A8="","",ROUND(MAX(0,$J8*(1+$K8/3*4)*(1+$L8)*SUMIF(Listas!$E$6:$E$17,MONTH(P$4),Listas!$F$6:$F$17)*SUMIF(Listas!$H$6:$H$8,Listas!$B$9,Listas!$I$6:$I$8)),0))</x:f>
        <x:v>503</x:v>
      </x:c>
      <x:c r="Q8" s="36" t="n">
        <x:f>IF($A8="","",ROUND(MAX(0,$J8*(1+$K8/3*5)*(1+$L8)*SUMIF(Listas!$E$6:$E$17,MONTH(Q$4),Listas!$F$6:$F$17)*SUMIF(Listas!$H$6:$H$8,Listas!$B$9,Listas!$I$6:$I$8)),0))</x:f>
        <x:v>419</x:v>
      </x:c>
      <x:c r="R8" s="36" t="n">
        <x:f>IF($A8="","",ROUND(MAX(0,$J8*(1+$K8/3*6)*(1+$L8)*SUMIF(Listas!$E$6:$E$17,MONTH(R$4),Listas!$F$6:$F$17)*SUMIF(Listas!$H$6:$H$8,Listas!$B$9,Listas!$I$6:$I$8)),0))</x:f>
        <x:v>450</x:v>
      </x:c>
      <x:c r="S8" s="42" t="n">
        <x:f>IF($A8="","",IFERROR(SUMIFS(Historico!$H$5:$H$304,Historico!$B$5:$B$304,$A8)/COUNTIFS(Historico!$B$5:$B$304,$A8,Historico!$H$5:$H$304,"&gt;=0"),0))</x:f>
        <x:v>0.04412912209825175</x:v>
      </x:c>
      <x:c r="T8" s="42" t="n">
        <x:f>IF($A8="","",IFERROR(SUMIFS(Historico!$I$5:$I$304,Historico!$B$5:$B$304,$A8)/COUNTIFS(Historico!$B$5:$B$304,$A8,Historico!$I$5:$I$304,"&lt;&gt;"),0))</x:f>
        <x:v>-0.04412912209825175</x:v>
      </x:c>
      <x:c r="U8" s="44" t="str">
        <x:f>IF($A8="","",IF($S8&lt;=0.10,"ALTA",IF($S8&lt;=Listas!$B$10,"ACEITÁVEL","BAIXA")))</x:f>
        <x:v>ALTA</x:v>
      </x:c>
      <x:c r="V8" s="44" t="str">
        <x:f>IF($A8="","",IF($U8="BAIXA","REVISAR MÉTODO",IF(ABS($T8)&gt;0.10,"CORRIGIR VIÉS",IF($K8&gt;0.12,"PREPARAR CRESCIMENTO",IF($K8&lt;-0.12,"REDUZIR PLANO","PLANO ESTÁVEL")))))</x:f>
        <x:v>PREPARAR CRESCIMENTO</x:v>
      </x:c>
      <x:c r="W8" s="1"/>
    </x:row>
    <x:row r="9">
      <x:c r="A9" s="26" t="str">
        <x:v>SKU-005</x:v>
      </x:c>
      <x:c r="B9" s="36" t="str">
        <x:f>IF($A9="","",IFERROR(INDEX(Produtos!$B$5:$B$204,MATCH($A9,Produtos!$A$5:$A$204,0)),""))</x:f>
        <x:v>Suco integral 1 L</x:v>
      </x:c>
      <x:c r="C9" s="36" t="str">
        <x:f>IF($A9="","",IFERROR(INDEX(Produtos!$C$5:$C$204,MATCH($A9,Produtos!$A$5:$A$204,0)),""))</x:f>
        <x:v>Bebidas</x:v>
      </x:c>
      <x:c r="D9" s="36" t="n">
        <x:f>IF($A9="","",SUMIFS(Historico!$F$5:$F$304,Historico!$B$5:$B$304,$A9,Historico!$A$5:$A$304,D$4))</x:f>
        <x:v>205</x:v>
      </x:c>
      <x:c r="E9" s="36" t="n">
        <x:f>IF($A9="","",SUMIFS(Historico!$F$5:$F$304,Historico!$B$5:$B$304,$A9,Historico!$A$5:$A$304,E$4))</x:f>
        <x:v>230</x:v>
      </x:c>
      <x:c r="F9" s="36" t="n">
        <x:f>IF($A9="","",SUMIFS(Historico!$F$5:$F$304,Historico!$B$5:$B$304,$A9,Historico!$A$5:$A$304,F$4))</x:f>
        <x:v>288</x:v>
      </x:c>
      <x:c r="G9" s="36" t="n">
        <x:f>IF($A9="","",SUMIFS(Historico!$F$5:$F$304,Historico!$B$5:$B$304,$A9,Historico!$A$5:$A$304,G$4))</x:f>
        <x:v>310</x:v>
      </x:c>
      <x:c r="H9" s="36" t="n">
        <x:f>IF($A9="","",SUMIFS(Historico!$F$5:$F$304,Historico!$B$5:$B$304,$A9,Historico!$A$5:$A$304,H$4))</x:f>
        <x:v>290</x:v>
      </x:c>
      <x:c r="I9" s="36" t="n">
        <x:f>IF($A9="","",SUMIFS(Historico!$F$5:$F$304,Historico!$B$5:$B$304,$A9,Historico!$A$5:$A$304,I$4))</x:f>
        <x:v>270</x:v>
      </x:c>
      <x:c r="J9" s="36" t="n">
        <x:f>IF($A9="","",AVERAGE($G9:$I9))</x:f>
        <x:v>290</x:v>
      </x:c>
      <x:c r="K9" s="42" t="n">
        <x:f>IF($A9="","",IFERROR(($I9-$G9)/MAX(1,$G9),0))</x:f>
        <x:v>-0.12903225806451613</x:v>
      </x:c>
      <x:c r="L9" s="31" t="n">
        <x:v>-0.03</x:v>
      </x:c>
      <x:c r="M9" s="36" t="n">
        <x:f>IF($A9="","",ROUND(MAX(0,$J9*(1+$K9/3*1)*(1+$L9)*SUMIF(Listas!$E$6:$E$17,MONTH(M$4),Listas!$F$6:$F$17)*SUMIF(Listas!$H$6:$H$8,Listas!$B$9,Listas!$I$6:$I$8)),0))</x:f>
        <x:v>269</x:v>
      </x:c>
      <x:c r="N9" s="36" t="n">
        <x:f>IF($A9="","",ROUND(MAX(0,$J9*(1+$K9/3*2)*(1+$L9)*SUMIF(Listas!$E$6:$E$17,MONTH(N$4),Listas!$F$6:$F$17)*SUMIF(Listas!$H$6:$H$8,Listas!$B$9,Listas!$I$6:$I$8)),0))</x:f>
        <x:v>252</x:v>
      </x:c>
      <x:c r="O9" s="36" t="n">
        <x:f>IF($A9="","",ROUND(MAX(0,$J9*(1+$K9/3*3)*(1+$L9)*SUMIF(Listas!$E$6:$E$17,MONTH(O$4),Listas!$F$6:$F$17)*SUMIF(Listas!$H$6:$H$8,Listas!$B$9,Listas!$I$6:$I$8)),0))</x:f>
        <x:v>257</x:v>
      </x:c>
      <x:c r="P9" s="36" t="n">
        <x:f>IF($A9="","",ROUND(MAX(0,$J9*(1+$K9/3*4)*(1+$L9)*SUMIF(Listas!$E$6:$E$17,MONTH(P$4),Listas!$F$6:$F$17)*SUMIF(Listas!$H$6:$H$8,Listas!$B$9,Listas!$I$6:$I$8)),0))</x:f>
        <x:v>268</x:v>
      </x:c>
      <x:c r="Q9" s="36" t="n">
        <x:f>IF($A9="","",ROUND(MAX(0,$J9*(1+$K9/3*5)*(1+$L9)*SUMIF(Listas!$E$6:$E$17,MONTH(Q$4),Listas!$F$6:$F$17)*SUMIF(Listas!$H$6:$H$8,Listas!$B$9,Listas!$I$6:$I$8)),0))</x:f>
        <x:v>203</x:v>
      </x:c>
      <x:c r="R9" s="36" t="n">
        <x:f>IF($A9="","",ROUND(MAX(0,$J9*(1+$K9/3*6)*(1+$L9)*SUMIF(Listas!$E$6:$E$17,MONTH(R$4),Listas!$F$6:$F$17)*SUMIF(Listas!$H$6:$H$8,Listas!$B$9,Listas!$I$6:$I$8)),0))</x:f>
        <x:v>198</x:v>
      </x:c>
      <x:c r="S9" s="42" t="n">
        <x:f>IF($A9="","",IFERROR(SUMIFS(Historico!$H$5:$H$304,Historico!$B$5:$B$304,$A9)/COUNTIFS(Historico!$B$5:$B$304,$A9,Historico!$H$5:$H$304,"&gt;=0"),0))</x:f>
        <x:v>0.10126849657608472</x:v>
      </x:c>
      <x:c r="T9" s="42" t="n">
        <x:f>IF($A9="","",IFERROR(SUMIFS(Historico!$I$5:$I$304,Historico!$B$5:$B$304,$A9)/COUNTIFS(Historico!$B$5:$B$304,$A9,Historico!$I$5:$I$304,"&lt;&gt;"),0))</x:f>
        <x:v>-0.07719442250201064</x:v>
      </x:c>
      <x:c r="U9" s="44" t="str">
        <x:f>IF($A9="","",IF($S9&lt;=0.10,"ALTA",IF($S9&lt;=Listas!$B$10,"ACEITÁVEL","BAIXA")))</x:f>
        <x:v>ACEITÁVEL</x:v>
      </x:c>
      <x:c r="V9" s="44" t="str">
        <x:f>IF($A9="","",IF($U9="BAIXA","REVISAR MÉTODO",IF(ABS($T9)&gt;0.10,"CORRIGIR VIÉS",IF($K9&gt;0.12,"PREPARAR CRESCIMENTO",IF($K9&lt;-0.12,"REDUZIR PLANO","PLANO ESTÁVEL")))))</x:f>
        <x:v>REDUZIR PLANO</x:v>
      </x:c>
      <x:c r="W9" s="1"/>
    </x:row>
    <x:row r="10">
      <x:c r="A10" s="26" t="str">
        <x:v>SKU-006</x:v>
      </x:c>
      <x:c r="B10" s="36" t="str">
        <x:f>IF($A10="","",IFERROR(INDEX(Produtos!$B$5:$B$204,MATCH($A10,Produtos!$A$5:$A$204,0)),""))</x:f>
        <x:v>Shampoo diário 350 ml</x:v>
      </x:c>
      <x:c r="C10" s="36" t="str">
        <x:f>IF($A10="","",IFERROR(INDEX(Produtos!$C$5:$C$204,MATCH($A10,Produtos!$A$5:$A$204,0)),""))</x:f>
        <x:v>Higiene</x:v>
      </x:c>
      <x:c r="D10" s="36" t="n">
        <x:f>IF($A10="","",SUMIFS(Historico!$F$5:$F$304,Historico!$B$5:$B$304,$A10,Historico!$A$5:$A$304,D$4))</x:f>
        <x:v>148</x:v>
      </x:c>
      <x:c r="E10" s="36" t="n">
        <x:f>IF($A10="","",SUMIFS(Historico!$F$5:$F$304,Historico!$B$5:$B$304,$A10,Historico!$A$5:$A$304,E$4))</x:f>
        <x:v>155</x:v>
      </x:c>
      <x:c r="F10" s="36" t="n">
        <x:f>IF($A10="","",SUMIFS(Historico!$F$5:$F$304,Historico!$B$5:$B$304,$A10,Historico!$A$5:$A$304,F$4))</x:f>
        <x:v>165</x:v>
      </x:c>
      <x:c r="G10" s="36" t="n">
        <x:f>IF($A10="","",SUMIFS(Historico!$F$5:$F$304,Historico!$B$5:$B$304,$A10,Historico!$A$5:$A$304,G$4))</x:f>
        <x:v>172</x:v>
      </x:c>
      <x:c r="H10" s="36" t="n">
        <x:f>IF($A10="","",SUMIFS(Historico!$F$5:$F$304,Historico!$B$5:$B$304,$A10,Historico!$A$5:$A$304,H$4))</x:f>
        <x:v>180</x:v>
      </x:c>
      <x:c r="I10" s="36" t="n">
        <x:f>IF($A10="","",SUMIFS(Historico!$F$5:$F$304,Historico!$B$5:$B$304,$A10,Historico!$A$5:$A$304,I$4))</x:f>
        <x:v>188</x:v>
      </x:c>
      <x:c r="J10" s="36" t="n">
        <x:f>IF($A10="","",AVERAGE($G10:$I10))</x:f>
        <x:v>180</x:v>
      </x:c>
      <x:c r="K10" s="42" t="n">
        <x:f>IF($A10="","",IFERROR(($I10-$G10)/MAX(1,$G10),0))</x:f>
        <x:v>0.09302325581395349</x:v>
      </x:c>
      <x:c r="L10" s="31" t="n">
        <x:v>0.02</x:v>
      </x:c>
      <x:c r="M10" s="36" t="n">
        <x:f>IF($A10="","",ROUND(MAX(0,$J10*(1+$K10/3*1)*(1+$L10)*SUMIF(Listas!$E$6:$E$17,MONTH(M$4),Listas!$F$6:$F$17)*SUMIF(Listas!$H$6:$H$8,Listas!$B$9,Listas!$I$6:$I$8)),0))</x:f>
        <x:v>189</x:v>
      </x:c>
      <x:c r="N10" s="36" t="n">
        <x:f>IF($A10="","",ROUND(MAX(0,$J10*(1+$K10/3*2)*(1+$L10)*SUMIF(Listas!$E$6:$E$17,MONTH(N$4),Listas!$F$6:$F$17)*SUMIF(Listas!$H$6:$H$8,Listas!$B$9,Listas!$I$6:$I$8)),0))</x:f>
        <x:v>191</x:v>
      </x:c>
      <x:c r="O10" s="36" t="n">
        <x:f>IF($A10="","",ROUND(MAX(0,$J10*(1+$K10/3*3)*(1+$L10)*SUMIF(Listas!$E$6:$E$17,MONTH(O$4),Listas!$F$6:$F$17)*SUMIF(Listas!$H$6:$H$8,Listas!$B$9,Listas!$I$6:$I$8)),0))</x:f>
        <x:v>211</x:v>
      </x:c>
      <x:c r="P10" s="36" t="n">
        <x:f>IF($A10="","",ROUND(MAX(0,$J10*(1+$K10/3*4)*(1+$L10)*SUMIF(Listas!$E$6:$E$17,MONTH(P$4),Listas!$F$6:$F$17)*SUMIF(Listas!$H$6:$H$8,Listas!$B$9,Listas!$I$6:$I$8)),0))</x:f>
        <x:v>237</x:v>
      </x:c>
      <x:c r="Q10" s="36" t="n">
        <x:f>IF($A10="","",ROUND(MAX(0,$J10*(1+$K10/3*5)*(1+$L10)*SUMIF(Listas!$E$6:$E$17,MONTH(Q$4),Listas!$F$6:$F$17)*SUMIF(Listas!$H$6:$H$8,Listas!$B$9,Listas!$I$6:$I$8)),0))</x:f>
        <x:v>195</x:v>
      </x:c>
      <x:c r="R10" s="36" t="n">
        <x:f>IF($A10="","",ROUND(MAX(0,$J10*(1+$K10/3*6)*(1+$L10)*SUMIF(Listas!$E$6:$E$17,MONTH(R$4),Listas!$F$6:$F$17)*SUMIF(Listas!$H$6:$H$8,Listas!$B$9,Listas!$I$6:$I$8)),0))</x:f>
        <x:v>207</x:v>
      </x:c>
      <x:c r="S10" s="42" t="n">
        <x:f>IF($A10="","",IFERROR(SUMIFS(Historico!$H$5:$H$304,Historico!$B$5:$B$304,$A10)/COUNTIFS(Historico!$B$5:$B$304,$A10,Historico!$H$5:$H$304,"&gt;=0"),0))</x:f>
        <x:v>0.04498533160046943</x:v>
      </x:c>
      <x:c r="T10" s="42" t="n">
        <x:f>IF($A10="","",IFERROR(SUMIFS(Historico!$I$5:$I$304,Historico!$B$5:$B$304,$A10)/COUNTIFS(Historico!$B$5:$B$304,$A10,Historico!$I$5:$I$304,"&lt;&gt;"),0))</x:f>
        <x:v>-0.04498533160046943</x:v>
      </x:c>
      <x:c r="U10" s="44" t="str">
        <x:f>IF($A10="","",IF($S10&lt;=0.10,"ALTA",IF($S10&lt;=Listas!$B$10,"ACEITÁVEL","BAIXA")))</x:f>
        <x:v>ALTA</x:v>
      </x:c>
      <x:c r="V10" s="44" t="str">
        <x:f>IF($A10="","",IF($U10="BAIXA","REVISAR MÉTODO",IF(ABS($T10)&gt;0.10,"CORRIGIR VIÉS",IF($K10&gt;0.12,"PREPARAR CRESCIMENTO",IF($K10&lt;-0.12,"REDUZIR PLANO","PLANO ESTÁVEL")))))</x:f>
        <x:v>PLANO ESTÁVEL</x:v>
      </x:c>
      <x:c r="W10" s="1"/>
    </x:row>
    <x:row r="11">
      <x:c r="A11" s="26" t="str">
        <x:v>SKU-007</x:v>
      </x:c>
      <x:c r="B11" s="36" t="str">
        <x:f>IF($A11="","",IFERROR(INDEX(Produtos!$B$5:$B$204,MATCH($A11,Produtos!$A$5:$A$204,0)),""))</x:f>
        <x:v>Ração premium 10 kg</x:v>
      </x:c>
      <x:c r="C11" s="36" t="str">
        <x:f>IF($A11="","",IFERROR(INDEX(Produtos!$C$5:$C$204,MATCH($A11,Produtos!$A$5:$A$204,0)),""))</x:f>
        <x:v>Pet</x:v>
      </x:c>
      <x:c r="D11" s="36" t="n">
        <x:f>IF($A11="","",SUMIFS(Historico!$F$5:$F$304,Historico!$B$5:$B$304,$A11,Historico!$A$5:$A$304,D$4))</x:f>
        <x:v>108</x:v>
      </x:c>
      <x:c r="E11" s="36" t="n">
        <x:f>IF($A11="","",SUMIFS(Historico!$F$5:$F$304,Historico!$B$5:$B$304,$A11,Historico!$A$5:$A$304,E$4))</x:f>
        <x:v>115</x:v>
      </x:c>
      <x:c r="F11" s="36" t="n">
        <x:f>IF($A11="","",SUMIFS(Historico!$F$5:$F$304,Historico!$B$5:$B$304,$A11,Historico!$A$5:$A$304,F$4))</x:f>
        <x:v>120</x:v>
      </x:c>
      <x:c r="G11" s="36" t="n">
        <x:f>IF($A11="","",SUMIFS(Historico!$F$5:$F$304,Historico!$B$5:$B$304,$A11,Historico!$A$5:$A$304,G$4))</x:f>
        <x:v>126</x:v>
      </x:c>
      <x:c r="H11" s="36" t="n">
        <x:f>IF($A11="","",SUMIFS(Historico!$F$5:$F$304,Historico!$B$5:$B$304,$A11,Historico!$A$5:$A$304,H$4))</x:f>
        <x:v>152</x:v>
      </x:c>
      <x:c r="I11" s="36" t="n">
        <x:f>IF($A11="","",SUMIFS(Historico!$F$5:$F$304,Historico!$B$5:$B$304,$A11,Historico!$A$5:$A$304,I$4))</x:f>
        <x:v>140</x:v>
      </x:c>
      <x:c r="J11" s="36" t="n">
        <x:f>IF($A11="","",AVERAGE($G11:$I11))</x:f>
        <x:v>139.33333333333334</x:v>
      </x:c>
      <x:c r="K11" s="42" t="n">
        <x:f>IF($A11="","",IFERROR(($I11-$G11)/MAX(1,$G11),0))</x:f>
        <x:v>0.1111111111111111</x:v>
      </x:c>
      <x:c r="L11" s="31" t="n">
        <x:v>0.04</x:v>
      </x:c>
      <x:c r="M11" s="36" t="n">
        <x:f>IF($A11="","",ROUND(MAX(0,$J11*(1+$K11/3*1)*(1+$L11)*SUMIF(Listas!$E$6:$E$17,MONTH(M$4),Listas!$F$6:$F$17)*SUMIF(Listas!$H$6:$H$8,Listas!$B$9,Listas!$I$6:$I$8)),0))</x:f>
        <x:v>150</x:v>
      </x:c>
      <x:c r="N11" s="36" t="n">
        <x:f>IF($A11="","",ROUND(MAX(0,$J11*(1+$K11/3*2)*(1+$L11)*SUMIF(Listas!$E$6:$E$17,MONTH(N$4),Listas!$F$6:$F$17)*SUMIF(Listas!$H$6:$H$8,Listas!$B$9,Listas!$I$6:$I$8)),0))</x:f>
        <x:v>153</x:v>
      </x:c>
      <x:c r="O11" s="36" t="n">
        <x:f>IF($A11="","",ROUND(MAX(0,$J11*(1+$K11/3*3)*(1+$L11)*SUMIF(Listas!$E$6:$E$17,MONTH(O$4),Listas!$F$6:$F$17)*SUMIF(Listas!$H$6:$H$8,Listas!$B$9,Listas!$I$6:$I$8)),0))</x:f>
        <x:v>169</x:v>
      </x:c>
      <x:c r="P11" s="36" t="n">
        <x:f>IF($A11="","",ROUND(MAX(0,$J11*(1+$K11/3*4)*(1+$L11)*SUMIF(Listas!$E$6:$E$17,MONTH(P$4),Listas!$F$6:$F$17)*SUMIF(Listas!$H$6:$H$8,Listas!$B$9,Listas!$I$6:$I$8)),0))</x:f>
        <x:v>191</x:v>
      </x:c>
      <x:c r="Q11" s="36" t="n">
        <x:f>IF($A11="","",ROUND(MAX(0,$J11*(1+$K11/3*5)*(1+$L11)*SUMIF(Listas!$E$6:$E$17,MONTH(Q$4),Listas!$F$6:$F$17)*SUMIF(Listas!$H$6:$H$8,Listas!$B$9,Listas!$I$6:$I$8)),0))</x:f>
        <x:v>158</x:v>
      </x:c>
      <x:c r="R11" s="36" t="n">
        <x:f>IF($A11="","",ROUND(MAX(0,$J11*(1+$K11/3*6)*(1+$L11)*SUMIF(Listas!$E$6:$E$17,MONTH(R$4),Listas!$F$6:$F$17)*SUMIF(Listas!$H$6:$H$8,Listas!$B$9,Listas!$I$6:$I$8)),0))</x:f>
        <x:v>168</x:v>
      </x:c>
      <x:c r="S11" s="42" t="n">
        <x:f>IF($A11="","",IFERROR(SUMIFS(Historico!$H$5:$H$304,Historico!$B$5:$B$304,$A11)/COUNTIFS(Historico!$B$5:$B$304,$A11,Historico!$H$5:$H$304,"&gt;=0"),0))</x:f>
        <x:v>0.07110098616105481</x:v>
      </x:c>
      <x:c r="T11" s="42" t="n">
        <x:f>IF($A11="","",IFERROR(SUMIFS(Historico!$I$5:$I$304,Historico!$B$5:$B$304,$A11)/COUNTIFS(Historico!$B$5:$B$304,$A11,Historico!$I$5:$I$304,"&lt;&gt;"),0))</x:f>
        <x:v>-0.07110098616105481</x:v>
      </x:c>
      <x:c r="U11" s="44" t="str">
        <x:f>IF($A11="","",IF($S11&lt;=0.10,"ALTA",IF($S11&lt;=Listas!$B$10,"ACEITÁVEL","BAIXA")))</x:f>
        <x:v>ALTA</x:v>
      </x:c>
      <x:c r="V11" s="44" t="str">
        <x:f>IF($A11="","",IF($U11="BAIXA","REVISAR MÉTODO",IF(ABS($T11)&gt;0.10,"CORRIGIR VIÉS",IF($K11&gt;0.12,"PREPARAR CRESCIMENTO",IF($K11&lt;-0.12,"REDUZIR PLANO","PLANO ESTÁVEL")))))</x:f>
        <x:v>PLANO ESTÁVEL</x:v>
      </x:c>
      <x:c r="W11" s="1"/>
    </x:row>
    <x:row r="12">
      <x:c r="A12" s="26" t="str">
        <x:v>SKU-008</x:v>
      </x:c>
      <x:c r="B12" s="36" t="str">
        <x:f>IF($A12="","",IFERROR(INDEX(Produtos!$B$5:$B$204,MATCH($A12,Produtos!$A$5:$A$204,0)),""))</x:f>
        <x:v>Vitamina C 30 cápsulas</x:v>
      </x:c>
      <x:c r="C12" s="36" t="str">
        <x:f>IF($A12="","",IFERROR(INDEX(Produtos!$C$5:$C$204,MATCH($A12,Produtos!$A$5:$A$204,0)),""))</x:f>
        <x:v>Saúde</x:v>
      </x:c>
      <x:c r="D12" s="36" t="n">
        <x:f>IF($A12="","",SUMIFS(Historico!$F$5:$F$304,Historico!$B$5:$B$304,$A12,Historico!$A$5:$A$304,D$4))</x:f>
        <x:v>160</x:v>
      </x:c>
      <x:c r="E12" s="36" t="n">
        <x:f>IF($A12="","",SUMIFS(Historico!$F$5:$F$304,Historico!$B$5:$B$304,$A12,Historico!$A$5:$A$304,E$4))</x:f>
        <x:v>211</x:v>
      </x:c>
      <x:c r="F12" s="36" t="n">
        <x:f>IF($A12="","",SUMIFS(Historico!$F$5:$F$304,Historico!$B$5:$B$304,$A12,Historico!$A$5:$A$304,F$4))</x:f>
        <x:v>240</x:v>
      </x:c>
      <x:c r="G12" s="36" t="n">
        <x:f>IF($A12="","",SUMIFS(Historico!$F$5:$F$304,Historico!$B$5:$B$304,$A12,Historico!$A$5:$A$304,G$4))</x:f>
        <x:v>310</x:v>
      </x:c>
      <x:c r="H12" s="36" t="n">
        <x:f>IF($A12="","",SUMIFS(Historico!$F$5:$F$304,Historico!$B$5:$B$304,$A12,Historico!$A$5:$A$304,H$4))</x:f>
        <x:v>280</x:v>
      </x:c>
      <x:c r="I12" s="36" t="n">
        <x:f>IF($A12="","",SUMIFS(Historico!$F$5:$F$304,Historico!$B$5:$B$304,$A12,Historico!$A$5:$A$304,I$4))</x:f>
        <x:v>220</x:v>
      </x:c>
      <x:c r="J12" s="36" t="n">
        <x:f>IF($A12="","",AVERAGE($G12:$I12))</x:f>
        <x:v>270</x:v>
      </x:c>
      <x:c r="K12" s="42" t="n">
        <x:f>IF($A12="","",IFERROR(($I12-$G12)/MAX(1,$G12),0))</x:f>
        <x:v>-0.2903225806451613</x:v>
      </x:c>
      <x:c r="L12" s="31" t="n">
        <x:v>-0.08</x:v>
      </x:c>
      <x:c r="M12" s="36" t="n">
        <x:f>IF($A12="","",ROUND(MAX(0,$J12*(1+$K12/3*1)*(1+$L12)*SUMIF(Listas!$E$6:$E$17,MONTH(M$4),Listas!$F$6:$F$17)*SUMIF(Listas!$H$6:$H$8,Listas!$B$9,Listas!$I$6:$I$8)),0))</x:f>
        <x:v>224</x:v>
      </x:c>
      <x:c r="N12" s="36" t="n">
        <x:f>IF($A12="","",ROUND(MAX(0,$J12*(1+$K12/3*2)*(1+$L12)*SUMIF(Listas!$E$6:$E$17,MONTH(N$4),Listas!$F$6:$F$17)*SUMIF(Listas!$H$6:$H$8,Listas!$B$9,Listas!$I$6:$I$8)),0))</x:f>
        <x:v>196</x:v>
      </x:c>
      <x:c r="O12" s="36" t="n">
        <x:f>IF($A12="","",ROUND(MAX(0,$J12*(1+$K12/3*3)*(1+$L12)*SUMIF(Listas!$E$6:$E$17,MONTH(O$4),Listas!$F$6:$F$17)*SUMIF(Listas!$H$6:$H$8,Listas!$B$9,Listas!$I$6:$I$8)),0))</x:f>
        <x:v>185</x:v>
      </x:c>
      <x:c r="P12" s="36" t="n">
        <x:f>IF($A12="","",ROUND(MAX(0,$J12*(1+$K12/3*4)*(1+$L12)*SUMIF(Listas!$E$6:$E$17,MONTH(P$4),Listas!$F$6:$F$17)*SUMIF(Listas!$H$6:$H$8,Listas!$B$9,Listas!$I$6:$I$8)),0))</x:f>
        <x:v>175</x:v>
      </x:c>
      <x:c r="Q12" s="36" t="n">
        <x:f>IF($A12="","",ROUND(MAX(0,$J12*(1+$K12/3*5)*(1+$L12)*SUMIF(Listas!$E$6:$E$17,MONTH(Q$4),Listas!$F$6:$F$17)*SUMIF(Listas!$H$6:$H$8,Listas!$B$9,Listas!$I$6:$I$8)),0))</x:f>
        <x:v>118</x:v>
      </x:c>
      <x:c r="R12" s="36" t="n">
        <x:f>IF($A12="","",ROUND(MAX(0,$J12*(1+$K12/3*6)*(1+$L12)*SUMIF(Listas!$E$6:$E$17,MONTH(R$4),Listas!$F$6:$F$17)*SUMIF(Listas!$H$6:$H$8,Listas!$B$9,Listas!$I$6:$I$8)),0))</x:f>
        <x:v>99</x:v>
      </x:c>
      <x:c r="S12" s="42" t="n">
        <x:f>IF($A12="","",IFERROR(SUMIFS(Historico!$H$5:$H$304,Historico!$B$5:$B$304,$A12)/COUNTIFS(Historico!$B$5:$B$304,$A12,Historico!$H$5:$H$304,"&gt;=0"),0))</x:f>
        <x:v>0.16236488510533953</x:v>
      </x:c>
      <x:c r="T12" s="42" t="n">
        <x:f>IF($A12="","",IFERROR(SUMIFS(Historico!$I$5:$I$304,Historico!$B$5:$B$304,$A12)/COUNTIFS(Historico!$B$5:$B$304,$A12,Historico!$I$5:$I$304,"&lt;&gt;"),0))</x:f>
        <x:v>-0.09759215783261227</x:v>
      </x:c>
      <x:c r="U12" s="44" t="str">
        <x:f>IF($A12="","",IF($S12&lt;=0.10,"ALTA",IF($S12&lt;=Listas!$B$10,"ACEITÁVEL","BAIXA")))</x:f>
        <x:v>ACEITÁVEL</x:v>
      </x:c>
      <x:c r="V12" s="44" t="str">
        <x:f>IF($A12="","",IF($U12="BAIXA","REVISAR MÉTODO",IF(ABS($T12)&gt;0.10,"CORRIGIR VIÉS",IF($K12&gt;0.12,"PREPARAR CRESCIMENTO",IF($K12&lt;-0.12,"REDUZIR PLANO","PLANO ESTÁVEL")))))</x:f>
        <x:v>REDUZIR PLANO</x:v>
      </x:c>
      <x:c r="W12" s="1"/>
    </x:row>
    <x:row r="13">
      <x:c r="A13" s="26"/>
      <x:c r="B13" s="36" t="str">
        <x:f>IF($A13="","",IFERROR(INDEX(Produtos!$B$5:$B$204,MATCH($A13,Produtos!$A$5:$A$204,0)),""))</x:f>
      </x:c>
      <x:c r="C13" s="36" t="str">
        <x:f>IF($A13="","",IFERROR(INDEX(Produtos!$C$5:$C$204,MATCH($A13,Produtos!$A$5:$A$204,0)),""))</x:f>
      </x:c>
      <x:c r="D13" s="36" t="str">
        <x:f>IF($A13="","",SUMIFS(Historico!$F$5:$F$304,Historico!$B$5:$B$304,$A13,Historico!$A$5:$A$304,D$4))</x:f>
      </x:c>
      <x:c r="E13" s="36" t="str">
        <x:f>IF($A13="","",SUMIFS(Historico!$F$5:$F$304,Historico!$B$5:$B$304,$A13,Historico!$A$5:$A$304,E$4))</x:f>
      </x:c>
      <x:c r="F13" s="36" t="str">
        <x:f>IF($A13="","",SUMIFS(Historico!$F$5:$F$304,Historico!$B$5:$B$304,$A13,Historico!$A$5:$A$304,F$4))</x:f>
      </x:c>
      <x:c r="G13" s="36" t="str">
        <x:f>IF($A13="","",SUMIFS(Historico!$F$5:$F$304,Historico!$B$5:$B$304,$A13,Historico!$A$5:$A$304,G$4))</x:f>
      </x:c>
      <x:c r="H13" s="36" t="str">
        <x:f>IF($A13="","",SUMIFS(Historico!$F$5:$F$304,Historico!$B$5:$B$304,$A13,Historico!$A$5:$A$304,H$4))</x:f>
      </x:c>
      <x:c r="I13" s="36" t="str">
        <x:f>IF($A13="","",SUMIFS(Historico!$F$5:$F$304,Historico!$B$5:$B$304,$A13,Historico!$A$5:$A$304,I$4))</x:f>
      </x:c>
      <x:c r="J13" s="36" t="str">
        <x:f>IF($A13="","",AVERAGE($G13:$I13))</x:f>
      </x:c>
      <x:c r="K13" s="42" t="str">
        <x:f>IF($A13="","",IFERROR(($I13-$G13)/MAX(1,$G13),0))</x:f>
      </x:c>
      <x:c r="L13" s="31"/>
      <x:c r="M13" s="36" t="str">
        <x:f>IF($A13="","",ROUND(MAX(0,$J13*(1+$K13/3*1)*(1+$L13)*SUMIF(Listas!$E$6:$E$17,MONTH(M$4),Listas!$F$6:$F$17)*SUMIF(Listas!$H$6:$H$8,Listas!$B$9,Listas!$I$6:$I$8)),0))</x:f>
      </x:c>
      <x:c r="N13" s="36" t="str">
        <x:f>IF($A13="","",ROUND(MAX(0,$J13*(1+$K13/3*2)*(1+$L13)*SUMIF(Listas!$E$6:$E$17,MONTH(N$4),Listas!$F$6:$F$17)*SUMIF(Listas!$H$6:$H$8,Listas!$B$9,Listas!$I$6:$I$8)),0))</x:f>
      </x:c>
      <x:c r="O13" s="36" t="str">
        <x:f>IF($A13="","",ROUND(MAX(0,$J13*(1+$K13/3*3)*(1+$L13)*SUMIF(Listas!$E$6:$E$17,MONTH(O$4),Listas!$F$6:$F$17)*SUMIF(Listas!$H$6:$H$8,Listas!$B$9,Listas!$I$6:$I$8)),0))</x:f>
      </x:c>
      <x:c r="P13" s="36" t="str">
        <x:f>IF($A13="","",ROUND(MAX(0,$J13*(1+$K13/3*4)*(1+$L13)*SUMIF(Listas!$E$6:$E$17,MONTH(P$4),Listas!$F$6:$F$17)*SUMIF(Listas!$H$6:$H$8,Listas!$B$9,Listas!$I$6:$I$8)),0))</x:f>
      </x:c>
      <x:c r="Q13" s="36" t="str">
        <x:f>IF($A13="","",ROUND(MAX(0,$J13*(1+$K13/3*5)*(1+$L13)*SUMIF(Listas!$E$6:$E$17,MONTH(Q$4),Listas!$F$6:$F$17)*SUMIF(Listas!$H$6:$H$8,Listas!$B$9,Listas!$I$6:$I$8)),0))</x:f>
      </x:c>
      <x:c r="R13" s="36" t="str">
        <x:f>IF($A13="","",ROUND(MAX(0,$J13*(1+$K13/3*6)*(1+$L13)*SUMIF(Listas!$E$6:$E$17,MONTH(R$4),Listas!$F$6:$F$17)*SUMIF(Listas!$H$6:$H$8,Listas!$B$9,Listas!$I$6:$I$8)),0))</x:f>
      </x:c>
      <x:c r="S13" s="42" t="str">
        <x:f>IF($A13="","",IFERROR(SUMIFS(Historico!$H$5:$H$304,Historico!$B$5:$B$304,$A13)/COUNTIFS(Historico!$B$5:$B$304,$A13,Historico!$H$5:$H$304,"&gt;=0"),0))</x:f>
      </x:c>
      <x:c r="T13" s="42" t="str">
        <x:f>IF($A13="","",IFERROR(SUMIFS(Historico!$I$5:$I$304,Historico!$B$5:$B$304,$A13)/COUNTIFS(Historico!$B$5:$B$304,$A13,Historico!$I$5:$I$304,"&lt;&gt;"),0))</x:f>
      </x:c>
      <x:c r="U13" s="44" t="str">
        <x:f>IF($A13="","",IF($S13&lt;=0.10,"ALTA",IF($S13&lt;=Listas!$B$10,"ACEITÁVEL","BAIXA")))</x:f>
      </x:c>
      <x:c r="V13" s="44" t="str">
        <x:f>IF($A13="","",IF($U13="BAIXA","REVISAR MÉTODO",IF(ABS($T13)&gt;0.10,"CORRIGIR VIÉS",IF($K13&gt;0.12,"PREPARAR CRESCIMENTO",IF($K13&lt;-0.12,"REDUZIR PLANO","PLANO ESTÁVEL")))))</x:f>
      </x:c>
      <x:c r="W13" s="1"/>
    </x:row>
    <x:row r="14">
      <x:c r="A14" s="26"/>
      <x:c r="B14" s="36" t="str">
        <x:f>IF($A14="","",IFERROR(INDEX(Produtos!$B$5:$B$204,MATCH($A14,Produtos!$A$5:$A$204,0)),""))</x:f>
      </x:c>
      <x:c r="C14" s="36" t="str">
        <x:f>IF($A14="","",IFERROR(INDEX(Produtos!$C$5:$C$204,MATCH($A14,Produtos!$A$5:$A$204,0)),""))</x:f>
      </x:c>
      <x:c r="D14" s="36" t="str">
        <x:f>IF($A14="","",SUMIFS(Historico!$F$5:$F$304,Historico!$B$5:$B$304,$A14,Historico!$A$5:$A$304,D$4))</x:f>
      </x:c>
      <x:c r="E14" s="36" t="str">
        <x:f>IF($A14="","",SUMIFS(Historico!$F$5:$F$304,Historico!$B$5:$B$304,$A14,Historico!$A$5:$A$304,E$4))</x:f>
      </x:c>
      <x:c r="F14" s="36" t="str">
        <x:f>IF($A14="","",SUMIFS(Historico!$F$5:$F$304,Historico!$B$5:$B$304,$A14,Historico!$A$5:$A$304,F$4))</x:f>
      </x:c>
      <x:c r="G14" s="36" t="str">
        <x:f>IF($A14="","",SUMIFS(Historico!$F$5:$F$304,Historico!$B$5:$B$304,$A14,Historico!$A$5:$A$304,G$4))</x:f>
      </x:c>
      <x:c r="H14" s="36" t="str">
        <x:f>IF($A14="","",SUMIFS(Historico!$F$5:$F$304,Historico!$B$5:$B$304,$A14,Historico!$A$5:$A$304,H$4))</x:f>
      </x:c>
      <x:c r="I14" s="36" t="str">
        <x:f>IF($A14="","",SUMIFS(Historico!$F$5:$F$304,Historico!$B$5:$B$304,$A14,Historico!$A$5:$A$304,I$4))</x:f>
      </x:c>
      <x:c r="J14" s="36" t="str">
        <x:f>IF($A14="","",AVERAGE($G14:$I14))</x:f>
      </x:c>
      <x:c r="K14" s="42" t="str">
        <x:f>IF($A14="","",IFERROR(($I14-$G14)/MAX(1,$G14),0))</x:f>
      </x:c>
      <x:c r="L14" s="31"/>
      <x:c r="M14" s="36" t="str">
        <x:f>IF($A14="","",ROUND(MAX(0,$J14*(1+$K14/3*1)*(1+$L14)*SUMIF(Listas!$E$6:$E$17,MONTH(M$4),Listas!$F$6:$F$17)*SUMIF(Listas!$H$6:$H$8,Listas!$B$9,Listas!$I$6:$I$8)),0))</x:f>
      </x:c>
      <x:c r="N14" s="36" t="str">
        <x:f>IF($A14="","",ROUND(MAX(0,$J14*(1+$K14/3*2)*(1+$L14)*SUMIF(Listas!$E$6:$E$17,MONTH(N$4),Listas!$F$6:$F$17)*SUMIF(Listas!$H$6:$H$8,Listas!$B$9,Listas!$I$6:$I$8)),0))</x:f>
      </x:c>
      <x:c r="O14" s="36" t="str">
        <x:f>IF($A14="","",ROUND(MAX(0,$J14*(1+$K14/3*3)*(1+$L14)*SUMIF(Listas!$E$6:$E$17,MONTH(O$4),Listas!$F$6:$F$17)*SUMIF(Listas!$H$6:$H$8,Listas!$B$9,Listas!$I$6:$I$8)),0))</x:f>
      </x:c>
      <x:c r="P14" s="36" t="str">
        <x:f>IF($A14="","",ROUND(MAX(0,$J14*(1+$K14/3*4)*(1+$L14)*SUMIF(Listas!$E$6:$E$17,MONTH(P$4),Listas!$F$6:$F$17)*SUMIF(Listas!$H$6:$H$8,Listas!$B$9,Listas!$I$6:$I$8)),0))</x:f>
      </x:c>
      <x:c r="Q14" s="36" t="str">
        <x:f>IF($A14="","",ROUND(MAX(0,$J14*(1+$K14/3*5)*(1+$L14)*SUMIF(Listas!$E$6:$E$17,MONTH(Q$4),Listas!$F$6:$F$17)*SUMIF(Listas!$H$6:$H$8,Listas!$B$9,Listas!$I$6:$I$8)),0))</x:f>
      </x:c>
      <x:c r="R14" s="36" t="str">
        <x:f>IF($A14="","",ROUND(MAX(0,$J14*(1+$K14/3*6)*(1+$L14)*SUMIF(Listas!$E$6:$E$17,MONTH(R$4),Listas!$F$6:$F$17)*SUMIF(Listas!$H$6:$H$8,Listas!$B$9,Listas!$I$6:$I$8)),0))</x:f>
      </x:c>
      <x:c r="S14" s="42" t="str">
        <x:f>IF($A14="","",IFERROR(SUMIFS(Historico!$H$5:$H$304,Historico!$B$5:$B$304,$A14)/COUNTIFS(Historico!$B$5:$B$304,$A14,Historico!$H$5:$H$304,"&gt;=0"),0))</x:f>
      </x:c>
      <x:c r="T14" s="42" t="str">
        <x:f>IF($A14="","",IFERROR(SUMIFS(Historico!$I$5:$I$304,Historico!$B$5:$B$304,$A14)/COUNTIFS(Historico!$B$5:$B$304,$A14,Historico!$I$5:$I$304,"&lt;&gt;"),0))</x:f>
      </x:c>
      <x:c r="U14" s="44" t="str">
        <x:f>IF($A14="","",IF($S14&lt;=0.10,"ALTA",IF($S14&lt;=Listas!$B$10,"ACEITÁVEL","BAIXA")))</x:f>
      </x:c>
      <x:c r="V14" s="44" t="str">
        <x:f>IF($A14="","",IF($U14="BAIXA","REVISAR MÉTODO",IF(ABS($T14)&gt;0.10,"CORRIGIR VIÉS",IF($K14&gt;0.12,"PREPARAR CRESCIMENTO",IF($K14&lt;-0.12,"REDUZIR PLANO","PLANO ESTÁVEL")))))</x:f>
      </x:c>
      <x:c r="W14" s="1"/>
    </x:row>
    <x:row r="15">
      <x:c r="A15" s="26"/>
      <x:c r="B15" s="36" t="str">
        <x:f>IF($A15="","",IFERROR(INDEX(Produtos!$B$5:$B$204,MATCH($A15,Produtos!$A$5:$A$204,0)),""))</x:f>
      </x:c>
      <x:c r="C15" s="36" t="str">
        <x:f>IF($A15="","",IFERROR(INDEX(Produtos!$C$5:$C$204,MATCH($A15,Produtos!$A$5:$A$204,0)),""))</x:f>
      </x:c>
      <x:c r="D15" s="36" t="str">
        <x:f>IF($A15="","",SUMIFS(Historico!$F$5:$F$304,Historico!$B$5:$B$304,$A15,Historico!$A$5:$A$304,D$4))</x:f>
      </x:c>
      <x:c r="E15" s="36" t="str">
        <x:f>IF($A15="","",SUMIFS(Historico!$F$5:$F$304,Historico!$B$5:$B$304,$A15,Historico!$A$5:$A$304,E$4))</x:f>
      </x:c>
      <x:c r="F15" s="36" t="str">
        <x:f>IF($A15="","",SUMIFS(Historico!$F$5:$F$304,Historico!$B$5:$B$304,$A15,Historico!$A$5:$A$304,F$4))</x:f>
      </x:c>
      <x:c r="G15" s="36" t="str">
        <x:f>IF($A15="","",SUMIFS(Historico!$F$5:$F$304,Historico!$B$5:$B$304,$A15,Historico!$A$5:$A$304,G$4))</x:f>
      </x:c>
      <x:c r="H15" s="36" t="str">
        <x:f>IF($A15="","",SUMIFS(Historico!$F$5:$F$304,Historico!$B$5:$B$304,$A15,Historico!$A$5:$A$304,H$4))</x:f>
      </x:c>
      <x:c r="I15" s="36" t="str">
        <x:f>IF($A15="","",SUMIFS(Historico!$F$5:$F$304,Historico!$B$5:$B$304,$A15,Historico!$A$5:$A$304,I$4))</x:f>
      </x:c>
      <x:c r="J15" s="36" t="str">
        <x:f>IF($A15="","",AVERAGE($G15:$I15))</x:f>
      </x:c>
      <x:c r="K15" s="42" t="str">
        <x:f>IF($A15="","",IFERROR(($I15-$G15)/MAX(1,$G15),0))</x:f>
      </x:c>
      <x:c r="L15" s="31"/>
      <x:c r="M15" s="36" t="str">
        <x:f>IF($A15="","",ROUND(MAX(0,$J15*(1+$K15/3*1)*(1+$L15)*SUMIF(Listas!$E$6:$E$17,MONTH(M$4),Listas!$F$6:$F$17)*SUMIF(Listas!$H$6:$H$8,Listas!$B$9,Listas!$I$6:$I$8)),0))</x:f>
      </x:c>
      <x:c r="N15" s="36" t="str">
        <x:f>IF($A15="","",ROUND(MAX(0,$J15*(1+$K15/3*2)*(1+$L15)*SUMIF(Listas!$E$6:$E$17,MONTH(N$4),Listas!$F$6:$F$17)*SUMIF(Listas!$H$6:$H$8,Listas!$B$9,Listas!$I$6:$I$8)),0))</x:f>
      </x:c>
      <x:c r="O15" s="36" t="str">
        <x:f>IF($A15="","",ROUND(MAX(0,$J15*(1+$K15/3*3)*(1+$L15)*SUMIF(Listas!$E$6:$E$17,MONTH(O$4),Listas!$F$6:$F$17)*SUMIF(Listas!$H$6:$H$8,Listas!$B$9,Listas!$I$6:$I$8)),0))</x:f>
      </x:c>
      <x:c r="P15" s="36" t="str">
        <x:f>IF($A15="","",ROUND(MAX(0,$J15*(1+$K15/3*4)*(1+$L15)*SUMIF(Listas!$E$6:$E$17,MONTH(P$4),Listas!$F$6:$F$17)*SUMIF(Listas!$H$6:$H$8,Listas!$B$9,Listas!$I$6:$I$8)),0))</x:f>
      </x:c>
      <x:c r="Q15" s="36" t="str">
        <x:f>IF($A15="","",ROUND(MAX(0,$J15*(1+$K15/3*5)*(1+$L15)*SUMIF(Listas!$E$6:$E$17,MONTH(Q$4),Listas!$F$6:$F$17)*SUMIF(Listas!$H$6:$H$8,Listas!$B$9,Listas!$I$6:$I$8)),0))</x:f>
      </x:c>
      <x:c r="R15" s="36" t="str">
        <x:f>IF($A15="","",ROUND(MAX(0,$J15*(1+$K15/3*6)*(1+$L15)*SUMIF(Listas!$E$6:$E$17,MONTH(R$4),Listas!$F$6:$F$17)*SUMIF(Listas!$H$6:$H$8,Listas!$B$9,Listas!$I$6:$I$8)),0))</x:f>
      </x:c>
      <x:c r="S15" s="42" t="str">
        <x:f>IF($A15="","",IFERROR(SUMIFS(Historico!$H$5:$H$304,Historico!$B$5:$B$304,$A15)/COUNTIFS(Historico!$B$5:$B$304,$A15,Historico!$H$5:$H$304,"&gt;=0"),0))</x:f>
      </x:c>
      <x:c r="T15" s="42" t="str">
        <x:f>IF($A15="","",IFERROR(SUMIFS(Historico!$I$5:$I$304,Historico!$B$5:$B$304,$A15)/COUNTIFS(Historico!$B$5:$B$304,$A15,Historico!$I$5:$I$304,"&lt;&gt;"),0))</x:f>
      </x:c>
      <x:c r="U15" s="44" t="str">
        <x:f>IF($A15="","",IF($S15&lt;=0.10,"ALTA",IF($S15&lt;=Listas!$B$10,"ACEITÁVEL","BAIXA")))</x:f>
      </x:c>
      <x:c r="V15" s="44" t="str">
        <x:f>IF($A15="","",IF($U15="BAIXA","REVISAR MÉTODO",IF(ABS($T15)&gt;0.10,"CORRIGIR VIÉS",IF($K15&gt;0.12,"PREPARAR CRESCIMENTO",IF($K15&lt;-0.12,"REDUZIR PLANO","PLANO ESTÁVEL")))))</x:f>
      </x:c>
      <x:c r="W15" s="1"/>
    </x:row>
    <x:row r="16">
      <x:c r="A16" s="26"/>
      <x:c r="B16" s="36" t="str">
        <x:f>IF($A16="","",IFERROR(INDEX(Produtos!$B$5:$B$204,MATCH($A16,Produtos!$A$5:$A$204,0)),""))</x:f>
      </x:c>
      <x:c r="C16" s="36" t="str">
        <x:f>IF($A16="","",IFERROR(INDEX(Produtos!$C$5:$C$204,MATCH($A16,Produtos!$A$5:$A$204,0)),""))</x:f>
      </x:c>
      <x:c r="D16" s="36" t="str">
        <x:f>IF($A16="","",SUMIFS(Historico!$F$5:$F$304,Historico!$B$5:$B$304,$A16,Historico!$A$5:$A$304,D$4))</x:f>
      </x:c>
      <x:c r="E16" s="36" t="str">
        <x:f>IF($A16="","",SUMIFS(Historico!$F$5:$F$304,Historico!$B$5:$B$304,$A16,Historico!$A$5:$A$304,E$4))</x:f>
      </x:c>
      <x:c r="F16" s="36" t="str">
        <x:f>IF($A16="","",SUMIFS(Historico!$F$5:$F$304,Historico!$B$5:$B$304,$A16,Historico!$A$5:$A$304,F$4))</x:f>
      </x:c>
      <x:c r="G16" s="36" t="str">
        <x:f>IF($A16="","",SUMIFS(Historico!$F$5:$F$304,Historico!$B$5:$B$304,$A16,Historico!$A$5:$A$304,G$4))</x:f>
      </x:c>
      <x:c r="H16" s="36" t="str">
        <x:f>IF($A16="","",SUMIFS(Historico!$F$5:$F$304,Historico!$B$5:$B$304,$A16,Historico!$A$5:$A$304,H$4))</x:f>
      </x:c>
      <x:c r="I16" s="36" t="str">
        <x:f>IF($A16="","",SUMIFS(Historico!$F$5:$F$304,Historico!$B$5:$B$304,$A16,Historico!$A$5:$A$304,I$4))</x:f>
      </x:c>
      <x:c r="J16" s="36" t="str">
        <x:f>IF($A16="","",AVERAGE($G16:$I16))</x:f>
      </x:c>
      <x:c r="K16" s="42" t="str">
        <x:f>IF($A16="","",IFERROR(($I16-$G16)/MAX(1,$G16),0))</x:f>
      </x:c>
      <x:c r="L16" s="31"/>
      <x:c r="M16" s="36" t="str">
        <x:f>IF($A16="","",ROUND(MAX(0,$J16*(1+$K16/3*1)*(1+$L16)*SUMIF(Listas!$E$6:$E$17,MONTH(M$4),Listas!$F$6:$F$17)*SUMIF(Listas!$H$6:$H$8,Listas!$B$9,Listas!$I$6:$I$8)),0))</x:f>
      </x:c>
      <x:c r="N16" s="36" t="str">
        <x:f>IF($A16="","",ROUND(MAX(0,$J16*(1+$K16/3*2)*(1+$L16)*SUMIF(Listas!$E$6:$E$17,MONTH(N$4),Listas!$F$6:$F$17)*SUMIF(Listas!$H$6:$H$8,Listas!$B$9,Listas!$I$6:$I$8)),0))</x:f>
      </x:c>
      <x:c r="O16" s="36" t="str">
        <x:f>IF($A16="","",ROUND(MAX(0,$J16*(1+$K16/3*3)*(1+$L16)*SUMIF(Listas!$E$6:$E$17,MONTH(O$4),Listas!$F$6:$F$17)*SUMIF(Listas!$H$6:$H$8,Listas!$B$9,Listas!$I$6:$I$8)),0))</x:f>
      </x:c>
      <x:c r="P16" s="36" t="str">
        <x:f>IF($A16="","",ROUND(MAX(0,$J16*(1+$K16/3*4)*(1+$L16)*SUMIF(Listas!$E$6:$E$17,MONTH(P$4),Listas!$F$6:$F$17)*SUMIF(Listas!$H$6:$H$8,Listas!$B$9,Listas!$I$6:$I$8)),0))</x:f>
      </x:c>
      <x:c r="Q16" s="36" t="str">
        <x:f>IF($A16="","",ROUND(MAX(0,$J16*(1+$K16/3*5)*(1+$L16)*SUMIF(Listas!$E$6:$E$17,MONTH(Q$4),Listas!$F$6:$F$17)*SUMIF(Listas!$H$6:$H$8,Listas!$B$9,Listas!$I$6:$I$8)),0))</x:f>
      </x:c>
      <x:c r="R16" s="36" t="str">
        <x:f>IF($A16="","",ROUND(MAX(0,$J16*(1+$K16/3*6)*(1+$L16)*SUMIF(Listas!$E$6:$E$17,MONTH(R$4),Listas!$F$6:$F$17)*SUMIF(Listas!$H$6:$H$8,Listas!$B$9,Listas!$I$6:$I$8)),0))</x:f>
      </x:c>
      <x:c r="S16" s="42" t="str">
        <x:f>IF($A16="","",IFERROR(SUMIFS(Historico!$H$5:$H$304,Historico!$B$5:$B$304,$A16)/COUNTIFS(Historico!$B$5:$B$304,$A16,Historico!$H$5:$H$304,"&gt;=0"),0))</x:f>
      </x:c>
      <x:c r="T16" s="42" t="str">
        <x:f>IF($A16="","",IFERROR(SUMIFS(Historico!$I$5:$I$304,Historico!$B$5:$B$304,$A16)/COUNTIFS(Historico!$B$5:$B$304,$A16,Historico!$I$5:$I$304,"&lt;&gt;"),0))</x:f>
      </x:c>
      <x:c r="U16" s="44" t="str">
        <x:f>IF($A16="","",IF($S16&lt;=0.10,"ALTA",IF($S16&lt;=Listas!$B$10,"ACEITÁVEL","BAIXA")))</x:f>
      </x:c>
      <x:c r="V16" s="44" t="str">
        <x:f>IF($A16="","",IF($U16="BAIXA","REVISAR MÉTODO",IF(ABS($T16)&gt;0.10,"CORRIGIR VIÉS",IF($K16&gt;0.12,"PREPARAR CRESCIMENTO",IF($K16&lt;-0.12,"REDUZIR PLANO","PLANO ESTÁVEL")))))</x:f>
      </x:c>
      <x:c r="W16" s="1"/>
    </x:row>
    <x:row r="17">
      <x:c r="A17" s="26"/>
      <x:c r="B17" s="36" t="str">
        <x:f>IF($A17="","",IFERROR(INDEX(Produtos!$B$5:$B$204,MATCH($A17,Produtos!$A$5:$A$204,0)),""))</x:f>
      </x:c>
      <x:c r="C17" s="36" t="str">
        <x:f>IF($A17="","",IFERROR(INDEX(Produtos!$C$5:$C$204,MATCH($A17,Produtos!$A$5:$A$204,0)),""))</x:f>
      </x:c>
      <x:c r="D17" s="36" t="str">
        <x:f>IF($A17="","",SUMIFS(Historico!$F$5:$F$304,Historico!$B$5:$B$304,$A17,Historico!$A$5:$A$304,D$4))</x:f>
      </x:c>
      <x:c r="E17" s="36" t="str">
        <x:f>IF($A17="","",SUMIFS(Historico!$F$5:$F$304,Historico!$B$5:$B$304,$A17,Historico!$A$5:$A$304,E$4))</x:f>
      </x:c>
      <x:c r="F17" s="36" t="str">
        <x:f>IF($A17="","",SUMIFS(Historico!$F$5:$F$304,Historico!$B$5:$B$304,$A17,Historico!$A$5:$A$304,F$4))</x:f>
      </x:c>
      <x:c r="G17" s="36" t="str">
        <x:f>IF($A17="","",SUMIFS(Historico!$F$5:$F$304,Historico!$B$5:$B$304,$A17,Historico!$A$5:$A$304,G$4))</x:f>
      </x:c>
      <x:c r="H17" s="36" t="str">
        <x:f>IF($A17="","",SUMIFS(Historico!$F$5:$F$304,Historico!$B$5:$B$304,$A17,Historico!$A$5:$A$304,H$4))</x:f>
      </x:c>
      <x:c r="I17" s="36" t="str">
        <x:f>IF($A17="","",SUMIFS(Historico!$F$5:$F$304,Historico!$B$5:$B$304,$A17,Historico!$A$5:$A$304,I$4))</x:f>
      </x:c>
      <x:c r="J17" s="36" t="str">
        <x:f>IF($A17="","",AVERAGE($G17:$I17))</x:f>
      </x:c>
      <x:c r="K17" s="42" t="str">
        <x:f>IF($A17="","",IFERROR(($I17-$G17)/MAX(1,$G17),0))</x:f>
      </x:c>
      <x:c r="L17" s="31"/>
      <x:c r="M17" s="36" t="str">
        <x:f>IF($A17="","",ROUND(MAX(0,$J17*(1+$K17/3*1)*(1+$L17)*SUMIF(Listas!$E$6:$E$17,MONTH(M$4),Listas!$F$6:$F$17)*SUMIF(Listas!$H$6:$H$8,Listas!$B$9,Listas!$I$6:$I$8)),0))</x:f>
      </x:c>
      <x:c r="N17" s="36" t="str">
        <x:f>IF($A17="","",ROUND(MAX(0,$J17*(1+$K17/3*2)*(1+$L17)*SUMIF(Listas!$E$6:$E$17,MONTH(N$4),Listas!$F$6:$F$17)*SUMIF(Listas!$H$6:$H$8,Listas!$B$9,Listas!$I$6:$I$8)),0))</x:f>
      </x:c>
      <x:c r="O17" s="36" t="str">
        <x:f>IF($A17="","",ROUND(MAX(0,$J17*(1+$K17/3*3)*(1+$L17)*SUMIF(Listas!$E$6:$E$17,MONTH(O$4),Listas!$F$6:$F$17)*SUMIF(Listas!$H$6:$H$8,Listas!$B$9,Listas!$I$6:$I$8)),0))</x:f>
      </x:c>
      <x:c r="P17" s="36" t="str">
        <x:f>IF($A17="","",ROUND(MAX(0,$J17*(1+$K17/3*4)*(1+$L17)*SUMIF(Listas!$E$6:$E$17,MONTH(P$4),Listas!$F$6:$F$17)*SUMIF(Listas!$H$6:$H$8,Listas!$B$9,Listas!$I$6:$I$8)),0))</x:f>
      </x:c>
      <x:c r="Q17" s="36" t="str">
        <x:f>IF($A17="","",ROUND(MAX(0,$J17*(1+$K17/3*5)*(1+$L17)*SUMIF(Listas!$E$6:$E$17,MONTH(Q$4),Listas!$F$6:$F$17)*SUMIF(Listas!$H$6:$H$8,Listas!$B$9,Listas!$I$6:$I$8)),0))</x:f>
      </x:c>
      <x:c r="R17" s="36" t="str">
        <x:f>IF($A17="","",ROUND(MAX(0,$J17*(1+$K17/3*6)*(1+$L17)*SUMIF(Listas!$E$6:$E$17,MONTH(R$4),Listas!$F$6:$F$17)*SUMIF(Listas!$H$6:$H$8,Listas!$B$9,Listas!$I$6:$I$8)),0))</x:f>
      </x:c>
      <x:c r="S17" s="42" t="str">
        <x:f>IF($A17="","",IFERROR(SUMIFS(Historico!$H$5:$H$304,Historico!$B$5:$B$304,$A17)/COUNTIFS(Historico!$B$5:$B$304,$A17,Historico!$H$5:$H$304,"&gt;=0"),0))</x:f>
      </x:c>
      <x:c r="T17" s="42" t="str">
        <x:f>IF($A17="","",IFERROR(SUMIFS(Historico!$I$5:$I$304,Historico!$B$5:$B$304,$A17)/COUNTIFS(Historico!$B$5:$B$304,$A17,Historico!$I$5:$I$304,"&lt;&gt;"),0))</x:f>
      </x:c>
      <x:c r="U17" s="44" t="str">
        <x:f>IF($A17="","",IF($S17&lt;=0.10,"ALTA",IF($S17&lt;=Listas!$B$10,"ACEITÁVEL","BAIXA")))</x:f>
      </x:c>
      <x:c r="V17" s="44" t="str">
        <x:f>IF($A17="","",IF($U17="BAIXA","REVISAR MÉTODO",IF(ABS($T17)&gt;0.10,"CORRIGIR VIÉS",IF($K17&gt;0.12,"PREPARAR CRESCIMENTO",IF($K17&lt;-0.12,"REDUZIR PLANO","PLANO ESTÁVEL")))))</x:f>
      </x:c>
      <x:c r="W17" s="1"/>
    </x:row>
    <x:row r="18">
      <x:c r="A18" s="26"/>
      <x:c r="B18" s="36" t="str">
        <x:f>IF($A18="","",IFERROR(INDEX(Produtos!$B$5:$B$204,MATCH($A18,Produtos!$A$5:$A$204,0)),""))</x:f>
      </x:c>
      <x:c r="C18" s="36" t="str">
        <x:f>IF($A18="","",IFERROR(INDEX(Produtos!$C$5:$C$204,MATCH($A18,Produtos!$A$5:$A$204,0)),""))</x:f>
      </x:c>
      <x:c r="D18" s="36" t="str">
        <x:f>IF($A18="","",SUMIFS(Historico!$F$5:$F$304,Historico!$B$5:$B$304,$A18,Historico!$A$5:$A$304,D$4))</x:f>
      </x:c>
      <x:c r="E18" s="36" t="str">
        <x:f>IF($A18="","",SUMIFS(Historico!$F$5:$F$304,Historico!$B$5:$B$304,$A18,Historico!$A$5:$A$304,E$4))</x:f>
      </x:c>
      <x:c r="F18" s="36" t="str">
        <x:f>IF($A18="","",SUMIFS(Historico!$F$5:$F$304,Historico!$B$5:$B$304,$A18,Historico!$A$5:$A$304,F$4))</x:f>
      </x:c>
      <x:c r="G18" s="36" t="str">
        <x:f>IF($A18="","",SUMIFS(Historico!$F$5:$F$304,Historico!$B$5:$B$304,$A18,Historico!$A$5:$A$304,G$4))</x:f>
      </x:c>
      <x:c r="H18" s="36" t="str">
        <x:f>IF($A18="","",SUMIFS(Historico!$F$5:$F$304,Historico!$B$5:$B$304,$A18,Historico!$A$5:$A$304,H$4))</x:f>
      </x:c>
      <x:c r="I18" s="36" t="str">
        <x:f>IF($A18="","",SUMIFS(Historico!$F$5:$F$304,Historico!$B$5:$B$304,$A18,Historico!$A$5:$A$304,I$4))</x:f>
      </x:c>
      <x:c r="J18" s="36" t="str">
        <x:f>IF($A18="","",AVERAGE($G18:$I18))</x:f>
      </x:c>
      <x:c r="K18" s="42" t="str">
        <x:f>IF($A18="","",IFERROR(($I18-$G18)/MAX(1,$G18),0))</x:f>
      </x:c>
      <x:c r="L18" s="31"/>
      <x:c r="M18" s="36" t="str">
        <x:f>IF($A18="","",ROUND(MAX(0,$J18*(1+$K18/3*1)*(1+$L18)*SUMIF(Listas!$E$6:$E$17,MONTH(M$4),Listas!$F$6:$F$17)*SUMIF(Listas!$H$6:$H$8,Listas!$B$9,Listas!$I$6:$I$8)),0))</x:f>
      </x:c>
      <x:c r="N18" s="36" t="str">
        <x:f>IF($A18="","",ROUND(MAX(0,$J18*(1+$K18/3*2)*(1+$L18)*SUMIF(Listas!$E$6:$E$17,MONTH(N$4),Listas!$F$6:$F$17)*SUMIF(Listas!$H$6:$H$8,Listas!$B$9,Listas!$I$6:$I$8)),0))</x:f>
      </x:c>
      <x:c r="O18" s="36" t="str">
        <x:f>IF($A18="","",ROUND(MAX(0,$J18*(1+$K18/3*3)*(1+$L18)*SUMIF(Listas!$E$6:$E$17,MONTH(O$4),Listas!$F$6:$F$17)*SUMIF(Listas!$H$6:$H$8,Listas!$B$9,Listas!$I$6:$I$8)),0))</x:f>
      </x:c>
      <x:c r="P18" s="36" t="str">
        <x:f>IF($A18="","",ROUND(MAX(0,$J18*(1+$K18/3*4)*(1+$L18)*SUMIF(Listas!$E$6:$E$17,MONTH(P$4),Listas!$F$6:$F$17)*SUMIF(Listas!$H$6:$H$8,Listas!$B$9,Listas!$I$6:$I$8)),0))</x:f>
      </x:c>
      <x:c r="Q18" s="36" t="str">
        <x:f>IF($A18="","",ROUND(MAX(0,$J18*(1+$K18/3*5)*(1+$L18)*SUMIF(Listas!$E$6:$E$17,MONTH(Q$4),Listas!$F$6:$F$17)*SUMIF(Listas!$H$6:$H$8,Listas!$B$9,Listas!$I$6:$I$8)),0))</x:f>
      </x:c>
      <x:c r="R18" s="36" t="str">
        <x:f>IF($A18="","",ROUND(MAX(0,$J18*(1+$K18/3*6)*(1+$L18)*SUMIF(Listas!$E$6:$E$17,MONTH(R$4),Listas!$F$6:$F$17)*SUMIF(Listas!$H$6:$H$8,Listas!$B$9,Listas!$I$6:$I$8)),0))</x:f>
      </x:c>
      <x:c r="S18" s="42" t="str">
        <x:f>IF($A18="","",IFERROR(SUMIFS(Historico!$H$5:$H$304,Historico!$B$5:$B$304,$A18)/COUNTIFS(Historico!$B$5:$B$304,$A18,Historico!$H$5:$H$304,"&gt;=0"),0))</x:f>
      </x:c>
      <x:c r="T18" s="42" t="str">
        <x:f>IF($A18="","",IFERROR(SUMIFS(Historico!$I$5:$I$304,Historico!$B$5:$B$304,$A18)/COUNTIFS(Historico!$B$5:$B$304,$A18,Historico!$I$5:$I$304,"&lt;&gt;"),0))</x:f>
      </x:c>
      <x:c r="U18" s="44" t="str">
        <x:f>IF($A18="","",IF($S18&lt;=0.10,"ALTA",IF($S18&lt;=Listas!$B$10,"ACEITÁVEL","BAIXA")))</x:f>
      </x:c>
      <x:c r="V18" s="44" t="str">
        <x:f>IF($A18="","",IF($U18="BAIXA","REVISAR MÉTODO",IF(ABS($T18)&gt;0.10,"CORRIGIR VIÉS",IF($K18&gt;0.12,"PREPARAR CRESCIMENTO",IF($K18&lt;-0.12,"REDUZIR PLANO","PLANO ESTÁVEL")))))</x:f>
      </x:c>
      <x:c r="W18" s="1"/>
    </x:row>
    <x:row r="19">
      <x:c r="A19" s="26"/>
      <x:c r="B19" s="36" t="str">
        <x:f>IF($A19="","",IFERROR(INDEX(Produtos!$B$5:$B$204,MATCH($A19,Produtos!$A$5:$A$204,0)),""))</x:f>
      </x:c>
      <x:c r="C19" s="36" t="str">
        <x:f>IF($A19="","",IFERROR(INDEX(Produtos!$C$5:$C$204,MATCH($A19,Produtos!$A$5:$A$204,0)),""))</x:f>
      </x:c>
      <x:c r="D19" s="36" t="str">
        <x:f>IF($A19="","",SUMIFS(Historico!$F$5:$F$304,Historico!$B$5:$B$304,$A19,Historico!$A$5:$A$304,D$4))</x:f>
      </x:c>
      <x:c r="E19" s="36" t="str">
        <x:f>IF($A19="","",SUMIFS(Historico!$F$5:$F$304,Historico!$B$5:$B$304,$A19,Historico!$A$5:$A$304,E$4))</x:f>
      </x:c>
      <x:c r="F19" s="36" t="str">
        <x:f>IF($A19="","",SUMIFS(Historico!$F$5:$F$304,Historico!$B$5:$B$304,$A19,Historico!$A$5:$A$304,F$4))</x:f>
      </x:c>
      <x:c r="G19" s="36" t="str">
        <x:f>IF($A19="","",SUMIFS(Historico!$F$5:$F$304,Historico!$B$5:$B$304,$A19,Historico!$A$5:$A$304,G$4))</x:f>
      </x:c>
      <x:c r="H19" s="36" t="str">
        <x:f>IF($A19="","",SUMIFS(Historico!$F$5:$F$304,Historico!$B$5:$B$304,$A19,Historico!$A$5:$A$304,H$4))</x:f>
      </x:c>
      <x:c r="I19" s="36" t="str">
        <x:f>IF($A19="","",SUMIFS(Historico!$F$5:$F$304,Historico!$B$5:$B$304,$A19,Historico!$A$5:$A$304,I$4))</x:f>
      </x:c>
      <x:c r="J19" s="36" t="str">
        <x:f>IF($A19="","",AVERAGE($G19:$I19))</x:f>
      </x:c>
      <x:c r="K19" s="42" t="str">
        <x:f>IF($A19="","",IFERROR(($I19-$G19)/MAX(1,$G19),0))</x:f>
      </x:c>
      <x:c r="L19" s="31"/>
      <x:c r="M19" s="36" t="str">
        <x:f>IF($A19="","",ROUND(MAX(0,$J19*(1+$K19/3*1)*(1+$L19)*SUMIF(Listas!$E$6:$E$17,MONTH(M$4),Listas!$F$6:$F$17)*SUMIF(Listas!$H$6:$H$8,Listas!$B$9,Listas!$I$6:$I$8)),0))</x:f>
      </x:c>
      <x:c r="N19" s="36" t="str">
        <x:f>IF($A19="","",ROUND(MAX(0,$J19*(1+$K19/3*2)*(1+$L19)*SUMIF(Listas!$E$6:$E$17,MONTH(N$4),Listas!$F$6:$F$17)*SUMIF(Listas!$H$6:$H$8,Listas!$B$9,Listas!$I$6:$I$8)),0))</x:f>
      </x:c>
      <x:c r="O19" s="36" t="str">
        <x:f>IF($A19="","",ROUND(MAX(0,$J19*(1+$K19/3*3)*(1+$L19)*SUMIF(Listas!$E$6:$E$17,MONTH(O$4),Listas!$F$6:$F$17)*SUMIF(Listas!$H$6:$H$8,Listas!$B$9,Listas!$I$6:$I$8)),0))</x:f>
      </x:c>
      <x:c r="P19" s="36" t="str">
        <x:f>IF($A19="","",ROUND(MAX(0,$J19*(1+$K19/3*4)*(1+$L19)*SUMIF(Listas!$E$6:$E$17,MONTH(P$4),Listas!$F$6:$F$17)*SUMIF(Listas!$H$6:$H$8,Listas!$B$9,Listas!$I$6:$I$8)),0))</x:f>
      </x:c>
      <x:c r="Q19" s="36" t="str">
        <x:f>IF($A19="","",ROUND(MAX(0,$J19*(1+$K19/3*5)*(1+$L19)*SUMIF(Listas!$E$6:$E$17,MONTH(Q$4),Listas!$F$6:$F$17)*SUMIF(Listas!$H$6:$H$8,Listas!$B$9,Listas!$I$6:$I$8)),0))</x:f>
      </x:c>
      <x:c r="R19" s="36" t="str">
        <x:f>IF($A19="","",ROUND(MAX(0,$J19*(1+$K19/3*6)*(1+$L19)*SUMIF(Listas!$E$6:$E$17,MONTH(R$4),Listas!$F$6:$F$17)*SUMIF(Listas!$H$6:$H$8,Listas!$B$9,Listas!$I$6:$I$8)),0))</x:f>
      </x:c>
      <x:c r="S19" s="42" t="str">
        <x:f>IF($A19="","",IFERROR(SUMIFS(Historico!$H$5:$H$304,Historico!$B$5:$B$304,$A19)/COUNTIFS(Historico!$B$5:$B$304,$A19,Historico!$H$5:$H$304,"&gt;=0"),0))</x:f>
      </x:c>
      <x:c r="T19" s="42" t="str">
        <x:f>IF($A19="","",IFERROR(SUMIFS(Historico!$I$5:$I$304,Historico!$B$5:$B$304,$A19)/COUNTIFS(Historico!$B$5:$B$304,$A19,Historico!$I$5:$I$304,"&lt;&gt;"),0))</x:f>
      </x:c>
      <x:c r="U19" s="44" t="str">
        <x:f>IF($A19="","",IF($S19&lt;=0.10,"ALTA",IF($S19&lt;=Listas!$B$10,"ACEITÁVEL","BAIXA")))</x:f>
      </x:c>
      <x:c r="V19" s="44" t="str">
        <x:f>IF($A19="","",IF($U19="BAIXA","REVISAR MÉTODO",IF(ABS($T19)&gt;0.10,"CORRIGIR VIÉS",IF($K19&gt;0.12,"PREPARAR CRESCIMENTO",IF($K19&lt;-0.12,"REDUZIR PLANO","PLANO ESTÁVEL")))))</x:f>
      </x:c>
      <x:c r="W19" s="1"/>
    </x:row>
    <x:row r="20">
      <x:c r="A20" s="26"/>
      <x:c r="B20" s="36" t="str">
        <x:f>IF($A20="","",IFERROR(INDEX(Produtos!$B$5:$B$204,MATCH($A20,Produtos!$A$5:$A$204,0)),""))</x:f>
      </x:c>
      <x:c r="C20" s="36" t="str">
        <x:f>IF($A20="","",IFERROR(INDEX(Produtos!$C$5:$C$204,MATCH($A20,Produtos!$A$5:$A$204,0)),""))</x:f>
      </x:c>
      <x:c r="D20" s="36" t="str">
        <x:f>IF($A20="","",SUMIFS(Historico!$F$5:$F$304,Historico!$B$5:$B$304,$A20,Historico!$A$5:$A$304,D$4))</x:f>
      </x:c>
      <x:c r="E20" s="36" t="str">
        <x:f>IF($A20="","",SUMIFS(Historico!$F$5:$F$304,Historico!$B$5:$B$304,$A20,Historico!$A$5:$A$304,E$4))</x:f>
      </x:c>
      <x:c r="F20" s="36" t="str">
        <x:f>IF($A20="","",SUMIFS(Historico!$F$5:$F$304,Historico!$B$5:$B$304,$A20,Historico!$A$5:$A$304,F$4))</x:f>
      </x:c>
      <x:c r="G20" s="36" t="str">
        <x:f>IF($A20="","",SUMIFS(Historico!$F$5:$F$304,Historico!$B$5:$B$304,$A20,Historico!$A$5:$A$304,G$4))</x:f>
      </x:c>
      <x:c r="H20" s="36" t="str">
        <x:f>IF($A20="","",SUMIFS(Historico!$F$5:$F$304,Historico!$B$5:$B$304,$A20,Historico!$A$5:$A$304,H$4))</x:f>
      </x:c>
      <x:c r="I20" s="36" t="str">
        <x:f>IF($A20="","",SUMIFS(Historico!$F$5:$F$304,Historico!$B$5:$B$304,$A20,Historico!$A$5:$A$304,I$4))</x:f>
      </x:c>
      <x:c r="J20" s="36" t="str">
        <x:f>IF($A20="","",AVERAGE($G20:$I20))</x:f>
      </x:c>
      <x:c r="K20" s="42" t="str">
        <x:f>IF($A20="","",IFERROR(($I20-$G20)/MAX(1,$G20),0))</x:f>
      </x:c>
      <x:c r="L20" s="31"/>
      <x:c r="M20" s="36" t="str">
        <x:f>IF($A20="","",ROUND(MAX(0,$J20*(1+$K20/3*1)*(1+$L20)*SUMIF(Listas!$E$6:$E$17,MONTH(M$4),Listas!$F$6:$F$17)*SUMIF(Listas!$H$6:$H$8,Listas!$B$9,Listas!$I$6:$I$8)),0))</x:f>
      </x:c>
      <x:c r="N20" s="36" t="str">
        <x:f>IF($A20="","",ROUND(MAX(0,$J20*(1+$K20/3*2)*(1+$L20)*SUMIF(Listas!$E$6:$E$17,MONTH(N$4),Listas!$F$6:$F$17)*SUMIF(Listas!$H$6:$H$8,Listas!$B$9,Listas!$I$6:$I$8)),0))</x:f>
      </x:c>
      <x:c r="O20" s="36" t="str">
        <x:f>IF($A20="","",ROUND(MAX(0,$J20*(1+$K20/3*3)*(1+$L20)*SUMIF(Listas!$E$6:$E$17,MONTH(O$4),Listas!$F$6:$F$17)*SUMIF(Listas!$H$6:$H$8,Listas!$B$9,Listas!$I$6:$I$8)),0))</x:f>
      </x:c>
      <x:c r="P20" s="36" t="str">
        <x:f>IF($A20="","",ROUND(MAX(0,$J20*(1+$K20/3*4)*(1+$L20)*SUMIF(Listas!$E$6:$E$17,MONTH(P$4),Listas!$F$6:$F$17)*SUMIF(Listas!$H$6:$H$8,Listas!$B$9,Listas!$I$6:$I$8)),0))</x:f>
      </x:c>
      <x:c r="Q20" s="36" t="str">
        <x:f>IF($A20="","",ROUND(MAX(0,$J20*(1+$K20/3*5)*(1+$L20)*SUMIF(Listas!$E$6:$E$17,MONTH(Q$4),Listas!$F$6:$F$17)*SUMIF(Listas!$H$6:$H$8,Listas!$B$9,Listas!$I$6:$I$8)),0))</x:f>
      </x:c>
      <x:c r="R20" s="36" t="str">
        <x:f>IF($A20="","",ROUND(MAX(0,$J20*(1+$K20/3*6)*(1+$L20)*SUMIF(Listas!$E$6:$E$17,MONTH(R$4),Listas!$F$6:$F$17)*SUMIF(Listas!$H$6:$H$8,Listas!$B$9,Listas!$I$6:$I$8)),0))</x:f>
      </x:c>
      <x:c r="S20" s="42" t="str">
        <x:f>IF($A20="","",IFERROR(SUMIFS(Historico!$H$5:$H$304,Historico!$B$5:$B$304,$A20)/COUNTIFS(Historico!$B$5:$B$304,$A20,Historico!$H$5:$H$304,"&gt;=0"),0))</x:f>
      </x:c>
      <x:c r="T20" s="42" t="str">
        <x:f>IF($A20="","",IFERROR(SUMIFS(Historico!$I$5:$I$304,Historico!$B$5:$B$304,$A20)/COUNTIFS(Historico!$B$5:$B$304,$A20,Historico!$I$5:$I$304,"&lt;&gt;"),0))</x:f>
      </x:c>
      <x:c r="U20" s="44" t="str">
        <x:f>IF($A20="","",IF($S20&lt;=0.10,"ALTA",IF($S20&lt;=Listas!$B$10,"ACEITÁVEL","BAIXA")))</x:f>
      </x:c>
      <x:c r="V20" s="44" t="str">
        <x:f>IF($A20="","",IF($U20="BAIXA","REVISAR MÉTODO",IF(ABS($T20)&gt;0.10,"CORRIGIR VIÉS",IF($K20&gt;0.12,"PREPARAR CRESCIMENTO",IF($K20&lt;-0.12,"REDUZIR PLANO","PLANO ESTÁVEL")))))</x:f>
      </x:c>
      <x:c r="W20" s="1"/>
    </x:row>
    <x:row r="21">
      <x:c r="A21" s="26"/>
      <x:c r="B21" s="36" t="str">
        <x:f>IF($A21="","",IFERROR(INDEX(Produtos!$B$5:$B$204,MATCH($A21,Produtos!$A$5:$A$204,0)),""))</x:f>
      </x:c>
      <x:c r="C21" s="36" t="str">
        <x:f>IF($A21="","",IFERROR(INDEX(Produtos!$C$5:$C$204,MATCH($A21,Produtos!$A$5:$A$204,0)),""))</x:f>
      </x:c>
      <x:c r="D21" s="36" t="str">
        <x:f>IF($A21="","",SUMIFS(Historico!$F$5:$F$304,Historico!$B$5:$B$304,$A21,Historico!$A$5:$A$304,D$4))</x:f>
      </x:c>
      <x:c r="E21" s="36" t="str">
        <x:f>IF($A21="","",SUMIFS(Historico!$F$5:$F$304,Historico!$B$5:$B$304,$A21,Historico!$A$5:$A$304,E$4))</x:f>
      </x:c>
      <x:c r="F21" s="36" t="str">
        <x:f>IF($A21="","",SUMIFS(Historico!$F$5:$F$304,Historico!$B$5:$B$304,$A21,Historico!$A$5:$A$304,F$4))</x:f>
      </x:c>
      <x:c r="G21" s="36" t="str">
        <x:f>IF($A21="","",SUMIFS(Historico!$F$5:$F$304,Historico!$B$5:$B$304,$A21,Historico!$A$5:$A$304,G$4))</x:f>
      </x:c>
      <x:c r="H21" s="36" t="str">
        <x:f>IF($A21="","",SUMIFS(Historico!$F$5:$F$304,Historico!$B$5:$B$304,$A21,Historico!$A$5:$A$304,H$4))</x:f>
      </x:c>
      <x:c r="I21" s="36" t="str">
        <x:f>IF($A21="","",SUMIFS(Historico!$F$5:$F$304,Historico!$B$5:$B$304,$A21,Historico!$A$5:$A$304,I$4))</x:f>
      </x:c>
      <x:c r="J21" s="36" t="str">
        <x:f>IF($A21="","",AVERAGE($G21:$I21))</x:f>
      </x:c>
      <x:c r="K21" s="42" t="str">
        <x:f>IF($A21="","",IFERROR(($I21-$G21)/MAX(1,$G21),0))</x:f>
      </x:c>
      <x:c r="L21" s="31"/>
      <x:c r="M21" s="36" t="str">
        <x:f>IF($A21="","",ROUND(MAX(0,$J21*(1+$K21/3*1)*(1+$L21)*SUMIF(Listas!$E$6:$E$17,MONTH(M$4),Listas!$F$6:$F$17)*SUMIF(Listas!$H$6:$H$8,Listas!$B$9,Listas!$I$6:$I$8)),0))</x:f>
      </x:c>
      <x:c r="N21" s="36" t="str">
        <x:f>IF($A21="","",ROUND(MAX(0,$J21*(1+$K21/3*2)*(1+$L21)*SUMIF(Listas!$E$6:$E$17,MONTH(N$4),Listas!$F$6:$F$17)*SUMIF(Listas!$H$6:$H$8,Listas!$B$9,Listas!$I$6:$I$8)),0))</x:f>
      </x:c>
      <x:c r="O21" s="36" t="str">
        <x:f>IF($A21="","",ROUND(MAX(0,$J21*(1+$K21/3*3)*(1+$L21)*SUMIF(Listas!$E$6:$E$17,MONTH(O$4),Listas!$F$6:$F$17)*SUMIF(Listas!$H$6:$H$8,Listas!$B$9,Listas!$I$6:$I$8)),0))</x:f>
      </x:c>
      <x:c r="P21" s="36" t="str">
        <x:f>IF($A21="","",ROUND(MAX(0,$J21*(1+$K21/3*4)*(1+$L21)*SUMIF(Listas!$E$6:$E$17,MONTH(P$4),Listas!$F$6:$F$17)*SUMIF(Listas!$H$6:$H$8,Listas!$B$9,Listas!$I$6:$I$8)),0))</x:f>
      </x:c>
      <x:c r="Q21" s="36" t="str">
        <x:f>IF($A21="","",ROUND(MAX(0,$J21*(1+$K21/3*5)*(1+$L21)*SUMIF(Listas!$E$6:$E$17,MONTH(Q$4),Listas!$F$6:$F$17)*SUMIF(Listas!$H$6:$H$8,Listas!$B$9,Listas!$I$6:$I$8)),0))</x:f>
      </x:c>
      <x:c r="R21" s="36" t="str">
        <x:f>IF($A21="","",ROUND(MAX(0,$J21*(1+$K21/3*6)*(1+$L21)*SUMIF(Listas!$E$6:$E$17,MONTH(R$4),Listas!$F$6:$F$17)*SUMIF(Listas!$H$6:$H$8,Listas!$B$9,Listas!$I$6:$I$8)),0))</x:f>
      </x:c>
      <x:c r="S21" s="42" t="str">
        <x:f>IF($A21="","",IFERROR(SUMIFS(Historico!$H$5:$H$304,Historico!$B$5:$B$304,$A21)/COUNTIFS(Historico!$B$5:$B$304,$A21,Historico!$H$5:$H$304,"&gt;=0"),0))</x:f>
      </x:c>
      <x:c r="T21" s="42" t="str">
        <x:f>IF($A21="","",IFERROR(SUMIFS(Historico!$I$5:$I$304,Historico!$B$5:$B$304,$A21)/COUNTIFS(Historico!$B$5:$B$304,$A21,Historico!$I$5:$I$304,"&lt;&gt;"),0))</x:f>
      </x:c>
      <x:c r="U21" s="44" t="str">
        <x:f>IF($A21="","",IF($S21&lt;=0.10,"ALTA",IF($S21&lt;=Listas!$B$10,"ACEITÁVEL","BAIXA")))</x:f>
      </x:c>
      <x:c r="V21" s="44" t="str">
        <x:f>IF($A21="","",IF($U21="BAIXA","REVISAR MÉTODO",IF(ABS($T21)&gt;0.10,"CORRIGIR VIÉS",IF($K21&gt;0.12,"PREPARAR CRESCIMENTO",IF($K21&lt;-0.12,"REDUZIR PLANO","PLANO ESTÁVEL")))))</x:f>
      </x:c>
      <x:c r="W21" s="1"/>
    </x:row>
    <x:row r="22">
      <x:c r="A22" s="26"/>
      <x:c r="B22" s="36" t="str">
        <x:f>IF($A22="","",IFERROR(INDEX(Produtos!$B$5:$B$204,MATCH($A22,Produtos!$A$5:$A$204,0)),""))</x:f>
      </x:c>
      <x:c r="C22" s="36" t="str">
        <x:f>IF($A22="","",IFERROR(INDEX(Produtos!$C$5:$C$204,MATCH($A22,Produtos!$A$5:$A$204,0)),""))</x:f>
      </x:c>
      <x:c r="D22" s="36" t="str">
        <x:f>IF($A22="","",SUMIFS(Historico!$F$5:$F$304,Historico!$B$5:$B$304,$A22,Historico!$A$5:$A$304,D$4))</x:f>
      </x:c>
      <x:c r="E22" s="36" t="str">
        <x:f>IF($A22="","",SUMIFS(Historico!$F$5:$F$304,Historico!$B$5:$B$304,$A22,Historico!$A$5:$A$304,E$4))</x:f>
      </x:c>
      <x:c r="F22" s="36" t="str">
        <x:f>IF($A22="","",SUMIFS(Historico!$F$5:$F$304,Historico!$B$5:$B$304,$A22,Historico!$A$5:$A$304,F$4))</x:f>
      </x:c>
      <x:c r="G22" s="36" t="str">
        <x:f>IF($A22="","",SUMIFS(Historico!$F$5:$F$304,Historico!$B$5:$B$304,$A22,Historico!$A$5:$A$304,G$4))</x:f>
      </x:c>
      <x:c r="H22" s="36" t="str">
        <x:f>IF($A22="","",SUMIFS(Historico!$F$5:$F$304,Historico!$B$5:$B$304,$A22,Historico!$A$5:$A$304,H$4))</x:f>
      </x:c>
      <x:c r="I22" s="36" t="str">
        <x:f>IF($A22="","",SUMIFS(Historico!$F$5:$F$304,Historico!$B$5:$B$304,$A22,Historico!$A$5:$A$304,I$4))</x:f>
      </x:c>
      <x:c r="J22" s="36" t="str">
        <x:f>IF($A22="","",AVERAGE($G22:$I22))</x:f>
      </x:c>
      <x:c r="K22" s="42" t="str">
        <x:f>IF($A22="","",IFERROR(($I22-$G22)/MAX(1,$G22),0))</x:f>
      </x:c>
      <x:c r="L22" s="31"/>
      <x:c r="M22" s="36" t="str">
        <x:f>IF($A22="","",ROUND(MAX(0,$J22*(1+$K22/3*1)*(1+$L22)*SUMIF(Listas!$E$6:$E$17,MONTH(M$4),Listas!$F$6:$F$17)*SUMIF(Listas!$H$6:$H$8,Listas!$B$9,Listas!$I$6:$I$8)),0))</x:f>
      </x:c>
      <x:c r="N22" s="36" t="str">
        <x:f>IF($A22="","",ROUND(MAX(0,$J22*(1+$K22/3*2)*(1+$L22)*SUMIF(Listas!$E$6:$E$17,MONTH(N$4),Listas!$F$6:$F$17)*SUMIF(Listas!$H$6:$H$8,Listas!$B$9,Listas!$I$6:$I$8)),0))</x:f>
      </x:c>
      <x:c r="O22" s="36" t="str">
        <x:f>IF($A22="","",ROUND(MAX(0,$J22*(1+$K22/3*3)*(1+$L22)*SUMIF(Listas!$E$6:$E$17,MONTH(O$4),Listas!$F$6:$F$17)*SUMIF(Listas!$H$6:$H$8,Listas!$B$9,Listas!$I$6:$I$8)),0))</x:f>
      </x:c>
      <x:c r="P22" s="36" t="str">
        <x:f>IF($A22="","",ROUND(MAX(0,$J22*(1+$K22/3*4)*(1+$L22)*SUMIF(Listas!$E$6:$E$17,MONTH(P$4),Listas!$F$6:$F$17)*SUMIF(Listas!$H$6:$H$8,Listas!$B$9,Listas!$I$6:$I$8)),0))</x:f>
      </x:c>
      <x:c r="Q22" s="36" t="str">
        <x:f>IF($A22="","",ROUND(MAX(0,$J22*(1+$K22/3*5)*(1+$L22)*SUMIF(Listas!$E$6:$E$17,MONTH(Q$4),Listas!$F$6:$F$17)*SUMIF(Listas!$H$6:$H$8,Listas!$B$9,Listas!$I$6:$I$8)),0))</x:f>
      </x:c>
      <x:c r="R22" s="36" t="str">
        <x:f>IF($A22="","",ROUND(MAX(0,$J22*(1+$K22/3*6)*(1+$L22)*SUMIF(Listas!$E$6:$E$17,MONTH(R$4),Listas!$F$6:$F$17)*SUMIF(Listas!$H$6:$H$8,Listas!$B$9,Listas!$I$6:$I$8)),0))</x:f>
      </x:c>
      <x:c r="S22" s="42" t="str">
        <x:f>IF($A22="","",IFERROR(SUMIFS(Historico!$H$5:$H$304,Historico!$B$5:$B$304,$A22)/COUNTIFS(Historico!$B$5:$B$304,$A22,Historico!$H$5:$H$304,"&gt;=0"),0))</x:f>
      </x:c>
      <x:c r="T22" s="42" t="str">
        <x:f>IF($A22="","",IFERROR(SUMIFS(Historico!$I$5:$I$304,Historico!$B$5:$B$304,$A22)/COUNTIFS(Historico!$B$5:$B$304,$A22,Historico!$I$5:$I$304,"&lt;&gt;"),0))</x:f>
      </x:c>
      <x:c r="U22" s="44" t="str">
        <x:f>IF($A22="","",IF($S22&lt;=0.10,"ALTA",IF($S22&lt;=Listas!$B$10,"ACEITÁVEL","BAIXA")))</x:f>
      </x:c>
      <x:c r="V22" s="44" t="str">
        <x:f>IF($A22="","",IF($U22="BAIXA","REVISAR MÉTODO",IF(ABS($T22)&gt;0.10,"CORRIGIR VIÉS",IF($K22&gt;0.12,"PREPARAR CRESCIMENTO",IF($K22&lt;-0.12,"REDUZIR PLANO","PLANO ESTÁVEL")))))</x:f>
      </x:c>
      <x:c r="W22" s="1"/>
    </x:row>
    <x:row r="23">
      <x:c r="A23" s="26"/>
      <x:c r="B23" s="36" t="str">
        <x:f>IF($A23="","",IFERROR(INDEX(Produtos!$B$5:$B$204,MATCH($A23,Produtos!$A$5:$A$204,0)),""))</x:f>
      </x:c>
      <x:c r="C23" s="36" t="str">
        <x:f>IF($A23="","",IFERROR(INDEX(Produtos!$C$5:$C$204,MATCH($A23,Produtos!$A$5:$A$204,0)),""))</x:f>
      </x:c>
      <x:c r="D23" s="36" t="str">
        <x:f>IF($A23="","",SUMIFS(Historico!$F$5:$F$304,Historico!$B$5:$B$304,$A23,Historico!$A$5:$A$304,D$4))</x:f>
      </x:c>
      <x:c r="E23" s="36" t="str">
        <x:f>IF($A23="","",SUMIFS(Historico!$F$5:$F$304,Historico!$B$5:$B$304,$A23,Historico!$A$5:$A$304,E$4))</x:f>
      </x:c>
      <x:c r="F23" s="36" t="str">
        <x:f>IF($A23="","",SUMIFS(Historico!$F$5:$F$304,Historico!$B$5:$B$304,$A23,Historico!$A$5:$A$304,F$4))</x:f>
      </x:c>
      <x:c r="G23" s="36" t="str">
        <x:f>IF($A23="","",SUMIFS(Historico!$F$5:$F$304,Historico!$B$5:$B$304,$A23,Historico!$A$5:$A$304,G$4))</x:f>
      </x:c>
      <x:c r="H23" s="36" t="str">
        <x:f>IF($A23="","",SUMIFS(Historico!$F$5:$F$304,Historico!$B$5:$B$304,$A23,Historico!$A$5:$A$304,H$4))</x:f>
      </x:c>
      <x:c r="I23" s="36" t="str">
        <x:f>IF($A23="","",SUMIFS(Historico!$F$5:$F$304,Historico!$B$5:$B$304,$A23,Historico!$A$5:$A$304,I$4))</x:f>
      </x:c>
      <x:c r="J23" s="36" t="str">
        <x:f>IF($A23="","",AVERAGE($G23:$I23))</x:f>
      </x:c>
      <x:c r="K23" s="42" t="str">
        <x:f>IF($A23="","",IFERROR(($I23-$G23)/MAX(1,$G23),0))</x:f>
      </x:c>
      <x:c r="L23" s="31"/>
      <x:c r="M23" s="36" t="str">
        <x:f>IF($A23="","",ROUND(MAX(0,$J23*(1+$K23/3*1)*(1+$L23)*SUMIF(Listas!$E$6:$E$17,MONTH(M$4),Listas!$F$6:$F$17)*SUMIF(Listas!$H$6:$H$8,Listas!$B$9,Listas!$I$6:$I$8)),0))</x:f>
      </x:c>
      <x:c r="N23" s="36" t="str">
        <x:f>IF($A23="","",ROUND(MAX(0,$J23*(1+$K23/3*2)*(1+$L23)*SUMIF(Listas!$E$6:$E$17,MONTH(N$4),Listas!$F$6:$F$17)*SUMIF(Listas!$H$6:$H$8,Listas!$B$9,Listas!$I$6:$I$8)),0))</x:f>
      </x:c>
      <x:c r="O23" s="36" t="str">
        <x:f>IF($A23="","",ROUND(MAX(0,$J23*(1+$K23/3*3)*(1+$L23)*SUMIF(Listas!$E$6:$E$17,MONTH(O$4),Listas!$F$6:$F$17)*SUMIF(Listas!$H$6:$H$8,Listas!$B$9,Listas!$I$6:$I$8)),0))</x:f>
      </x:c>
      <x:c r="P23" s="36" t="str">
        <x:f>IF($A23="","",ROUND(MAX(0,$J23*(1+$K23/3*4)*(1+$L23)*SUMIF(Listas!$E$6:$E$17,MONTH(P$4),Listas!$F$6:$F$17)*SUMIF(Listas!$H$6:$H$8,Listas!$B$9,Listas!$I$6:$I$8)),0))</x:f>
      </x:c>
      <x:c r="Q23" s="36" t="str">
        <x:f>IF($A23="","",ROUND(MAX(0,$J23*(1+$K23/3*5)*(1+$L23)*SUMIF(Listas!$E$6:$E$17,MONTH(Q$4),Listas!$F$6:$F$17)*SUMIF(Listas!$H$6:$H$8,Listas!$B$9,Listas!$I$6:$I$8)),0))</x:f>
      </x:c>
      <x:c r="R23" s="36" t="str">
        <x:f>IF($A23="","",ROUND(MAX(0,$J23*(1+$K23/3*6)*(1+$L23)*SUMIF(Listas!$E$6:$E$17,MONTH(R$4),Listas!$F$6:$F$17)*SUMIF(Listas!$H$6:$H$8,Listas!$B$9,Listas!$I$6:$I$8)),0))</x:f>
      </x:c>
      <x:c r="S23" s="42" t="str">
        <x:f>IF($A23="","",IFERROR(SUMIFS(Historico!$H$5:$H$304,Historico!$B$5:$B$304,$A23)/COUNTIFS(Historico!$B$5:$B$304,$A23,Historico!$H$5:$H$304,"&gt;=0"),0))</x:f>
      </x:c>
      <x:c r="T23" s="42" t="str">
        <x:f>IF($A23="","",IFERROR(SUMIFS(Historico!$I$5:$I$304,Historico!$B$5:$B$304,$A23)/COUNTIFS(Historico!$B$5:$B$304,$A23,Historico!$I$5:$I$304,"&lt;&gt;"),0))</x:f>
      </x:c>
      <x:c r="U23" s="44" t="str">
        <x:f>IF($A23="","",IF($S23&lt;=0.10,"ALTA",IF($S23&lt;=Listas!$B$10,"ACEITÁVEL","BAIXA")))</x:f>
      </x:c>
      <x:c r="V23" s="44" t="str">
        <x:f>IF($A23="","",IF($U23="BAIXA","REVISAR MÉTODO",IF(ABS($T23)&gt;0.10,"CORRIGIR VIÉS",IF($K23&gt;0.12,"PREPARAR CRESCIMENTO",IF($K23&lt;-0.12,"REDUZIR PLANO","PLANO ESTÁVEL")))))</x:f>
      </x:c>
      <x:c r="W23" s="1"/>
    </x:row>
    <x:row r="24">
      <x:c r="A24" s="26"/>
      <x:c r="B24" s="36" t="str">
        <x:f>IF($A24="","",IFERROR(INDEX(Produtos!$B$5:$B$204,MATCH($A24,Produtos!$A$5:$A$204,0)),""))</x:f>
      </x:c>
      <x:c r="C24" s="36" t="str">
        <x:f>IF($A24="","",IFERROR(INDEX(Produtos!$C$5:$C$204,MATCH($A24,Produtos!$A$5:$A$204,0)),""))</x:f>
      </x:c>
      <x:c r="D24" s="36" t="str">
        <x:f>IF($A24="","",SUMIFS(Historico!$F$5:$F$304,Historico!$B$5:$B$304,$A24,Historico!$A$5:$A$304,D$4))</x:f>
      </x:c>
      <x:c r="E24" s="36" t="str">
        <x:f>IF($A24="","",SUMIFS(Historico!$F$5:$F$304,Historico!$B$5:$B$304,$A24,Historico!$A$5:$A$304,E$4))</x:f>
      </x:c>
      <x:c r="F24" s="36" t="str">
        <x:f>IF($A24="","",SUMIFS(Historico!$F$5:$F$304,Historico!$B$5:$B$304,$A24,Historico!$A$5:$A$304,F$4))</x:f>
      </x:c>
      <x:c r="G24" s="36" t="str">
        <x:f>IF($A24="","",SUMIFS(Historico!$F$5:$F$304,Historico!$B$5:$B$304,$A24,Historico!$A$5:$A$304,G$4))</x:f>
      </x:c>
      <x:c r="H24" s="36" t="str">
        <x:f>IF($A24="","",SUMIFS(Historico!$F$5:$F$304,Historico!$B$5:$B$304,$A24,Historico!$A$5:$A$304,H$4))</x:f>
      </x:c>
      <x:c r="I24" s="36" t="str">
        <x:f>IF($A24="","",SUMIFS(Historico!$F$5:$F$304,Historico!$B$5:$B$304,$A24,Historico!$A$5:$A$304,I$4))</x:f>
      </x:c>
      <x:c r="J24" s="36" t="str">
        <x:f>IF($A24="","",AVERAGE($G24:$I24))</x:f>
      </x:c>
      <x:c r="K24" s="42" t="str">
        <x:f>IF($A24="","",IFERROR(($I24-$G24)/MAX(1,$G24),0))</x:f>
      </x:c>
      <x:c r="L24" s="31"/>
      <x:c r="M24" s="36" t="str">
        <x:f>IF($A24="","",ROUND(MAX(0,$J24*(1+$K24/3*1)*(1+$L24)*SUMIF(Listas!$E$6:$E$17,MONTH(M$4),Listas!$F$6:$F$17)*SUMIF(Listas!$H$6:$H$8,Listas!$B$9,Listas!$I$6:$I$8)),0))</x:f>
      </x:c>
      <x:c r="N24" s="36" t="str">
        <x:f>IF($A24="","",ROUND(MAX(0,$J24*(1+$K24/3*2)*(1+$L24)*SUMIF(Listas!$E$6:$E$17,MONTH(N$4),Listas!$F$6:$F$17)*SUMIF(Listas!$H$6:$H$8,Listas!$B$9,Listas!$I$6:$I$8)),0))</x:f>
      </x:c>
      <x:c r="O24" s="36" t="str">
        <x:f>IF($A24="","",ROUND(MAX(0,$J24*(1+$K24/3*3)*(1+$L24)*SUMIF(Listas!$E$6:$E$17,MONTH(O$4),Listas!$F$6:$F$17)*SUMIF(Listas!$H$6:$H$8,Listas!$B$9,Listas!$I$6:$I$8)),0))</x:f>
      </x:c>
      <x:c r="P24" s="36" t="str">
        <x:f>IF($A24="","",ROUND(MAX(0,$J24*(1+$K24/3*4)*(1+$L24)*SUMIF(Listas!$E$6:$E$17,MONTH(P$4),Listas!$F$6:$F$17)*SUMIF(Listas!$H$6:$H$8,Listas!$B$9,Listas!$I$6:$I$8)),0))</x:f>
      </x:c>
      <x:c r="Q24" s="36" t="str">
        <x:f>IF($A24="","",ROUND(MAX(0,$J24*(1+$K24/3*5)*(1+$L24)*SUMIF(Listas!$E$6:$E$17,MONTH(Q$4),Listas!$F$6:$F$17)*SUMIF(Listas!$H$6:$H$8,Listas!$B$9,Listas!$I$6:$I$8)),0))</x:f>
      </x:c>
      <x:c r="R24" s="36" t="str">
        <x:f>IF($A24="","",ROUND(MAX(0,$J24*(1+$K24/3*6)*(1+$L24)*SUMIF(Listas!$E$6:$E$17,MONTH(R$4),Listas!$F$6:$F$17)*SUMIF(Listas!$H$6:$H$8,Listas!$B$9,Listas!$I$6:$I$8)),0))</x:f>
      </x:c>
      <x:c r="S24" s="42" t="str">
        <x:f>IF($A24="","",IFERROR(SUMIFS(Historico!$H$5:$H$304,Historico!$B$5:$B$304,$A24)/COUNTIFS(Historico!$B$5:$B$304,$A24,Historico!$H$5:$H$304,"&gt;=0"),0))</x:f>
      </x:c>
      <x:c r="T24" s="42" t="str">
        <x:f>IF($A24="","",IFERROR(SUMIFS(Historico!$I$5:$I$304,Historico!$B$5:$B$304,$A24)/COUNTIFS(Historico!$B$5:$B$304,$A24,Historico!$I$5:$I$304,"&lt;&gt;"),0))</x:f>
      </x:c>
      <x:c r="U24" s="44" t="str">
        <x:f>IF($A24="","",IF($S24&lt;=0.10,"ALTA",IF($S24&lt;=Listas!$B$10,"ACEITÁVEL","BAIXA")))</x:f>
      </x:c>
      <x:c r="V24" s="44" t="str">
        <x:f>IF($A24="","",IF($U24="BAIXA","REVISAR MÉTODO",IF(ABS($T24)&gt;0.10,"CORRIGIR VIÉS",IF($K24&gt;0.12,"PREPARAR CRESCIMENTO",IF($K24&lt;-0.12,"REDUZIR PLANO","PLANO ESTÁVEL")))))</x:f>
      </x:c>
      <x:c r="W24" s="1"/>
    </x:row>
    <x:row r="25">
      <x:c r="A25" s="26"/>
      <x:c r="B25" s="36" t="str">
        <x:f>IF($A25="","",IFERROR(INDEX(Produtos!$B$5:$B$204,MATCH($A25,Produtos!$A$5:$A$204,0)),""))</x:f>
      </x:c>
      <x:c r="C25" s="36" t="str">
        <x:f>IF($A25="","",IFERROR(INDEX(Produtos!$C$5:$C$204,MATCH($A25,Produtos!$A$5:$A$204,0)),""))</x:f>
      </x:c>
      <x:c r="D25" s="36" t="str">
        <x:f>IF($A25="","",SUMIFS(Historico!$F$5:$F$304,Historico!$B$5:$B$304,$A25,Historico!$A$5:$A$304,D$4))</x:f>
      </x:c>
      <x:c r="E25" s="36" t="str">
        <x:f>IF($A25="","",SUMIFS(Historico!$F$5:$F$304,Historico!$B$5:$B$304,$A25,Historico!$A$5:$A$304,E$4))</x:f>
      </x:c>
      <x:c r="F25" s="36" t="str">
        <x:f>IF($A25="","",SUMIFS(Historico!$F$5:$F$304,Historico!$B$5:$B$304,$A25,Historico!$A$5:$A$304,F$4))</x:f>
      </x:c>
      <x:c r="G25" s="36" t="str">
        <x:f>IF($A25="","",SUMIFS(Historico!$F$5:$F$304,Historico!$B$5:$B$304,$A25,Historico!$A$5:$A$304,G$4))</x:f>
      </x:c>
      <x:c r="H25" s="36" t="str">
        <x:f>IF($A25="","",SUMIFS(Historico!$F$5:$F$304,Historico!$B$5:$B$304,$A25,Historico!$A$5:$A$304,H$4))</x:f>
      </x:c>
      <x:c r="I25" s="36" t="str">
        <x:f>IF($A25="","",SUMIFS(Historico!$F$5:$F$304,Historico!$B$5:$B$304,$A25,Historico!$A$5:$A$304,I$4))</x:f>
      </x:c>
      <x:c r="J25" s="36" t="str">
        <x:f>IF($A25="","",AVERAGE($G25:$I25))</x:f>
      </x:c>
      <x:c r="K25" s="42" t="str">
        <x:f>IF($A25="","",IFERROR(($I25-$G25)/MAX(1,$G25),0))</x:f>
      </x:c>
      <x:c r="L25" s="31"/>
      <x:c r="M25" s="36" t="str">
        <x:f>IF($A25="","",ROUND(MAX(0,$J25*(1+$K25/3*1)*(1+$L25)*SUMIF(Listas!$E$6:$E$17,MONTH(M$4),Listas!$F$6:$F$17)*SUMIF(Listas!$H$6:$H$8,Listas!$B$9,Listas!$I$6:$I$8)),0))</x:f>
      </x:c>
      <x:c r="N25" s="36" t="str">
        <x:f>IF($A25="","",ROUND(MAX(0,$J25*(1+$K25/3*2)*(1+$L25)*SUMIF(Listas!$E$6:$E$17,MONTH(N$4),Listas!$F$6:$F$17)*SUMIF(Listas!$H$6:$H$8,Listas!$B$9,Listas!$I$6:$I$8)),0))</x:f>
      </x:c>
      <x:c r="O25" s="36" t="str">
        <x:f>IF($A25="","",ROUND(MAX(0,$J25*(1+$K25/3*3)*(1+$L25)*SUMIF(Listas!$E$6:$E$17,MONTH(O$4),Listas!$F$6:$F$17)*SUMIF(Listas!$H$6:$H$8,Listas!$B$9,Listas!$I$6:$I$8)),0))</x:f>
      </x:c>
      <x:c r="P25" s="36" t="str">
        <x:f>IF($A25="","",ROUND(MAX(0,$J25*(1+$K25/3*4)*(1+$L25)*SUMIF(Listas!$E$6:$E$17,MONTH(P$4),Listas!$F$6:$F$17)*SUMIF(Listas!$H$6:$H$8,Listas!$B$9,Listas!$I$6:$I$8)),0))</x:f>
      </x:c>
      <x:c r="Q25" s="36" t="str">
        <x:f>IF($A25="","",ROUND(MAX(0,$J25*(1+$K25/3*5)*(1+$L25)*SUMIF(Listas!$E$6:$E$17,MONTH(Q$4),Listas!$F$6:$F$17)*SUMIF(Listas!$H$6:$H$8,Listas!$B$9,Listas!$I$6:$I$8)),0))</x:f>
      </x:c>
      <x:c r="R25" s="36" t="str">
        <x:f>IF($A25="","",ROUND(MAX(0,$J25*(1+$K25/3*6)*(1+$L25)*SUMIF(Listas!$E$6:$E$17,MONTH(R$4),Listas!$F$6:$F$17)*SUMIF(Listas!$H$6:$H$8,Listas!$B$9,Listas!$I$6:$I$8)),0))</x:f>
      </x:c>
      <x:c r="S25" s="42" t="str">
        <x:f>IF($A25="","",IFERROR(SUMIFS(Historico!$H$5:$H$304,Historico!$B$5:$B$304,$A25)/COUNTIFS(Historico!$B$5:$B$304,$A25,Historico!$H$5:$H$304,"&gt;=0"),0))</x:f>
      </x:c>
      <x:c r="T25" s="42" t="str">
        <x:f>IF($A25="","",IFERROR(SUMIFS(Historico!$I$5:$I$304,Historico!$B$5:$B$304,$A25)/COUNTIFS(Historico!$B$5:$B$304,$A25,Historico!$I$5:$I$304,"&lt;&gt;"),0))</x:f>
      </x:c>
      <x:c r="U25" s="44" t="str">
        <x:f>IF($A25="","",IF($S25&lt;=0.10,"ALTA",IF($S25&lt;=Listas!$B$10,"ACEITÁVEL","BAIXA")))</x:f>
      </x:c>
      <x:c r="V25" s="44" t="str">
        <x:f>IF($A25="","",IF($U25="BAIXA","REVISAR MÉTODO",IF(ABS($T25)&gt;0.10,"CORRIGIR VIÉS",IF($K25&gt;0.12,"PREPARAR CRESCIMENTO",IF($K25&lt;-0.12,"REDUZIR PLANO","PLANO ESTÁVEL")))))</x:f>
      </x:c>
      <x:c r="W25" s="1"/>
    </x:row>
    <x:row r="26">
      <x:c r="A26" s="26"/>
      <x:c r="B26" s="36" t="str">
        <x:f>IF($A26="","",IFERROR(INDEX(Produtos!$B$5:$B$204,MATCH($A26,Produtos!$A$5:$A$204,0)),""))</x:f>
      </x:c>
      <x:c r="C26" s="36" t="str">
        <x:f>IF($A26="","",IFERROR(INDEX(Produtos!$C$5:$C$204,MATCH($A26,Produtos!$A$5:$A$204,0)),""))</x:f>
      </x:c>
      <x:c r="D26" s="36" t="str">
        <x:f>IF($A26="","",SUMIFS(Historico!$F$5:$F$304,Historico!$B$5:$B$304,$A26,Historico!$A$5:$A$304,D$4))</x:f>
      </x:c>
      <x:c r="E26" s="36" t="str">
        <x:f>IF($A26="","",SUMIFS(Historico!$F$5:$F$304,Historico!$B$5:$B$304,$A26,Historico!$A$5:$A$304,E$4))</x:f>
      </x:c>
      <x:c r="F26" s="36" t="str">
        <x:f>IF($A26="","",SUMIFS(Historico!$F$5:$F$304,Historico!$B$5:$B$304,$A26,Historico!$A$5:$A$304,F$4))</x:f>
      </x:c>
      <x:c r="G26" s="36" t="str">
        <x:f>IF($A26="","",SUMIFS(Historico!$F$5:$F$304,Historico!$B$5:$B$304,$A26,Historico!$A$5:$A$304,G$4))</x:f>
      </x:c>
      <x:c r="H26" s="36" t="str">
        <x:f>IF($A26="","",SUMIFS(Historico!$F$5:$F$304,Historico!$B$5:$B$304,$A26,Historico!$A$5:$A$304,H$4))</x:f>
      </x:c>
      <x:c r="I26" s="36" t="str">
        <x:f>IF($A26="","",SUMIFS(Historico!$F$5:$F$304,Historico!$B$5:$B$304,$A26,Historico!$A$5:$A$304,I$4))</x:f>
      </x:c>
      <x:c r="J26" s="36" t="str">
        <x:f>IF($A26="","",AVERAGE($G26:$I26))</x:f>
      </x:c>
      <x:c r="K26" s="42" t="str">
        <x:f>IF($A26="","",IFERROR(($I26-$G26)/MAX(1,$G26),0))</x:f>
      </x:c>
      <x:c r="L26" s="31"/>
      <x:c r="M26" s="36" t="str">
        <x:f>IF($A26="","",ROUND(MAX(0,$J26*(1+$K26/3*1)*(1+$L26)*SUMIF(Listas!$E$6:$E$17,MONTH(M$4),Listas!$F$6:$F$17)*SUMIF(Listas!$H$6:$H$8,Listas!$B$9,Listas!$I$6:$I$8)),0))</x:f>
      </x:c>
      <x:c r="N26" s="36" t="str">
        <x:f>IF($A26="","",ROUND(MAX(0,$J26*(1+$K26/3*2)*(1+$L26)*SUMIF(Listas!$E$6:$E$17,MONTH(N$4),Listas!$F$6:$F$17)*SUMIF(Listas!$H$6:$H$8,Listas!$B$9,Listas!$I$6:$I$8)),0))</x:f>
      </x:c>
      <x:c r="O26" s="36" t="str">
        <x:f>IF($A26="","",ROUND(MAX(0,$J26*(1+$K26/3*3)*(1+$L26)*SUMIF(Listas!$E$6:$E$17,MONTH(O$4),Listas!$F$6:$F$17)*SUMIF(Listas!$H$6:$H$8,Listas!$B$9,Listas!$I$6:$I$8)),0))</x:f>
      </x:c>
      <x:c r="P26" s="36" t="str">
        <x:f>IF($A26="","",ROUND(MAX(0,$J26*(1+$K26/3*4)*(1+$L26)*SUMIF(Listas!$E$6:$E$17,MONTH(P$4),Listas!$F$6:$F$17)*SUMIF(Listas!$H$6:$H$8,Listas!$B$9,Listas!$I$6:$I$8)),0))</x:f>
      </x:c>
      <x:c r="Q26" s="36" t="str">
        <x:f>IF($A26="","",ROUND(MAX(0,$J26*(1+$K26/3*5)*(1+$L26)*SUMIF(Listas!$E$6:$E$17,MONTH(Q$4),Listas!$F$6:$F$17)*SUMIF(Listas!$H$6:$H$8,Listas!$B$9,Listas!$I$6:$I$8)),0))</x:f>
      </x:c>
      <x:c r="R26" s="36" t="str">
        <x:f>IF($A26="","",ROUND(MAX(0,$J26*(1+$K26/3*6)*(1+$L26)*SUMIF(Listas!$E$6:$E$17,MONTH(R$4),Listas!$F$6:$F$17)*SUMIF(Listas!$H$6:$H$8,Listas!$B$9,Listas!$I$6:$I$8)),0))</x:f>
      </x:c>
      <x:c r="S26" s="42" t="str">
        <x:f>IF($A26="","",IFERROR(SUMIFS(Historico!$H$5:$H$304,Historico!$B$5:$B$304,$A26)/COUNTIFS(Historico!$B$5:$B$304,$A26,Historico!$H$5:$H$304,"&gt;=0"),0))</x:f>
      </x:c>
      <x:c r="T26" s="42" t="str">
        <x:f>IF($A26="","",IFERROR(SUMIFS(Historico!$I$5:$I$304,Historico!$B$5:$B$304,$A26)/COUNTIFS(Historico!$B$5:$B$304,$A26,Historico!$I$5:$I$304,"&lt;&gt;"),0))</x:f>
      </x:c>
      <x:c r="U26" s="44" t="str">
        <x:f>IF($A26="","",IF($S26&lt;=0.10,"ALTA",IF($S26&lt;=Listas!$B$10,"ACEITÁVEL","BAIXA")))</x:f>
      </x:c>
      <x:c r="V26" s="44" t="str">
        <x:f>IF($A26="","",IF($U26="BAIXA","REVISAR MÉTODO",IF(ABS($T26)&gt;0.10,"CORRIGIR VIÉS",IF($K26&gt;0.12,"PREPARAR CRESCIMENTO",IF($K26&lt;-0.12,"REDUZIR PLANO","PLANO ESTÁVEL")))))</x:f>
      </x:c>
      <x:c r="W26" s="1"/>
    </x:row>
    <x:row r="27">
      <x:c r="A27" s="26"/>
      <x:c r="B27" s="36" t="str">
        <x:f>IF($A27="","",IFERROR(INDEX(Produtos!$B$5:$B$204,MATCH($A27,Produtos!$A$5:$A$204,0)),""))</x:f>
      </x:c>
      <x:c r="C27" s="36" t="str">
        <x:f>IF($A27="","",IFERROR(INDEX(Produtos!$C$5:$C$204,MATCH($A27,Produtos!$A$5:$A$204,0)),""))</x:f>
      </x:c>
      <x:c r="D27" s="36" t="str">
        <x:f>IF($A27="","",SUMIFS(Historico!$F$5:$F$304,Historico!$B$5:$B$304,$A27,Historico!$A$5:$A$304,D$4))</x:f>
      </x:c>
      <x:c r="E27" s="36" t="str">
        <x:f>IF($A27="","",SUMIFS(Historico!$F$5:$F$304,Historico!$B$5:$B$304,$A27,Historico!$A$5:$A$304,E$4))</x:f>
      </x:c>
      <x:c r="F27" s="36" t="str">
        <x:f>IF($A27="","",SUMIFS(Historico!$F$5:$F$304,Historico!$B$5:$B$304,$A27,Historico!$A$5:$A$304,F$4))</x:f>
      </x:c>
      <x:c r="G27" s="36" t="str">
        <x:f>IF($A27="","",SUMIFS(Historico!$F$5:$F$304,Historico!$B$5:$B$304,$A27,Historico!$A$5:$A$304,G$4))</x:f>
      </x:c>
      <x:c r="H27" s="36" t="str">
        <x:f>IF($A27="","",SUMIFS(Historico!$F$5:$F$304,Historico!$B$5:$B$304,$A27,Historico!$A$5:$A$304,H$4))</x:f>
      </x:c>
      <x:c r="I27" s="36" t="str">
        <x:f>IF($A27="","",SUMIFS(Historico!$F$5:$F$304,Historico!$B$5:$B$304,$A27,Historico!$A$5:$A$304,I$4))</x:f>
      </x:c>
      <x:c r="J27" s="36" t="str">
        <x:f>IF($A27="","",AVERAGE($G27:$I27))</x:f>
      </x:c>
      <x:c r="K27" s="42" t="str">
        <x:f>IF($A27="","",IFERROR(($I27-$G27)/MAX(1,$G27),0))</x:f>
      </x:c>
      <x:c r="L27" s="31"/>
      <x:c r="M27" s="36" t="str">
        <x:f>IF($A27="","",ROUND(MAX(0,$J27*(1+$K27/3*1)*(1+$L27)*SUMIF(Listas!$E$6:$E$17,MONTH(M$4),Listas!$F$6:$F$17)*SUMIF(Listas!$H$6:$H$8,Listas!$B$9,Listas!$I$6:$I$8)),0))</x:f>
      </x:c>
      <x:c r="N27" s="36" t="str">
        <x:f>IF($A27="","",ROUND(MAX(0,$J27*(1+$K27/3*2)*(1+$L27)*SUMIF(Listas!$E$6:$E$17,MONTH(N$4),Listas!$F$6:$F$17)*SUMIF(Listas!$H$6:$H$8,Listas!$B$9,Listas!$I$6:$I$8)),0))</x:f>
      </x:c>
      <x:c r="O27" s="36" t="str">
        <x:f>IF($A27="","",ROUND(MAX(0,$J27*(1+$K27/3*3)*(1+$L27)*SUMIF(Listas!$E$6:$E$17,MONTH(O$4),Listas!$F$6:$F$17)*SUMIF(Listas!$H$6:$H$8,Listas!$B$9,Listas!$I$6:$I$8)),0))</x:f>
      </x:c>
      <x:c r="P27" s="36" t="str">
        <x:f>IF($A27="","",ROUND(MAX(0,$J27*(1+$K27/3*4)*(1+$L27)*SUMIF(Listas!$E$6:$E$17,MONTH(P$4),Listas!$F$6:$F$17)*SUMIF(Listas!$H$6:$H$8,Listas!$B$9,Listas!$I$6:$I$8)),0))</x:f>
      </x:c>
      <x:c r="Q27" s="36" t="str">
        <x:f>IF($A27="","",ROUND(MAX(0,$J27*(1+$K27/3*5)*(1+$L27)*SUMIF(Listas!$E$6:$E$17,MONTH(Q$4),Listas!$F$6:$F$17)*SUMIF(Listas!$H$6:$H$8,Listas!$B$9,Listas!$I$6:$I$8)),0))</x:f>
      </x:c>
      <x:c r="R27" s="36" t="str">
        <x:f>IF($A27="","",ROUND(MAX(0,$J27*(1+$K27/3*6)*(1+$L27)*SUMIF(Listas!$E$6:$E$17,MONTH(R$4),Listas!$F$6:$F$17)*SUMIF(Listas!$H$6:$H$8,Listas!$B$9,Listas!$I$6:$I$8)),0))</x:f>
      </x:c>
      <x:c r="S27" s="42" t="str">
        <x:f>IF($A27="","",IFERROR(SUMIFS(Historico!$H$5:$H$304,Historico!$B$5:$B$304,$A27)/COUNTIFS(Historico!$B$5:$B$304,$A27,Historico!$H$5:$H$304,"&gt;=0"),0))</x:f>
      </x:c>
      <x:c r="T27" s="42" t="str">
        <x:f>IF($A27="","",IFERROR(SUMIFS(Historico!$I$5:$I$304,Historico!$B$5:$B$304,$A27)/COUNTIFS(Historico!$B$5:$B$304,$A27,Historico!$I$5:$I$304,"&lt;&gt;"),0))</x:f>
      </x:c>
      <x:c r="U27" s="44" t="str">
        <x:f>IF($A27="","",IF($S27&lt;=0.10,"ALTA",IF($S27&lt;=Listas!$B$10,"ACEITÁVEL","BAIXA")))</x:f>
      </x:c>
      <x:c r="V27" s="44" t="str">
        <x:f>IF($A27="","",IF($U27="BAIXA","REVISAR MÉTODO",IF(ABS($T27)&gt;0.10,"CORRIGIR VIÉS",IF($K27&gt;0.12,"PREPARAR CRESCIMENTO",IF($K27&lt;-0.12,"REDUZIR PLANO","PLANO ESTÁVEL")))))</x:f>
      </x:c>
      <x:c r="W27" s="1"/>
    </x:row>
    <x:row r="28">
      <x:c r="A28" s="26"/>
      <x:c r="B28" s="36" t="str">
        <x:f>IF($A28="","",IFERROR(INDEX(Produtos!$B$5:$B$204,MATCH($A28,Produtos!$A$5:$A$204,0)),""))</x:f>
      </x:c>
      <x:c r="C28" s="36" t="str">
        <x:f>IF($A28="","",IFERROR(INDEX(Produtos!$C$5:$C$204,MATCH($A28,Produtos!$A$5:$A$204,0)),""))</x:f>
      </x:c>
      <x:c r="D28" s="36" t="str">
        <x:f>IF($A28="","",SUMIFS(Historico!$F$5:$F$304,Historico!$B$5:$B$304,$A28,Historico!$A$5:$A$304,D$4))</x:f>
      </x:c>
      <x:c r="E28" s="36" t="str">
        <x:f>IF($A28="","",SUMIFS(Historico!$F$5:$F$304,Historico!$B$5:$B$304,$A28,Historico!$A$5:$A$304,E$4))</x:f>
      </x:c>
      <x:c r="F28" s="36" t="str">
        <x:f>IF($A28="","",SUMIFS(Historico!$F$5:$F$304,Historico!$B$5:$B$304,$A28,Historico!$A$5:$A$304,F$4))</x:f>
      </x:c>
      <x:c r="G28" s="36" t="str">
        <x:f>IF($A28="","",SUMIFS(Historico!$F$5:$F$304,Historico!$B$5:$B$304,$A28,Historico!$A$5:$A$304,G$4))</x:f>
      </x:c>
      <x:c r="H28" s="36" t="str">
        <x:f>IF($A28="","",SUMIFS(Historico!$F$5:$F$304,Historico!$B$5:$B$304,$A28,Historico!$A$5:$A$304,H$4))</x:f>
      </x:c>
      <x:c r="I28" s="36" t="str">
        <x:f>IF($A28="","",SUMIFS(Historico!$F$5:$F$304,Historico!$B$5:$B$304,$A28,Historico!$A$5:$A$304,I$4))</x:f>
      </x:c>
      <x:c r="J28" s="36" t="str">
        <x:f>IF($A28="","",AVERAGE($G28:$I28))</x:f>
      </x:c>
      <x:c r="K28" s="42" t="str">
        <x:f>IF($A28="","",IFERROR(($I28-$G28)/MAX(1,$G28),0))</x:f>
      </x:c>
      <x:c r="L28" s="31"/>
      <x:c r="M28" s="36" t="str">
        <x:f>IF($A28="","",ROUND(MAX(0,$J28*(1+$K28/3*1)*(1+$L28)*SUMIF(Listas!$E$6:$E$17,MONTH(M$4),Listas!$F$6:$F$17)*SUMIF(Listas!$H$6:$H$8,Listas!$B$9,Listas!$I$6:$I$8)),0))</x:f>
      </x:c>
      <x:c r="N28" s="36" t="str">
        <x:f>IF($A28="","",ROUND(MAX(0,$J28*(1+$K28/3*2)*(1+$L28)*SUMIF(Listas!$E$6:$E$17,MONTH(N$4),Listas!$F$6:$F$17)*SUMIF(Listas!$H$6:$H$8,Listas!$B$9,Listas!$I$6:$I$8)),0))</x:f>
      </x:c>
      <x:c r="O28" s="36" t="str">
        <x:f>IF($A28="","",ROUND(MAX(0,$J28*(1+$K28/3*3)*(1+$L28)*SUMIF(Listas!$E$6:$E$17,MONTH(O$4),Listas!$F$6:$F$17)*SUMIF(Listas!$H$6:$H$8,Listas!$B$9,Listas!$I$6:$I$8)),0))</x:f>
      </x:c>
      <x:c r="P28" s="36" t="str">
        <x:f>IF($A28="","",ROUND(MAX(0,$J28*(1+$K28/3*4)*(1+$L28)*SUMIF(Listas!$E$6:$E$17,MONTH(P$4),Listas!$F$6:$F$17)*SUMIF(Listas!$H$6:$H$8,Listas!$B$9,Listas!$I$6:$I$8)),0))</x:f>
      </x:c>
      <x:c r="Q28" s="36" t="str">
        <x:f>IF($A28="","",ROUND(MAX(0,$J28*(1+$K28/3*5)*(1+$L28)*SUMIF(Listas!$E$6:$E$17,MONTH(Q$4),Listas!$F$6:$F$17)*SUMIF(Listas!$H$6:$H$8,Listas!$B$9,Listas!$I$6:$I$8)),0))</x:f>
      </x:c>
      <x:c r="R28" s="36" t="str">
        <x:f>IF($A28="","",ROUND(MAX(0,$J28*(1+$K28/3*6)*(1+$L28)*SUMIF(Listas!$E$6:$E$17,MONTH(R$4),Listas!$F$6:$F$17)*SUMIF(Listas!$H$6:$H$8,Listas!$B$9,Listas!$I$6:$I$8)),0))</x:f>
      </x:c>
      <x:c r="S28" s="42" t="str">
        <x:f>IF($A28="","",IFERROR(SUMIFS(Historico!$H$5:$H$304,Historico!$B$5:$B$304,$A28)/COUNTIFS(Historico!$B$5:$B$304,$A28,Historico!$H$5:$H$304,"&gt;=0"),0))</x:f>
      </x:c>
      <x:c r="T28" s="42" t="str">
        <x:f>IF($A28="","",IFERROR(SUMIFS(Historico!$I$5:$I$304,Historico!$B$5:$B$304,$A28)/COUNTIFS(Historico!$B$5:$B$304,$A28,Historico!$I$5:$I$304,"&lt;&gt;"),0))</x:f>
      </x:c>
      <x:c r="U28" s="44" t="str">
        <x:f>IF($A28="","",IF($S28&lt;=0.10,"ALTA",IF($S28&lt;=Listas!$B$10,"ACEITÁVEL","BAIXA")))</x:f>
      </x:c>
      <x:c r="V28" s="44" t="str">
        <x:f>IF($A28="","",IF($U28="BAIXA","REVISAR MÉTODO",IF(ABS($T28)&gt;0.10,"CORRIGIR VIÉS",IF($K28&gt;0.12,"PREPARAR CRESCIMENTO",IF($K28&lt;-0.12,"REDUZIR PLANO","PLANO ESTÁVEL")))))</x:f>
      </x:c>
      <x:c r="W28" s="1"/>
    </x:row>
    <x:row r="29">
      <x:c r="A29" s="26"/>
      <x:c r="B29" s="36" t="str">
        <x:f>IF($A29="","",IFERROR(INDEX(Produtos!$B$5:$B$204,MATCH($A29,Produtos!$A$5:$A$204,0)),""))</x:f>
      </x:c>
      <x:c r="C29" s="36" t="str">
        <x:f>IF($A29="","",IFERROR(INDEX(Produtos!$C$5:$C$204,MATCH($A29,Produtos!$A$5:$A$204,0)),""))</x:f>
      </x:c>
      <x:c r="D29" s="36" t="str">
        <x:f>IF($A29="","",SUMIFS(Historico!$F$5:$F$304,Historico!$B$5:$B$304,$A29,Historico!$A$5:$A$304,D$4))</x:f>
      </x:c>
      <x:c r="E29" s="36" t="str">
        <x:f>IF($A29="","",SUMIFS(Historico!$F$5:$F$304,Historico!$B$5:$B$304,$A29,Historico!$A$5:$A$304,E$4))</x:f>
      </x:c>
      <x:c r="F29" s="36" t="str">
        <x:f>IF($A29="","",SUMIFS(Historico!$F$5:$F$304,Historico!$B$5:$B$304,$A29,Historico!$A$5:$A$304,F$4))</x:f>
      </x:c>
      <x:c r="G29" s="36" t="str">
        <x:f>IF($A29="","",SUMIFS(Historico!$F$5:$F$304,Historico!$B$5:$B$304,$A29,Historico!$A$5:$A$304,G$4))</x:f>
      </x:c>
      <x:c r="H29" s="36" t="str">
        <x:f>IF($A29="","",SUMIFS(Historico!$F$5:$F$304,Historico!$B$5:$B$304,$A29,Historico!$A$5:$A$304,H$4))</x:f>
      </x:c>
      <x:c r="I29" s="36" t="str">
        <x:f>IF($A29="","",SUMIFS(Historico!$F$5:$F$304,Historico!$B$5:$B$304,$A29,Historico!$A$5:$A$304,I$4))</x:f>
      </x:c>
      <x:c r="J29" s="36" t="str">
        <x:f>IF($A29="","",AVERAGE($G29:$I29))</x:f>
      </x:c>
      <x:c r="K29" s="42" t="str">
        <x:f>IF($A29="","",IFERROR(($I29-$G29)/MAX(1,$G29),0))</x:f>
      </x:c>
      <x:c r="L29" s="31"/>
      <x:c r="M29" s="36" t="str">
        <x:f>IF($A29="","",ROUND(MAX(0,$J29*(1+$K29/3*1)*(1+$L29)*SUMIF(Listas!$E$6:$E$17,MONTH(M$4),Listas!$F$6:$F$17)*SUMIF(Listas!$H$6:$H$8,Listas!$B$9,Listas!$I$6:$I$8)),0))</x:f>
      </x:c>
      <x:c r="N29" s="36" t="str">
        <x:f>IF($A29="","",ROUND(MAX(0,$J29*(1+$K29/3*2)*(1+$L29)*SUMIF(Listas!$E$6:$E$17,MONTH(N$4),Listas!$F$6:$F$17)*SUMIF(Listas!$H$6:$H$8,Listas!$B$9,Listas!$I$6:$I$8)),0))</x:f>
      </x:c>
      <x:c r="O29" s="36" t="str">
        <x:f>IF($A29="","",ROUND(MAX(0,$J29*(1+$K29/3*3)*(1+$L29)*SUMIF(Listas!$E$6:$E$17,MONTH(O$4),Listas!$F$6:$F$17)*SUMIF(Listas!$H$6:$H$8,Listas!$B$9,Listas!$I$6:$I$8)),0))</x:f>
      </x:c>
      <x:c r="P29" s="36" t="str">
        <x:f>IF($A29="","",ROUND(MAX(0,$J29*(1+$K29/3*4)*(1+$L29)*SUMIF(Listas!$E$6:$E$17,MONTH(P$4),Listas!$F$6:$F$17)*SUMIF(Listas!$H$6:$H$8,Listas!$B$9,Listas!$I$6:$I$8)),0))</x:f>
      </x:c>
      <x:c r="Q29" s="36" t="str">
        <x:f>IF($A29="","",ROUND(MAX(0,$J29*(1+$K29/3*5)*(1+$L29)*SUMIF(Listas!$E$6:$E$17,MONTH(Q$4),Listas!$F$6:$F$17)*SUMIF(Listas!$H$6:$H$8,Listas!$B$9,Listas!$I$6:$I$8)),0))</x:f>
      </x:c>
      <x:c r="R29" s="36" t="str">
        <x:f>IF($A29="","",ROUND(MAX(0,$J29*(1+$K29/3*6)*(1+$L29)*SUMIF(Listas!$E$6:$E$17,MONTH(R$4),Listas!$F$6:$F$17)*SUMIF(Listas!$H$6:$H$8,Listas!$B$9,Listas!$I$6:$I$8)),0))</x:f>
      </x:c>
      <x:c r="S29" s="42" t="str">
        <x:f>IF($A29="","",IFERROR(SUMIFS(Historico!$H$5:$H$304,Historico!$B$5:$B$304,$A29)/COUNTIFS(Historico!$B$5:$B$304,$A29,Historico!$H$5:$H$304,"&gt;=0"),0))</x:f>
      </x:c>
      <x:c r="T29" s="42" t="str">
        <x:f>IF($A29="","",IFERROR(SUMIFS(Historico!$I$5:$I$304,Historico!$B$5:$B$304,$A29)/COUNTIFS(Historico!$B$5:$B$304,$A29,Historico!$I$5:$I$304,"&lt;&gt;"),0))</x:f>
      </x:c>
      <x:c r="U29" s="44" t="str">
        <x:f>IF($A29="","",IF($S29&lt;=0.10,"ALTA",IF($S29&lt;=Listas!$B$10,"ACEITÁVEL","BAIXA")))</x:f>
      </x:c>
      <x:c r="V29" s="44" t="str">
        <x:f>IF($A29="","",IF($U29="BAIXA","REVISAR MÉTODO",IF(ABS($T29)&gt;0.10,"CORRIGIR VIÉS",IF($K29&gt;0.12,"PREPARAR CRESCIMENTO",IF($K29&lt;-0.12,"REDUZIR PLANO","PLANO ESTÁVEL")))))</x:f>
      </x:c>
      <x:c r="W29" s="1"/>
    </x:row>
    <x:row r="30">
      <x:c r="A30" s="26"/>
      <x:c r="B30" s="36" t="str">
        <x:f>IF($A30="","",IFERROR(INDEX(Produtos!$B$5:$B$204,MATCH($A30,Produtos!$A$5:$A$204,0)),""))</x:f>
      </x:c>
      <x:c r="C30" s="36" t="str">
        <x:f>IF($A30="","",IFERROR(INDEX(Produtos!$C$5:$C$204,MATCH($A30,Produtos!$A$5:$A$204,0)),""))</x:f>
      </x:c>
      <x:c r="D30" s="36" t="str">
        <x:f>IF($A30="","",SUMIFS(Historico!$F$5:$F$304,Historico!$B$5:$B$304,$A30,Historico!$A$5:$A$304,D$4))</x:f>
      </x:c>
      <x:c r="E30" s="36" t="str">
        <x:f>IF($A30="","",SUMIFS(Historico!$F$5:$F$304,Historico!$B$5:$B$304,$A30,Historico!$A$5:$A$304,E$4))</x:f>
      </x:c>
      <x:c r="F30" s="36" t="str">
        <x:f>IF($A30="","",SUMIFS(Historico!$F$5:$F$304,Historico!$B$5:$B$304,$A30,Historico!$A$5:$A$304,F$4))</x:f>
      </x:c>
      <x:c r="G30" s="36" t="str">
        <x:f>IF($A30="","",SUMIFS(Historico!$F$5:$F$304,Historico!$B$5:$B$304,$A30,Historico!$A$5:$A$304,G$4))</x:f>
      </x:c>
      <x:c r="H30" s="36" t="str">
        <x:f>IF($A30="","",SUMIFS(Historico!$F$5:$F$304,Historico!$B$5:$B$304,$A30,Historico!$A$5:$A$304,H$4))</x:f>
      </x:c>
      <x:c r="I30" s="36" t="str">
        <x:f>IF($A30="","",SUMIFS(Historico!$F$5:$F$304,Historico!$B$5:$B$304,$A30,Historico!$A$5:$A$304,I$4))</x:f>
      </x:c>
      <x:c r="J30" s="36" t="str">
        <x:f>IF($A30="","",AVERAGE($G30:$I30))</x:f>
      </x:c>
      <x:c r="K30" s="42" t="str">
        <x:f>IF($A30="","",IFERROR(($I30-$G30)/MAX(1,$G30),0))</x:f>
      </x:c>
      <x:c r="L30" s="31"/>
      <x:c r="M30" s="36" t="str">
        <x:f>IF($A30="","",ROUND(MAX(0,$J30*(1+$K30/3*1)*(1+$L30)*SUMIF(Listas!$E$6:$E$17,MONTH(M$4),Listas!$F$6:$F$17)*SUMIF(Listas!$H$6:$H$8,Listas!$B$9,Listas!$I$6:$I$8)),0))</x:f>
      </x:c>
      <x:c r="N30" s="36" t="str">
        <x:f>IF($A30="","",ROUND(MAX(0,$J30*(1+$K30/3*2)*(1+$L30)*SUMIF(Listas!$E$6:$E$17,MONTH(N$4),Listas!$F$6:$F$17)*SUMIF(Listas!$H$6:$H$8,Listas!$B$9,Listas!$I$6:$I$8)),0))</x:f>
      </x:c>
      <x:c r="O30" s="36" t="str">
        <x:f>IF($A30="","",ROUND(MAX(0,$J30*(1+$K30/3*3)*(1+$L30)*SUMIF(Listas!$E$6:$E$17,MONTH(O$4),Listas!$F$6:$F$17)*SUMIF(Listas!$H$6:$H$8,Listas!$B$9,Listas!$I$6:$I$8)),0))</x:f>
      </x:c>
      <x:c r="P30" s="36" t="str">
        <x:f>IF($A30="","",ROUND(MAX(0,$J30*(1+$K30/3*4)*(1+$L30)*SUMIF(Listas!$E$6:$E$17,MONTH(P$4),Listas!$F$6:$F$17)*SUMIF(Listas!$H$6:$H$8,Listas!$B$9,Listas!$I$6:$I$8)),0))</x:f>
      </x:c>
      <x:c r="Q30" s="36" t="str">
        <x:f>IF($A30="","",ROUND(MAX(0,$J30*(1+$K30/3*5)*(1+$L30)*SUMIF(Listas!$E$6:$E$17,MONTH(Q$4),Listas!$F$6:$F$17)*SUMIF(Listas!$H$6:$H$8,Listas!$B$9,Listas!$I$6:$I$8)),0))</x:f>
      </x:c>
      <x:c r="R30" s="36" t="str">
        <x:f>IF($A30="","",ROUND(MAX(0,$J30*(1+$K30/3*6)*(1+$L30)*SUMIF(Listas!$E$6:$E$17,MONTH(R$4),Listas!$F$6:$F$17)*SUMIF(Listas!$H$6:$H$8,Listas!$B$9,Listas!$I$6:$I$8)),0))</x:f>
      </x:c>
      <x:c r="S30" s="42" t="str">
        <x:f>IF($A30="","",IFERROR(SUMIFS(Historico!$H$5:$H$304,Historico!$B$5:$B$304,$A30)/COUNTIFS(Historico!$B$5:$B$304,$A30,Historico!$H$5:$H$304,"&gt;=0"),0))</x:f>
      </x:c>
      <x:c r="T30" s="42" t="str">
        <x:f>IF($A30="","",IFERROR(SUMIFS(Historico!$I$5:$I$304,Historico!$B$5:$B$304,$A30)/COUNTIFS(Historico!$B$5:$B$304,$A30,Historico!$I$5:$I$304,"&lt;&gt;"),0))</x:f>
      </x:c>
      <x:c r="U30" s="44" t="str">
        <x:f>IF($A30="","",IF($S30&lt;=0.10,"ALTA",IF($S30&lt;=Listas!$B$10,"ACEITÁVEL","BAIXA")))</x:f>
      </x:c>
      <x:c r="V30" s="44" t="str">
        <x:f>IF($A30="","",IF($U30="BAIXA","REVISAR MÉTODO",IF(ABS($T30)&gt;0.10,"CORRIGIR VIÉS",IF($K30&gt;0.12,"PREPARAR CRESCIMENTO",IF($K30&lt;-0.12,"REDUZIR PLANO","PLANO ESTÁVEL")))))</x:f>
      </x:c>
      <x:c r="W30" s="1"/>
    </x:row>
    <x:row r="31">
      <x:c r="A31" s="26"/>
      <x:c r="B31" s="36" t="str">
        <x:f>IF($A31="","",IFERROR(INDEX(Produtos!$B$5:$B$204,MATCH($A31,Produtos!$A$5:$A$204,0)),""))</x:f>
      </x:c>
      <x:c r="C31" s="36" t="str">
        <x:f>IF($A31="","",IFERROR(INDEX(Produtos!$C$5:$C$204,MATCH($A31,Produtos!$A$5:$A$204,0)),""))</x:f>
      </x:c>
      <x:c r="D31" s="36" t="str">
        <x:f>IF($A31="","",SUMIFS(Historico!$F$5:$F$304,Historico!$B$5:$B$304,$A31,Historico!$A$5:$A$304,D$4))</x:f>
      </x:c>
      <x:c r="E31" s="36" t="str">
        <x:f>IF($A31="","",SUMIFS(Historico!$F$5:$F$304,Historico!$B$5:$B$304,$A31,Historico!$A$5:$A$304,E$4))</x:f>
      </x:c>
      <x:c r="F31" s="36" t="str">
        <x:f>IF($A31="","",SUMIFS(Historico!$F$5:$F$304,Historico!$B$5:$B$304,$A31,Historico!$A$5:$A$304,F$4))</x:f>
      </x:c>
      <x:c r="G31" s="36" t="str">
        <x:f>IF($A31="","",SUMIFS(Historico!$F$5:$F$304,Historico!$B$5:$B$304,$A31,Historico!$A$5:$A$304,G$4))</x:f>
      </x:c>
      <x:c r="H31" s="36" t="str">
        <x:f>IF($A31="","",SUMIFS(Historico!$F$5:$F$304,Historico!$B$5:$B$304,$A31,Historico!$A$5:$A$304,H$4))</x:f>
      </x:c>
      <x:c r="I31" s="36" t="str">
        <x:f>IF($A31="","",SUMIFS(Historico!$F$5:$F$304,Historico!$B$5:$B$304,$A31,Historico!$A$5:$A$304,I$4))</x:f>
      </x:c>
      <x:c r="J31" s="36" t="str">
        <x:f>IF($A31="","",AVERAGE($G31:$I31))</x:f>
      </x:c>
      <x:c r="K31" s="42" t="str">
        <x:f>IF($A31="","",IFERROR(($I31-$G31)/MAX(1,$G31),0))</x:f>
      </x:c>
      <x:c r="L31" s="31"/>
      <x:c r="M31" s="36" t="str">
        <x:f>IF($A31="","",ROUND(MAX(0,$J31*(1+$K31/3*1)*(1+$L31)*SUMIF(Listas!$E$6:$E$17,MONTH(M$4),Listas!$F$6:$F$17)*SUMIF(Listas!$H$6:$H$8,Listas!$B$9,Listas!$I$6:$I$8)),0))</x:f>
      </x:c>
      <x:c r="N31" s="36" t="str">
        <x:f>IF($A31="","",ROUND(MAX(0,$J31*(1+$K31/3*2)*(1+$L31)*SUMIF(Listas!$E$6:$E$17,MONTH(N$4),Listas!$F$6:$F$17)*SUMIF(Listas!$H$6:$H$8,Listas!$B$9,Listas!$I$6:$I$8)),0))</x:f>
      </x:c>
      <x:c r="O31" s="36" t="str">
        <x:f>IF($A31="","",ROUND(MAX(0,$J31*(1+$K31/3*3)*(1+$L31)*SUMIF(Listas!$E$6:$E$17,MONTH(O$4),Listas!$F$6:$F$17)*SUMIF(Listas!$H$6:$H$8,Listas!$B$9,Listas!$I$6:$I$8)),0))</x:f>
      </x:c>
      <x:c r="P31" s="36" t="str">
        <x:f>IF($A31="","",ROUND(MAX(0,$J31*(1+$K31/3*4)*(1+$L31)*SUMIF(Listas!$E$6:$E$17,MONTH(P$4),Listas!$F$6:$F$17)*SUMIF(Listas!$H$6:$H$8,Listas!$B$9,Listas!$I$6:$I$8)),0))</x:f>
      </x:c>
      <x:c r="Q31" s="36" t="str">
        <x:f>IF($A31="","",ROUND(MAX(0,$J31*(1+$K31/3*5)*(1+$L31)*SUMIF(Listas!$E$6:$E$17,MONTH(Q$4),Listas!$F$6:$F$17)*SUMIF(Listas!$H$6:$H$8,Listas!$B$9,Listas!$I$6:$I$8)),0))</x:f>
      </x:c>
      <x:c r="R31" s="36" t="str">
        <x:f>IF($A31="","",ROUND(MAX(0,$J31*(1+$K31/3*6)*(1+$L31)*SUMIF(Listas!$E$6:$E$17,MONTH(R$4),Listas!$F$6:$F$17)*SUMIF(Listas!$H$6:$H$8,Listas!$B$9,Listas!$I$6:$I$8)),0))</x:f>
      </x:c>
      <x:c r="S31" s="42" t="str">
        <x:f>IF($A31="","",IFERROR(SUMIFS(Historico!$H$5:$H$304,Historico!$B$5:$B$304,$A31)/COUNTIFS(Historico!$B$5:$B$304,$A31,Historico!$H$5:$H$304,"&gt;=0"),0))</x:f>
      </x:c>
      <x:c r="T31" s="42" t="str">
        <x:f>IF($A31="","",IFERROR(SUMIFS(Historico!$I$5:$I$304,Historico!$B$5:$B$304,$A31)/COUNTIFS(Historico!$B$5:$B$304,$A31,Historico!$I$5:$I$304,"&lt;&gt;"),0))</x:f>
      </x:c>
      <x:c r="U31" s="44" t="str">
        <x:f>IF($A31="","",IF($S31&lt;=0.10,"ALTA",IF($S31&lt;=Listas!$B$10,"ACEITÁVEL","BAIXA")))</x:f>
      </x:c>
      <x:c r="V31" s="44" t="str">
        <x:f>IF($A31="","",IF($U31="BAIXA","REVISAR MÉTODO",IF(ABS($T31)&gt;0.10,"CORRIGIR VIÉS",IF($K31&gt;0.12,"PREPARAR CRESCIMENTO",IF($K31&lt;-0.12,"REDUZIR PLANO","PLANO ESTÁVEL")))))</x:f>
      </x:c>
      <x:c r="W31" s="1"/>
    </x:row>
    <x:row r="32">
      <x:c r="A32" s="26"/>
      <x:c r="B32" s="36" t="str">
        <x:f>IF($A32="","",IFERROR(INDEX(Produtos!$B$5:$B$204,MATCH($A32,Produtos!$A$5:$A$204,0)),""))</x:f>
      </x:c>
      <x:c r="C32" s="36" t="str">
        <x:f>IF($A32="","",IFERROR(INDEX(Produtos!$C$5:$C$204,MATCH($A32,Produtos!$A$5:$A$204,0)),""))</x:f>
      </x:c>
      <x:c r="D32" s="36" t="str">
        <x:f>IF($A32="","",SUMIFS(Historico!$F$5:$F$304,Historico!$B$5:$B$304,$A32,Historico!$A$5:$A$304,D$4))</x:f>
      </x:c>
      <x:c r="E32" s="36" t="str">
        <x:f>IF($A32="","",SUMIFS(Historico!$F$5:$F$304,Historico!$B$5:$B$304,$A32,Historico!$A$5:$A$304,E$4))</x:f>
      </x:c>
      <x:c r="F32" s="36" t="str">
        <x:f>IF($A32="","",SUMIFS(Historico!$F$5:$F$304,Historico!$B$5:$B$304,$A32,Historico!$A$5:$A$304,F$4))</x:f>
      </x:c>
      <x:c r="G32" s="36" t="str">
        <x:f>IF($A32="","",SUMIFS(Historico!$F$5:$F$304,Historico!$B$5:$B$304,$A32,Historico!$A$5:$A$304,G$4))</x:f>
      </x:c>
      <x:c r="H32" s="36" t="str">
        <x:f>IF($A32="","",SUMIFS(Historico!$F$5:$F$304,Historico!$B$5:$B$304,$A32,Historico!$A$5:$A$304,H$4))</x:f>
      </x:c>
      <x:c r="I32" s="36" t="str">
        <x:f>IF($A32="","",SUMIFS(Historico!$F$5:$F$304,Historico!$B$5:$B$304,$A32,Historico!$A$5:$A$304,I$4))</x:f>
      </x:c>
      <x:c r="J32" s="36" t="str">
        <x:f>IF($A32="","",AVERAGE($G32:$I32))</x:f>
      </x:c>
      <x:c r="K32" s="42" t="str">
        <x:f>IF($A32="","",IFERROR(($I32-$G32)/MAX(1,$G32),0))</x:f>
      </x:c>
      <x:c r="L32" s="31"/>
      <x:c r="M32" s="36" t="str">
        <x:f>IF($A32="","",ROUND(MAX(0,$J32*(1+$K32/3*1)*(1+$L32)*SUMIF(Listas!$E$6:$E$17,MONTH(M$4),Listas!$F$6:$F$17)*SUMIF(Listas!$H$6:$H$8,Listas!$B$9,Listas!$I$6:$I$8)),0))</x:f>
      </x:c>
      <x:c r="N32" s="36" t="str">
        <x:f>IF($A32="","",ROUND(MAX(0,$J32*(1+$K32/3*2)*(1+$L32)*SUMIF(Listas!$E$6:$E$17,MONTH(N$4),Listas!$F$6:$F$17)*SUMIF(Listas!$H$6:$H$8,Listas!$B$9,Listas!$I$6:$I$8)),0))</x:f>
      </x:c>
      <x:c r="O32" s="36" t="str">
        <x:f>IF($A32="","",ROUND(MAX(0,$J32*(1+$K32/3*3)*(1+$L32)*SUMIF(Listas!$E$6:$E$17,MONTH(O$4),Listas!$F$6:$F$17)*SUMIF(Listas!$H$6:$H$8,Listas!$B$9,Listas!$I$6:$I$8)),0))</x:f>
      </x:c>
      <x:c r="P32" s="36" t="str">
        <x:f>IF($A32="","",ROUND(MAX(0,$J32*(1+$K32/3*4)*(1+$L32)*SUMIF(Listas!$E$6:$E$17,MONTH(P$4),Listas!$F$6:$F$17)*SUMIF(Listas!$H$6:$H$8,Listas!$B$9,Listas!$I$6:$I$8)),0))</x:f>
      </x:c>
      <x:c r="Q32" s="36" t="str">
        <x:f>IF($A32="","",ROUND(MAX(0,$J32*(1+$K32/3*5)*(1+$L32)*SUMIF(Listas!$E$6:$E$17,MONTH(Q$4),Listas!$F$6:$F$17)*SUMIF(Listas!$H$6:$H$8,Listas!$B$9,Listas!$I$6:$I$8)),0))</x:f>
      </x:c>
      <x:c r="R32" s="36" t="str">
        <x:f>IF($A32="","",ROUND(MAX(0,$J32*(1+$K32/3*6)*(1+$L32)*SUMIF(Listas!$E$6:$E$17,MONTH(R$4),Listas!$F$6:$F$17)*SUMIF(Listas!$H$6:$H$8,Listas!$B$9,Listas!$I$6:$I$8)),0))</x:f>
      </x:c>
      <x:c r="S32" s="42" t="str">
        <x:f>IF($A32="","",IFERROR(SUMIFS(Historico!$H$5:$H$304,Historico!$B$5:$B$304,$A32)/COUNTIFS(Historico!$B$5:$B$304,$A32,Historico!$H$5:$H$304,"&gt;=0"),0))</x:f>
      </x:c>
      <x:c r="T32" s="42" t="str">
        <x:f>IF($A32="","",IFERROR(SUMIFS(Historico!$I$5:$I$304,Historico!$B$5:$B$304,$A32)/COUNTIFS(Historico!$B$5:$B$304,$A32,Historico!$I$5:$I$304,"&lt;&gt;"),0))</x:f>
      </x:c>
      <x:c r="U32" s="44" t="str">
        <x:f>IF($A32="","",IF($S32&lt;=0.10,"ALTA",IF($S32&lt;=Listas!$B$10,"ACEITÁVEL","BAIXA")))</x:f>
      </x:c>
      <x:c r="V32" s="44" t="str">
        <x:f>IF($A32="","",IF($U32="BAIXA","REVISAR MÉTODO",IF(ABS($T32)&gt;0.10,"CORRIGIR VIÉS",IF($K32&gt;0.12,"PREPARAR CRESCIMENTO",IF($K32&lt;-0.12,"REDUZIR PLANO","PLANO ESTÁVEL")))))</x:f>
      </x:c>
      <x:c r="W32" s="1"/>
    </x:row>
    <x:row r="33">
      <x:c r="A33" s="26"/>
      <x:c r="B33" s="36" t="str">
        <x:f>IF($A33="","",IFERROR(INDEX(Produtos!$B$5:$B$204,MATCH($A33,Produtos!$A$5:$A$204,0)),""))</x:f>
      </x:c>
      <x:c r="C33" s="36" t="str">
        <x:f>IF($A33="","",IFERROR(INDEX(Produtos!$C$5:$C$204,MATCH($A33,Produtos!$A$5:$A$204,0)),""))</x:f>
      </x:c>
      <x:c r="D33" s="36" t="str">
        <x:f>IF($A33="","",SUMIFS(Historico!$F$5:$F$304,Historico!$B$5:$B$304,$A33,Historico!$A$5:$A$304,D$4))</x:f>
      </x:c>
      <x:c r="E33" s="36" t="str">
        <x:f>IF($A33="","",SUMIFS(Historico!$F$5:$F$304,Historico!$B$5:$B$304,$A33,Historico!$A$5:$A$304,E$4))</x:f>
      </x:c>
      <x:c r="F33" s="36" t="str">
        <x:f>IF($A33="","",SUMIFS(Historico!$F$5:$F$304,Historico!$B$5:$B$304,$A33,Historico!$A$5:$A$304,F$4))</x:f>
      </x:c>
      <x:c r="G33" s="36" t="str">
        <x:f>IF($A33="","",SUMIFS(Historico!$F$5:$F$304,Historico!$B$5:$B$304,$A33,Historico!$A$5:$A$304,G$4))</x:f>
      </x:c>
      <x:c r="H33" s="36" t="str">
        <x:f>IF($A33="","",SUMIFS(Historico!$F$5:$F$304,Historico!$B$5:$B$304,$A33,Historico!$A$5:$A$304,H$4))</x:f>
      </x:c>
      <x:c r="I33" s="36" t="str">
        <x:f>IF($A33="","",SUMIFS(Historico!$F$5:$F$304,Historico!$B$5:$B$304,$A33,Historico!$A$5:$A$304,I$4))</x:f>
      </x:c>
      <x:c r="J33" s="36" t="str">
        <x:f>IF($A33="","",AVERAGE($G33:$I33))</x:f>
      </x:c>
      <x:c r="K33" s="42" t="str">
        <x:f>IF($A33="","",IFERROR(($I33-$G33)/MAX(1,$G33),0))</x:f>
      </x:c>
      <x:c r="L33" s="31"/>
      <x:c r="M33" s="36" t="str">
        <x:f>IF($A33="","",ROUND(MAX(0,$J33*(1+$K33/3*1)*(1+$L33)*SUMIF(Listas!$E$6:$E$17,MONTH(M$4),Listas!$F$6:$F$17)*SUMIF(Listas!$H$6:$H$8,Listas!$B$9,Listas!$I$6:$I$8)),0))</x:f>
      </x:c>
      <x:c r="N33" s="36" t="str">
        <x:f>IF($A33="","",ROUND(MAX(0,$J33*(1+$K33/3*2)*(1+$L33)*SUMIF(Listas!$E$6:$E$17,MONTH(N$4),Listas!$F$6:$F$17)*SUMIF(Listas!$H$6:$H$8,Listas!$B$9,Listas!$I$6:$I$8)),0))</x:f>
      </x:c>
      <x:c r="O33" s="36" t="str">
        <x:f>IF($A33="","",ROUND(MAX(0,$J33*(1+$K33/3*3)*(1+$L33)*SUMIF(Listas!$E$6:$E$17,MONTH(O$4),Listas!$F$6:$F$17)*SUMIF(Listas!$H$6:$H$8,Listas!$B$9,Listas!$I$6:$I$8)),0))</x:f>
      </x:c>
      <x:c r="P33" s="36" t="str">
        <x:f>IF($A33="","",ROUND(MAX(0,$J33*(1+$K33/3*4)*(1+$L33)*SUMIF(Listas!$E$6:$E$17,MONTH(P$4),Listas!$F$6:$F$17)*SUMIF(Listas!$H$6:$H$8,Listas!$B$9,Listas!$I$6:$I$8)),0))</x:f>
      </x:c>
      <x:c r="Q33" s="36" t="str">
        <x:f>IF($A33="","",ROUND(MAX(0,$J33*(1+$K33/3*5)*(1+$L33)*SUMIF(Listas!$E$6:$E$17,MONTH(Q$4),Listas!$F$6:$F$17)*SUMIF(Listas!$H$6:$H$8,Listas!$B$9,Listas!$I$6:$I$8)),0))</x:f>
      </x:c>
      <x:c r="R33" s="36" t="str">
        <x:f>IF($A33="","",ROUND(MAX(0,$J33*(1+$K33/3*6)*(1+$L33)*SUMIF(Listas!$E$6:$E$17,MONTH(R$4),Listas!$F$6:$F$17)*SUMIF(Listas!$H$6:$H$8,Listas!$B$9,Listas!$I$6:$I$8)),0))</x:f>
      </x:c>
      <x:c r="S33" s="42" t="str">
        <x:f>IF($A33="","",IFERROR(SUMIFS(Historico!$H$5:$H$304,Historico!$B$5:$B$304,$A33)/COUNTIFS(Historico!$B$5:$B$304,$A33,Historico!$H$5:$H$304,"&gt;=0"),0))</x:f>
      </x:c>
      <x:c r="T33" s="42" t="str">
        <x:f>IF($A33="","",IFERROR(SUMIFS(Historico!$I$5:$I$304,Historico!$B$5:$B$304,$A33)/COUNTIFS(Historico!$B$5:$B$304,$A33,Historico!$I$5:$I$304,"&lt;&gt;"),0))</x:f>
      </x:c>
      <x:c r="U33" s="44" t="str">
        <x:f>IF($A33="","",IF($S33&lt;=0.10,"ALTA",IF($S33&lt;=Listas!$B$10,"ACEITÁVEL","BAIXA")))</x:f>
      </x:c>
      <x:c r="V33" s="44" t="str">
        <x:f>IF($A33="","",IF($U33="BAIXA","REVISAR MÉTODO",IF(ABS($T33)&gt;0.10,"CORRIGIR VIÉS",IF($K33&gt;0.12,"PREPARAR CRESCIMENTO",IF($K33&lt;-0.12,"REDUZIR PLANO","PLANO ESTÁVEL")))))</x:f>
      </x:c>
      <x:c r="W33" s="1"/>
    </x:row>
    <x:row r="34">
      <x:c r="A34" s="26"/>
      <x:c r="B34" s="36" t="str">
        <x:f>IF($A34="","",IFERROR(INDEX(Produtos!$B$5:$B$204,MATCH($A34,Produtos!$A$5:$A$204,0)),""))</x:f>
      </x:c>
      <x:c r="C34" s="36" t="str">
        <x:f>IF($A34="","",IFERROR(INDEX(Produtos!$C$5:$C$204,MATCH($A34,Produtos!$A$5:$A$204,0)),""))</x:f>
      </x:c>
      <x:c r="D34" s="36" t="str">
        <x:f>IF($A34="","",SUMIFS(Historico!$F$5:$F$304,Historico!$B$5:$B$304,$A34,Historico!$A$5:$A$304,D$4))</x:f>
      </x:c>
      <x:c r="E34" s="36" t="str">
        <x:f>IF($A34="","",SUMIFS(Historico!$F$5:$F$304,Historico!$B$5:$B$304,$A34,Historico!$A$5:$A$304,E$4))</x:f>
      </x:c>
      <x:c r="F34" s="36" t="str">
        <x:f>IF($A34="","",SUMIFS(Historico!$F$5:$F$304,Historico!$B$5:$B$304,$A34,Historico!$A$5:$A$304,F$4))</x:f>
      </x:c>
      <x:c r="G34" s="36" t="str">
        <x:f>IF($A34="","",SUMIFS(Historico!$F$5:$F$304,Historico!$B$5:$B$304,$A34,Historico!$A$5:$A$304,G$4))</x:f>
      </x:c>
      <x:c r="H34" s="36" t="str">
        <x:f>IF($A34="","",SUMIFS(Historico!$F$5:$F$304,Historico!$B$5:$B$304,$A34,Historico!$A$5:$A$304,H$4))</x:f>
      </x:c>
      <x:c r="I34" s="36" t="str">
        <x:f>IF($A34="","",SUMIFS(Historico!$F$5:$F$304,Historico!$B$5:$B$304,$A34,Historico!$A$5:$A$304,I$4))</x:f>
      </x:c>
      <x:c r="J34" s="36" t="str">
        <x:f>IF($A34="","",AVERAGE($G34:$I34))</x:f>
      </x:c>
      <x:c r="K34" s="42" t="str">
        <x:f>IF($A34="","",IFERROR(($I34-$G34)/MAX(1,$G34),0))</x:f>
      </x:c>
      <x:c r="L34" s="31"/>
      <x:c r="M34" s="36" t="str">
        <x:f>IF($A34="","",ROUND(MAX(0,$J34*(1+$K34/3*1)*(1+$L34)*SUMIF(Listas!$E$6:$E$17,MONTH(M$4),Listas!$F$6:$F$17)*SUMIF(Listas!$H$6:$H$8,Listas!$B$9,Listas!$I$6:$I$8)),0))</x:f>
      </x:c>
      <x:c r="N34" s="36" t="str">
        <x:f>IF($A34="","",ROUND(MAX(0,$J34*(1+$K34/3*2)*(1+$L34)*SUMIF(Listas!$E$6:$E$17,MONTH(N$4),Listas!$F$6:$F$17)*SUMIF(Listas!$H$6:$H$8,Listas!$B$9,Listas!$I$6:$I$8)),0))</x:f>
      </x:c>
      <x:c r="O34" s="36" t="str">
        <x:f>IF($A34="","",ROUND(MAX(0,$J34*(1+$K34/3*3)*(1+$L34)*SUMIF(Listas!$E$6:$E$17,MONTH(O$4),Listas!$F$6:$F$17)*SUMIF(Listas!$H$6:$H$8,Listas!$B$9,Listas!$I$6:$I$8)),0))</x:f>
      </x:c>
      <x:c r="P34" s="36" t="str">
        <x:f>IF($A34="","",ROUND(MAX(0,$J34*(1+$K34/3*4)*(1+$L34)*SUMIF(Listas!$E$6:$E$17,MONTH(P$4),Listas!$F$6:$F$17)*SUMIF(Listas!$H$6:$H$8,Listas!$B$9,Listas!$I$6:$I$8)),0))</x:f>
      </x:c>
      <x:c r="Q34" s="36" t="str">
        <x:f>IF($A34="","",ROUND(MAX(0,$J34*(1+$K34/3*5)*(1+$L34)*SUMIF(Listas!$E$6:$E$17,MONTH(Q$4),Listas!$F$6:$F$17)*SUMIF(Listas!$H$6:$H$8,Listas!$B$9,Listas!$I$6:$I$8)),0))</x:f>
      </x:c>
      <x:c r="R34" s="36" t="str">
        <x:f>IF($A34="","",ROUND(MAX(0,$J34*(1+$K34/3*6)*(1+$L34)*SUMIF(Listas!$E$6:$E$17,MONTH(R$4),Listas!$F$6:$F$17)*SUMIF(Listas!$H$6:$H$8,Listas!$B$9,Listas!$I$6:$I$8)),0))</x:f>
      </x:c>
      <x:c r="S34" s="42" t="str">
        <x:f>IF($A34="","",IFERROR(SUMIFS(Historico!$H$5:$H$304,Historico!$B$5:$B$304,$A34)/COUNTIFS(Historico!$B$5:$B$304,$A34,Historico!$H$5:$H$304,"&gt;=0"),0))</x:f>
      </x:c>
      <x:c r="T34" s="42" t="str">
        <x:f>IF($A34="","",IFERROR(SUMIFS(Historico!$I$5:$I$304,Historico!$B$5:$B$304,$A34)/COUNTIFS(Historico!$B$5:$B$304,$A34,Historico!$I$5:$I$304,"&lt;&gt;"),0))</x:f>
      </x:c>
      <x:c r="U34" s="44" t="str">
        <x:f>IF($A34="","",IF($S34&lt;=0.10,"ALTA",IF($S34&lt;=Listas!$B$10,"ACEITÁVEL","BAIXA")))</x:f>
      </x:c>
      <x:c r="V34" s="44" t="str">
        <x:f>IF($A34="","",IF($U34="BAIXA","REVISAR MÉTODO",IF(ABS($T34)&gt;0.10,"CORRIGIR VIÉS",IF($K34&gt;0.12,"PREPARAR CRESCIMENTO",IF($K34&lt;-0.12,"REDUZIR PLANO","PLANO ESTÁVEL")))))</x:f>
      </x:c>
      <x:c r="W34" s="1"/>
    </x:row>
    <x:row r="35">
      <x:c r="A35" s="26"/>
      <x:c r="B35" s="36" t="str">
        <x:f>IF($A35="","",IFERROR(INDEX(Produtos!$B$5:$B$204,MATCH($A35,Produtos!$A$5:$A$204,0)),""))</x:f>
      </x:c>
      <x:c r="C35" s="36" t="str">
        <x:f>IF($A35="","",IFERROR(INDEX(Produtos!$C$5:$C$204,MATCH($A35,Produtos!$A$5:$A$204,0)),""))</x:f>
      </x:c>
      <x:c r="D35" s="36" t="str">
        <x:f>IF($A35="","",SUMIFS(Historico!$F$5:$F$304,Historico!$B$5:$B$304,$A35,Historico!$A$5:$A$304,D$4))</x:f>
      </x:c>
      <x:c r="E35" s="36" t="str">
        <x:f>IF($A35="","",SUMIFS(Historico!$F$5:$F$304,Historico!$B$5:$B$304,$A35,Historico!$A$5:$A$304,E$4))</x:f>
      </x:c>
      <x:c r="F35" s="36" t="str">
        <x:f>IF($A35="","",SUMIFS(Historico!$F$5:$F$304,Historico!$B$5:$B$304,$A35,Historico!$A$5:$A$304,F$4))</x:f>
      </x:c>
      <x:c r="G35" s="36" t="str">
        <x:f>IF($A35="","",SUMIFS(Historico!$F$5:$F$304,Historico!$B$5:$B$304,$A35,Historico!$A$5:$A$304,G$4))</x:f>
      </x:c>
      <x:c r="H35" s="36" t="str">
        <x:f>IF($A35="","",SUMIFS(Historico!$F$5:$F$304,Historico!$B$5:$B$304,$A35,Historico!$A$5:$A$304,H$4))</x:f>
      </x:c>
      <x:c r="I35" s="36" t="str">
        <x:f>IF($A35="","",SUMIFS(Historico!$F$5:$F$304,Historico!$B$5:$B$304,$A35,Historico!$A$5:$A$304,I$4))</x:f>
      </x:c>
      <x:c r="J35" s="36" t="str">
        <x:f>IF($A35="","",AVERAGE($G35:$I35))</x:f>
      </x:c>
      <x:c r="K35" s="42" t="str">
        <x:f>IF($A35="","",IFERROR(($I35-$G35)/MAX(1,$G35),0))</x:f>
      </x:c>
      <x:c r="L35" s="31"/>
      <x:c r="M35" s="36" t="str">
        <x:f>IF($A35="","",ROUND(MAX(0,$J35*(1+$K35/3*1)*(1+$L35)*SUMIF(Listas!$E$6:$E$17,MONTH(M$4),Listas!$F$6:$F$17)*SUMIF(Listas!$H$6:$H$8,Listas!$B$9,Listas!$I$6:$I$8)),0))</x:f>
      </x:c>
      <x:c r="N35" s="36" t="str">
        <x:f>IF($A35="","",ROUND(MAX(0,$J35*(1+$K35/3*2)*(1+$L35)*SUMIF(Listas!$E$6:$E$17,MONTH(N$4),Listas!$F$6:$F$17)*SUMIF(Listas!$H$6:$H$8,Listas!$B$9,Listas!$I$6:$I$8)),0))</x:f>
      </x:c>
      <x:c r="O35" s="36" t="str">
        <x:f>IF($A35="","",ROUND(MAX(0,$J35*(1+$K35/3*3)*(1+$L35)*SUMIF(Listas!$E$6:$E$17,MONTH(O$4),Listas!$F$6:$F$17)*SUMIF(Listas!$H$6:$H$8,Listas!$B$9,Listas!$I$6:$I$8)),0))</x:f>
      </x:c>
      <x:c r="P35" s="36" t="str">
        <x:f>IF($A35="","",ROUND(MAX(0,$J35*(1+$K35/3*4)*(1+$L35)*SUMIF(Listas!$E$6:$E$17,MONTH(P$4),Listas!$F$6:$F$17)*SUMIF(Listas!$H$6:$H$8,Listas!$B$9,Listas!$I$6:$I$8)),0))</x:f>
      </x:c>
      <x:c r="Q35" s="36" t="str">
        <x:f>IF($A35="","",ROUND(MAX(0,$J35*(1+$K35/3*5)*(1+$L35)*SUMIF(Listas!$E$6:$E$17,MONTH(Q$4),Listas!$F$6:$F$17)*SUMIF(Listas!$H$6:$H$8,Listas!$B$9,Listas!$I$6:$I$8)),0))</x:f>
      </x:c>
      <x:c r="R35" s="36" t="str">
        <x:f>IF($A35="","",ROUND(MAX(0,$J35*(1+$K35/3*6)*(1+$L35)*SUMIF(Listas!$E$6:$E$17,MONTH(R$4),Listas!$F$6:$F$17)*SUMIF(Listas!$H$6:$H$8,Listas!$B$9,Listas!$I$6:$I$8)),0))</x:f>
      </x:c>
      <x:c r="S35" s="42" t="str">
        <x:f>IF($A35="","",IFERROR(SUMIFS(Historico!$H$5:$H$304,Historico!$B$5:$B$304,$A35)/COUNTIFS(Historico!$B$5:$B$304,$A35,Historico!$H$5:$H$304,"&gt;=0"),0))</x:f>
      </x:c>
      <x:c r="T35" s="42" t="str">
        <x:f>IF($A35="","",IFERROR(SUMIFS(Historico!$I$5:$I$304,Historico!$B$5:$B$304,$A35)/COUNTIFS(Historico!$B$5:$B$304,$A35,Historico!$I$5:$I$304,"&lt;&gt;"),0))</x:f>
      </x:c>
      <x:c r="U35" s="44" t="str">
        <x:f>IF($A35="","",IF($S35&lt;=0.10,"ALTA",IF($S35&lt;=Listas!$B$10,"ACEITÁVEL","BAIXA")))</x:f>
      </x:c>
      <x:c r="V35" s="44" t="str">
        <x:f>IF($A35="","",IF($U35="BAIXA","REVISAR MÉTODO",IF(ABS($T35)&gt;0.10,"CORRIGIR VIÉS",IF($K35&gt;0.12,"PREPARAR CRESCIMENTO",IF($K35&lt;-0.12,"REDUZIR PLANO","PLANO ESTÁVEL")))))</x:f>
      </x:c>
      <x:c r="W35" s="1"/>
    </x:row>
    <x:row r="36">
      <x:c r="A36" s="26"/>
      <x:c r="B36" s="36" t="str">
        <x:f>IF($A36="","",IFERROR(INDEX(Produtos!$B$5:$B$204,MATCH($A36,Produtos!$A$5:$A$204,0)),""))</x:f>
      </x:c>
      <x:c r="C36" s="36" t="str">
        <x:f>IF($A36="","",IFERROR(INDEX(Produtos!$C$5:$C$204,MATCH($A36,Produtos!$A$5:$A$204,0)),""))</x:f>
      </x:c>
      <x:c r="D36" s="36" t="str">
        <x:f>IF($A36="","",SUMIFS(Historico!$F$5:$F$304,Historico!$B$5:$B$304,$A36,Historico!$A$5:$A$304,D$4))</x:f>
      </x:c>
      <x:c r="E36" s="36" t="str">
        <x:f>IF($A36="","",SUMIFS(Historico!$F$5:$F$304,Historico!$B$5:$B$304,$A36,Historico!$A$5:$A$304,E$4))</x:f>
      </x:c>
      <x:c r="F36" s="36" t="str">
        <x:f>IF($A36="","",SUMIFS(Historico!$F$5:$F$304,Historico!$B$5:$B$304,$A36,Historico!$A$5:$A$304,F$4))</x:f>
      </x:c>
      <x:c r="G36" s="36" t="str">
        <x:f>IF($A36="","",SUMIFS(Historico!$F$5:$F$304,Historico!$B$5:$B$304,$A36,Historico!$A$5:$A$304,G$4))</x:f>
      </x:c>
      <x:c r="H36" s="36" t="str">
        <x:f>IF($A36="","",SUMIFS(Historico!$F$5:$F$304,Historico!$B$5:$B$304,$A36,Historico!$A$5:$A$304,H$4))</x:f>
      </x:c>
      <x:c r="I36" s="36" t="str">
        <x:f>IF($A36="","",SUMIFS(Historico!$F$5:$F$304,Historico!$B$5:$B$304,$A36,Historico!$A$5:$A$304,I$4))</x:f>
      </x:c>
      <x:c r="J36" s="36" t="str">
        <x:f>IF($A36="","",AVERAGE($G36:$I36))</x:f>
      </x:c>
      <x:c r="K36" s="42" t="str">
        <x:f>IF($A36="","",IFERROR(($I36-$G36)/MAX(1,$G36),0))</x:f>
      </x:c>
      <x:c r="L36" s="31"/>
      <x:c r="M36" s="36" t="str">
        <x:f>IF($A36="","",ROUND(MAX(0,$J36*(1+$K36/3*1)*(1+$L36)*SUMIF(Listas!$E$6:$E$17,MONTH(M$4),Listas!$F$6:$F$17)*SUMIF(Listas!$H$6:$H$8,Listas!$B$9,Listas!$I$6:$I$8)),0))</x:f>
      </x:c>
      <x:c r="N36" s="36" t="str">
        <x:f>IF($A36="","",ROUND(MAX(0,$J36*(1+$K36/3*2)*(1+$L36)*SUMIF(Listas!$E$6:$E$17,MONTH(N$4),Listas!$F$6:$F$17)*SUMIF(Listas!$H$6:$H$8,Listas!$B$9,Listas!$I$6:$I$8)),0))</x:f>
      </x:c>
      <x:c r="O36" s="36" t="str">
        <x:f>IF($A36="","",ROUND(MAX(0,$J36*(1+$K36/3*3)*(1+$L36)*SUMIF(Listas!$E$6:$E$17,MONTH(O$4),Listas!$F$6:$F$17)*SUMIF(Listas!$H$6:$H$8,Listas!$B$9,Listas!$I$6:$I$8)),0))</x:f>
      </x:c>
      <x:c r="P36" s="36" t="str">
        <x:f>IF($A36="","",ROUND(MAX(0,$J36*(1+$K36/3*4)*(1+$L36)*SUMIF(Listas!$E$6:$E$17,MONTH(P$4),Listas!$F$6:$F$17)*SUMIF(Listas!$H$6:$H$8,Listas!$B$9,Listas!$I$6:$I$8)),0))</x:f>
      </x:c>
      <x:c r="Q36" s="36" t="str">
        <x:f>IF($A36="","",ROUND(MAX(0,$J36*(1+$K36/3*5)*(1+$L36)*SUMIF(Listas!$E$6:$E$17,MONTH(Q$4),Listas!$F$6:$F$17)*SUMIF(Listas!$H$6:$H$8,Listas!$B$9,Listas!$I$6:$I$8)),0))</x:f>
      </x:c>
      <x:c r="R36" s="36" t="str">
        <x:f>IF($A36="","",ROUND(MAX(0,$J36*(1+$K36/3*6)*(1+$L36)*SUMIF(Listas!$E$6:$E$17,MONTH(R$4),Listas!$F$6:$F$17)*SUMIF(Listas!$H$6:$H$8,Listas!$B$9,Listas!$I$6:$I$8)),0))</x:f>
      </x:c>
      <x:c r="S36" s="42" t="str">
        <x:f>IF($A36="","",IFERROR(SUMIFS(Historico!$H$5:$H$304,Historico!$B$5:$B$304,$A36)/COUNTIFS(Historico!$B$5:$B$304,$A36,Historico!$H$5:$H$304,"&gt;=0"),0))</x:f>
      </x:c>
      <x:c r="T36" s="42" t="str">
        <x:f>IF($A36="","",IFERROR(SUMIFS(Historico!$I$5:$I$304,Historico!$B$5:$B$304,$A36)/COUNTIFS(Historico!$B$5:$B$304,$A36,Historico!$I$5:$I$304,"&lt;&gt;"),0))</x:f>
      </x:c>
      <x:c r="U36" s="44" t="str">
        <x:f>IF($A36="","",IF($S36&lt;=0.10,"ALTA",IF($S36&lt;=Listas!$B$10,"ACEITÁVEL","BAIXA")))</x:f>
      </x:c>
      <x:c r="V36" s="44" t="str">
        <x:f>IF($A36="","",IF($U36="BAIXA","REVISAR MÉTODO",IF(ABS($T36)&gt;0.10,"CORRIGIR VIÉS",IF($K36&gt;0.12,"PREPARAR CRESCIMENTO",IF($K36&lt;-0.12,"REDUZIR PLANO","PLANO ESTÁVEL")))))</x:f>
      </x:c>
      <x:c r="W36" s="1"/>
    </x:row>
    <x:row r="37">
      <x:c r="A37" s="26"/>
      <x:c r="B37" s="36" t="str">
        <x:f>IF($A37="","",IFERROR(INDEX(Produtos!$B$5:$B$204,MATCH($A37,Produtos!$A$5:$A$204,0)),""))</x:f>
      </x:c>
      <x:c r="C37" s="36" t="str">
        <x:f>IF($A37="","",IFERROR(INDEX(Produtos!$C$5:$C$204,MATCH($A37,Produtos!$A$5:$A$204,0)),""))</x:f>
      </x:c>
      <x:c r="D37" s="36" t="str">
        <x:f>IF($A37="","",SUMIFS(Historico!$F$5:$F$304,Historico!$B$5:$B$304,$A37,Historico!$A$5:$A$304,D$4))</x:f>
      </x:c>
      <x:c r="E37" s="36" t="str">
        <x:f>IF($A37="","",SUMIFS(Historico!$F$5:$F$304,Historico!$B$5:$B$304,$A37,Historico!$A$5:$A$304,E$4))</x:f>
      </x:c>
      <x:c r="F37" s="36" t="str">
        <x:f>IF($A37="","",SUMIFS(Historico!$F$5:$F$304,Historico!$B$5:$B$304,$A37,Historico!$A$5:$A$304,F$4))</x:f>
      </x:c>
      <x:c r="G37" s="36" t="str">
        <x:f>IF($A37="","",SUMIFS(Historico!$F$5:$F$304,Historico!$B$5:$B$304,$A37,Historico!$A$5:$A$304,G$4))</x:f>
      </x:c>
      <x:c r="H37" s="36" t="str">
        <x:f>IF($A37="","",SUMIFS(Historico!$F$5:$F$304,Historico!$B$5:$B$304,$A37,Historico!$A$5:$A$304,H$4))</x:f>
      </x:c>
      <x:c r="I37" s="36" t="str">
        <x:f>IF($A37="","",SUMIFS(Historico!$F$5:$F$304,Historico!$B$5:$B$304,$A37,Historico!$A$5:$A$304,I$4))</x:f>
      </x:c>
      <x:c r="J37" s="36" t="str">
        <x:f>IF($A37="","",AVERAGE($G37:$I37))</x:f>
      </x:c>
      <x:c r="K37" s="42" t="str">
        <x:f>IF($A37="","",IFERROR(($I37-$G37)/MAX(1,$G37),0))</x:f>
      </x:c>
      <x:c r="L37" s="31"/>
      <x:c r="M37" s="36" t="str">
        <x:f>IF($A37="","",ROUND(MAX(0,$J37*(1+$K37/3*1)*(1+$L37)*SUMIF(Listas!$E$6:$E$17,MONTH(M$4),Listas!$F$6:$F$17)*SUMIF(Listas!$H$6:$H$8,Listas!$B$9,Listas!$I$6:$I$8)),0))</x:f>
      </x:c>
      <x:c r="N37" s="36" t="str">
        <x:f>IF($A37="","",ROUND(MAX(0,$J37*(1+$K37/3*2)*(1+$L37)*SUMIF(Listas!$E$6:$E$17,MONTH(N$4),Listas!$F$6:$F$17)*SUMIF(Listas!$H$6:$H$8,Listas!$B$9,Listas!$I$6:$I$8)),0))</x:f>
      </x:c>
      <x:c r="O37" s="36" t="str">
        <x:f>IF($A37="","",ROUND(MAX(0,$J37*(1+$K37/3*3)*(1+$L37)*SUMIF(Listas!$E$6:$E$17,MONTH(O$4),Listas!$F$6:$F$17)*SUMIF(Listas!$H$6:$H$8,Listas!$B$9,Listas!$I$6:$I$8)),0))</x:f>
      </x:c>
      <x:c r="P37" s="36" t="str">
        <x:f>IF($A37="","",ROUND(MAX(0,$J37*(1+$K37/3*4)*(1+$L37)*SUMIF(Listas!$E$6:$E$17,MONTH(P$4),Listas!$F$6:$F$17)*SUMIF(Listas!$H$6:$H$8,Listas!$B$9,Listas!$I$6:$I$8)),0))</x:f>
      </x:c>
      <x:c r="Q37" s="36" t="str">
        <x:f>IF($A37="","",ROUND(MAX(0,$J37*(1+$K37/3*5)*(1+$L37)*SUMIF(Listas!$E$6:$E$17,MONTH(Q$4),Listas!$F$6:$F$17)*SUMIF(Listas!$H$6:$H$8,Listas!$B$9,Listas!$I$6:$I$8)),0))</x:f>
      </x:c>
      <x:c r="R37" s="36" t="str">
        <x:f>IF($A37="","",ROUND(MAX(0,$J37*(1+$K37/3*6)*(1+$L37)*SUMIF(Listas!$E$6:$E$17,MONTH(R$4),Listas!$F$6:$F$17)*SUMIF(Listas!$H$6:$H$8,Listas!$B$9,Listas!$I$6:$I$8)),0))</x:f>
      </x:c>
      <x:c r="S37" s="42" t="str">
        <x:f>IF($A37="","",IFERROR(SUMIFS(Historico!$H$5:$H$304,Historico!$B$5:$B$304,$A37)/COUNTIFS(Historico!$B$5:$B$304,$A37,Historico!$H$5:$H$304,"&gt;=0"),0))</x:f>
      </x:c>
      <x:c r="T37" s="42" t="str">
        <x:f>IF($A37="","",IFERROR(SUMIFS(Historico!$I$5:$I$304,Historico!$B$5:$B$304,$A37)/COUNTIFS(Historico!$B$5:$B$304,$A37,Historico!$I$5:$I$304,"&lt;&gt;"),0))</x:f>
      </x:c>
      <x:c r="U37" s="44" t="str">
        <x:f>IF($A37="","",IF($S37&lt;=0.10,"ALTA",IF($S37&lt;=Listas!$B$10,"ACEITÁVEL","BAIXA")))</x:f>
      </x:c>
      <x:c r="V37" s="44" t="str">
        <x:f>IF($A37="","",IF($U37="BAIXA","REVISAR MÉTODO",IF(ABS($T37)&gt;0.10,"CORRIGIR VIÉS",IF($K37&gt;0.12,"PREPARAR CRESCIMENTO",IF($K37&lt;-0.12,"REDUZIR PLANO","PLANO ESTÁVEL")))))</x:f>
      </x:c>
      <x:c r="W37" s="1"/>
    </x:row>
    <x:row r="38">
      <x:c r="A38" s="26"/>
      <x:c r="B38" s="36" t="str">
        <x:f>IF($A38="","",IFERROR(INDEX(Produtos!$B$5:$B$204,MATCH($A38,Produtos!$A$5:$A$204,0)),""))</x:f>
      </x:c>
      <x:c r="C38" s="36" t="str">
        <x:f>IF($A38="","",IFERROR(INDEX(Produtos!$C$5:$C$204,MATCH($A38,Produtos!$A$5:$A$204,0)),""))</x:f>
      </x:c>
      <x:c r="D38" s="36" t="str">
        <x:f>IF($A38="","",SUMIFS(Historico!$F$5:$F$304,Historico!$B$5:$B$304,$A38,Historico!$A$5:$A$304,D$4))</x:f>
      </x:c>
      <x:c r="E38" s="36" t="str">
        <x:f>IF($A38="","",SUMIFS(Historico!$F$5:$F$304,Historico!$B$5:$B$304,$A38,Historico!$A$5:$A$304,E$4))</x:f>
      </x:c>
      <x:c r="F38" s="36" t="str">
        <x:f>IF($A38="","",SUMIFS(Historico!$F$5:$F$304,Historico!$B$5:$B$304,$A38,Historico!$A$5:$A$304,F$4))</x:f>
      </x:c>
      <x:c r="G38" s="36" t="str">
        <x:f>IF($A38="","",SUMIFS(Historico!$F$5:$F$304,Historico!$B$5:$B$304,$A38,Historico!$A$5:$A$304,G$4))</x:f>
      </x:c>
      <x:c r="H38" s="36" t="str">
        <x:f>IF($A38="","",SUMIFS(Historico!$F$5:$F$304,Historico!$B$5:$B$304,$A38,Historico!$A$5:$A$304,H$4))</x:f>
      </x:c>
      <x:c r="I38" s="36" t="str">
        <x:f>IF($A38="","",SUMIFS(Historico!$F$5:$F$304,Historico!$B$5:$B$304,$A38,Historico!$A$5:$A$304,I$4))</x:f>
      </x:c>
      <x:c r="J38" s="36" t="str">
        <x:f>IF($A38="","",AVERAGE($G38:$I38))</x:f>
      </x:c>
      <x:c r="K38" s="42" t="str">
        <x:f>IF($A38="","",IFERROR(($I38-$G38)/MAX(1,$G38),0))</x:f>
      </x:c>
      <x:c r="L38" s="31"/>
      <x:c r="M38" s="36" t="str">
        <x:f>IF($A38="","",ROUND(MAX(0,$J38*(1+$K38/3*1)*(1+$L38)*SUMIF(Listas!$E$6:$E$17,MONTH(M$4),Listas!$F$6:$F$17)*SUMIF(Listas!$H$6:$H$8,Listas!$B$9,Listas!$I$6:$I$8)),0))</x:f>
      </x:c>
      <x:c r="N38" s="36" t="str">
        <x:f>IF($A38="","",ROUND(MAX(0,$J38*(1+$K38/3*2)*(1+$L38)*SUMIF(Listas!$E$6:$E$17,MONTH(N$4),Listas!$F$6:$F$17)*SUMIF(Listas!$H$6:$H$8,Listas!$B$9,Listas!$I$6:$I$8)),0))</x:f>
      </x:c>
      <x:c r="O38" s="36" t="str">
        <x:f>IF($A38="","",ROUND(MAX(0,$J38*(1+$K38/3*3)*(1+$L38)*SUMIF(Listas!$E$6:$E$17,MONTH(O$4),Listas!$F$6:$F$17)*SUMIF(Listas!$H$6:$H$8,Listas!$B$9,Listas!$I$6:$I$8)),0))</x:f>
      </x:c>
      <x:c r="P38" s="36" t="str">
        <x:f>IF($A38="","",ROUND(MAX(0,$J38*(1+$K38/3*4)*(1+$L38)*SUMIF(Listas!$E$6:$E$17,MONTH(P$4),Listas!$F$6:$F$17)*SUMIF(Listas!$H$6:$H$8,Listas!$B$9,Listas!$I$6:$I$8)),0))</x:f>
      </x:c>
      <x:c r="Q38" s="36" t="str">
        <x:f>IF($A38="","",ROUND(MAX(0,$J38*(1+$K38/3*5)*(1+$L38)*SUMIF(Listas!$E$6:$E$17,MONTH(Q$4),Listas!$F$6:$F$17)*SUMIF(Listas!$H$6:$H$8,Listas!$B$9,Listas!$I$6:$I$8)),0))</x:f>
      </x:c>
      <x:c r="R38" s="36" t="str">
        <x:f>IF($A38="","",ROUND(MAX(0,$J38*(1+$K38/3*6)*(1+$L38)*SUMIF(Listas!$E$6:$E$17,MONTH(R$4),Listas!$F$6:$F$17)*SUMIF(Listas!$H$6:$H$8,Listas!$B$9,Listas!$I$6:$I$8)),0))</x:f>
      </x:c>
      <x:c r="S38" s="42" t="str">
        <x:f>IF($A38="","",IFERROR(SUMIFS(Historico!$H$5:$H$304,Historico!$B$5:$B$304,$A38)/COUNTIFS(Historico!$B$5:$B$304,$A38,Historico!$H$5:$H$304,"&gt;=0"),0))</x:f>
      </x:c>
      <x:c r="T38" s="42" t="str">
        <x:f>IF($A38="","",IFERROR(SUMIFS(Historico!$I$5:$I$304,Historico!$B$5:$B$304,$A38)/COUNTIFS(Historico!$B$5:$B$304,$A38,Historico!$I$5:$I$304,"&lt;&gt;"),0))</x:f>
      </x:c>
      <x:c r="U38" s="44" t="str">
        <x:f>IF($A38="","",IF($S38&lt;=0.10,"ALTA",IF($S38&lt;=Listas!$B$10,"ACEITÁVEL","BAIXA")))</x:f>
      </x:c>
      <x:c r="V38" s="44" t="str">
        <x:f>IF($A38="","",IF($U38="BAIXA","REVISAR MÉTODO",IF(ABS($T38)&gt;0.10,"CORRIGIR VIÉS",IF($K38&gt;0.12,"PREPARAR CRESCIMENTO",IF($K38&lt;-0.12,"REDUZIR PLANO","PLANO ESTÁVEL")))))</x:f>
      </x:c>
      <x:c r="W38" s="1"/>
    </x:row>
    <x:row r="39">
      <x:c r="A39" s="26"/>
      <x:c r="B39" s="36" t="str">
        <x:f>IF($A39="","",IFERROR(INDEX(Produtos!$B$5:$B$204,MATCH($A39,Produtos!$A$5:$A$204,0)),""))</x:f>
      </x:c>
      <x:c r="C39" s="36" t="str">
        <x:f>IF($A39="","",IFERROR(INDEX(Produtos!$C$5:$C$204,MATCH($A39,Produtos!$A$5:$A$204,0)),""))</x:f>
      </x:c>
      <x:c r="D39" s="36" t="str">
        <x:f>IF($A39="","",SUMIFS(Historico!$F$5:$F$304,Historico!$B$5:$B$304,$A39,Historico!$A$5:$A$304,D$4))</x:f>
      </x:c>
      <x:c r="E39" s="36" t="str">
        <x:f>IF($A39="","",SUMIFS(Historico!$F$5:$F$304,Historico!$B$5:$B$304,$A39,Historico!$A$5:$A$304,E$4))</x:f>
      </x:c>
      <x:c r="F39" s="36" t="str">
        <x:f>IF($A39="","",SUMIFS(Historico!$F$5:$F$304,Historico!$B$5:$B$304,$A39,Historico!$A$5:$A$304,F$4))</x:f>
      </x:c>
      <x:c r="G39" s="36" t="str">
        <x:f>IF($A39="","",SUMIFS(Historico!$F$5:$F$304,Historico!$B$5:$B$304,$A39,Historico!$A$5:$A$304,G$4))</x:f>
      </x:c>
      <x:c r="H39" s="36" t="str">
        <x:f>IF($A39="","",SUMIFS(Historico!$F$5:$F$304,Historico!$B$5:$B$304,$A39,Historico!$A$5:$A$304,H$4))</x:f>
      </x:c>
      <x:c r="I39" s="36" t="str">
        <x:f>IF($A39="","",SUMIFS(Historico!$F$5:$F$304,Historico!$B$5:$B$304,$A39,Historico!$A$5:$A$304,I$4))</x:f>
      </x:c>
      <x:c r="J39" s="36" t="str">
        <x:f>IF($A39="","",AVERAGE($G39:$I39))</x:f>
      </x:c>
      <x:c r="K39" s="42" t="str">
        <x:f>IF($A39="","",IFERROR(($I39-$G39)/MAX(1,$G39),0))</x:f>
      </x:c>
      <x:c r="L39" s="31"/>
      <x:c r="M39" s="36" t="str">
        <x:f>IF($A39="","",ROUND(MAX(0,$J39*(1+$K39/3*1)*(1+$L39)*SUMIF(Listas!$E$6:$E$17,MONTH(M$4),Listas!$F$6:$F$17)*SUMIF(Listas!$H$6:$H$8,Listas!$B$9,Listas!$I$6:$I$8)),0))</x:f>
      </x:c>
      <x:c r="N39" s="36" t="str">
        <x:f>IF($A39="","",ROUND(MAX(0,$J39*(1+$K39/3*2)*(1+$L39)*SUMIF(Listas!$E$6:$E$17,MONTH(N$4),Listas!$F$6:$F$17)*SUMIF(Listas!$H$6:$H$8,Listas!$B$9,Listas!$I$6:$I$8)),0))</x:f>
      </x:c>
      <x:c r="O39" s="36" t="str">
        <x:f>IF($A39="","",ROUND(MAX(0,$J39*(1+$K39/3*3)*(1+$L39)*SUMIF(Listas!$E$6:$E$17,MONTH(O$4),Listas!$F$6:$F$17)*SUMIF(Listas!$H$6:$H$8,Listas!$B$9,Listas!$I$6:$I$8)),0))</x:f>
      </x:c>
      <x:c r="P39" s="36" t="str">
        <x:f>IF($A39="","",ROUND(MAX(0,$J39*(1+$K39/3*4)*(1+$L39)*SUMIF(Listas!$E$6:$E$17,MONTH(P$4),Listas!$F$6:$F$17)*SUMIF(Listas!$H$6:$H$8,Listas!$B$9,Listas!$I$6:$I$8)),0))</x:f>
      </x:c>
      <x:c r="Q39" s="36" t="str">
        <x:f>IF($A39="","",ROUND(MAX(0,$J39*(1+$K39/3*5)*(1+$L39)*SUMIF(Listas!$E$6:$E$17,MONTH(Q$4),Listas!$F$6:$F$17)*SUMIF(Listas!$H$6:$H$8,Listas!$B$9,Listas!$I$6:$I$8)),0))</x:f>
      </x:c>
      <x:c r="R39" s="36" t="str">
        <x:f>IF($A39="","",ROUND(MAX(0,$J39*(1+$K39/3*6)*(1+$L39)*SUMIF(Listas!$E$6:$E$17,MONTH(R$4),Listas!$F$6:$F$17)*SUMIF(Listas!$H$6:$H$8,Listas!$B$9,Listas!$I$6:$I$8)),0))</x:f>
      </x:c>
      <x:c r="S39" s="42" t="str">
        <x:f>IF($A39="","",IFERROR(SUMIFS(Historico!$H$5:$H$304,Historico!$B$5:$B$304,$A39)/COUNTIFS(Historico!$B$5:$B$304,$A39,Historico!$H$5:$H$304,"&gt;=0"),0))</x:f>
      </x:c>
      <x:c r="T39" s="42" t="str">
        <x:f>IF($A39="","",IFERROR(SUMIFS(Historico!$I$5:$I$304,Historico!$B$5:$B$304,$A39)/COUNTIFS(Historico!$B$5:$B$304,$A39,Historico!$I$5:$I$304,"&lt;&gt;"),0))</x:f>
      </x:c>
      <x:c r="U39" s="44" t="str">
        <x:f>IF($A39="","",IF($S39&lt;=0.10,"ALTA",IF($S39&lt;=Listas!$B$10,"ACEITÁVEL","BAIXA")))</x:f>
      </x:c>
      <x:c r="V39" s="44" t="str">
        <x:f>IF($A39="","",IF($U39="BAIXA","REVISAR MÉTODO",IF(ABS($T39)&gt;0.10,"CORRIGIR VIÉS",IF($K39&gt;0.12,"PREPARAR CRESCIMENTO",IF($K39&lt;-0.12,"REDUZIR PLANO","PLANO ESTÁVEL")))))</x:f>
      </x:c>
      <x:c r="W39" s="1"/>
    </x:row>
    <x:row r="40">
      <x:c r="A40" s="26"/>
      <x:c r="B40" s="36" t="str">
        <x:f>IF($A40="","",IFERROR(INDEX(Produtos!$B$5:$B$204,MATCH($A40,Produtos!$A$5:$A$204,0)),""))</x:f>
      </x:c>
      <x:c r="C40" s="36" t="str">
        <x:f>IF($A40="","",IFERROR(INDEX(Produtos!$C$5:$C$204,MATCH($A40,Produtos!$A$5:$A$204,0)),""))</x:f>
      </x:c>
      <x:c r="D40" s="36" t="str">
        <x:f>IF($A40="","",SUMIFS(Historico!$F$5:$F$304,Historico!$B$5:$B$304,$A40,Historico!$A$5:$A$304,D$4))</x:f>
      </x:c>
      <x:c r="E40" s="36" t="str">
        <x:f>IF($A40="","",SUMIFS(Historico!$F$5:$F$304,Historico!$B$5:$B$304,$A40,Historico!$A$5:$A$304,E$4))</x:f>
      </x:c>
      <x:c r="F40" s="36" t="str">
        <x:f>IF($A40="","",SUMIFS(Historico!$F$5:$F$304,Historico!$B$5:$B$304,$A40,Historico!$A$5:$A$304,F$4))</x:f>
      </x:c>
      <x:c r="G40" s="36" t="str">
        <x:f>IF($A40="","",SUMIFS(Historico!$F$5:$F$304,Historico!$B$5:$B$304,$A40,Historico!$A$5:$A$304,G$4))</x:f>
      </x:c>
      <x:c r="H40" s="36" t="str">
        <x:f>IF($A40="","",SUMIFS(Historico!$F$5:$F$304,Historico!$B$5:$B$304,$A40,Historico!$A$5:$A$304,H$4))</x:f>
      </x:c>
      <x:c r="I40" s="36" t="str">
        <x:f>IF($A40="","",SUMIFS(Historico!$F$5:$F$304,Historico!$B$5:$B$304,$A40,Historico!$A$5:$A$304,I$4))</x:f>
      </x:c>
      <x:c r="J40" s="36" t="str">
        <x:f>IF($A40="","",AVERAGE($G40:$I40))</x:f>
      </x:c>
      <x:c r="K40" s="42" t="str">
        <x:f>IF($A40="","",IFERROR(($I40-$G40)/MAX(1,$G40),0))</x:f>
      </x:c>
      <x:c r="L40" s="31"/>
      <x:c r="M40" s="36" t="str">
        <x:f>IF($A40="","",ROUND(MAX(0,$J40*(1+$K40/3*1)*(1+$L40)*SUMIF(Listas!$E$6:$E$17,MONTH(M$4),Listas!$F$6:$F$17)*SUMIF(Listas!$H$6:$H$8,Listas!$B$9,Listas!$I$6:$I$8)),0))</x:f>
      </x:c>
      <x:c r="N40" s="36" t="str">
        <x:f>IF($A40="","",ROUND(MAX(0,$J40*(1+$K40/3*2)*(1+$L40)*SUMIF(Listas!$E$6:$E$17,MONTH(N$4),Listas!$F$6:$F$17)*SUMIF(Listas!$H$6:$H$8,Listas!$B$9,Listas!$I$6:$I$8)),0))</x:f>
      </x:c>
      <x:c r="O40" s="36" t="str">
        <x:f>IF($A40="","",ROUND(MAX(0,$J40*(1+$K40/3*3)*(1+$L40)*SUMIF(Listas!$E$6:$E$17,MONTH(O$4),Listas!$F$6:$F$17)*SUMIF(Listas!$H$6:$H$8,Listas!$B$9,Listas!$I$6:$I$8)),0))</x:f>
      </x:c>
      <x:c r="P40" s="36" t="str">
        <x:f>IF($A40="","",ROUND(MAX(0,$J40*(1+$K40/3*4)*(1+$L40)*SUMIF(Listas!$E$6:$E$17,MONTH(P$4),Listas!$F$6:$F$17)*SUMIF(Listas!$H$6:$H$8,Listas!$B$9,Listas!$I$6:$I$8)),0))</x:f>
      </x:c>
      <x:c r="Q40" s="36" t="str">
        <x:f>IF($A40="","",ROUND(MAX(0,$J40*(1+$K40/3*5)*(1+$L40)*SUMIF(Listas!$E$6:$E$17,MONTH(Q$4),Listas!$F$6:$F$17)*SUMIF(Listas!$H$6:$H$8,Listas!$B$9,Listas!$I$6:$I$8)),0))</x:f>
      </x:c>
      <x:c r="R40" s="36" t="str">
        <x:f>IF($A40="","",ROUND(MAX(0,$J40*(1+$K40/3*6)*(1+$L40)*SUMIF(Listas!$E$6:$E$17,MONTH(R$4),Listas!$F$6:$F$17)*SUMIF(Listas!$H$6:$H$8,Listas!$B$9,Listas!$I$6:$I$8)),0))</x:f>
      </x:c>
      <x:c r="S40" s="42" t="str">
        <x:f>IF($A40="","",IFERROR(SUMIFS(Historico!$H$5:$H$304,Historico!$B$5:$B$304,$A40)/COUNTIFS(Historico!$B$5:$B$304,$A40,Historico!$H$5:$H$304,"&gt;=0"),0))</x:f>
      </x:c>
      <x:c r="T40" s="42" t="str">
        <x:f>IF($A40="","",IFERROR(SUMIFS(Historico!$I$5:$I$304,Historico!$B$5:$B$304,$A40)/COUNTIFS(Historico!$B$5:$B$304,$A40,Historico!$I$5:$I$304,"&lt;&gt;"),0))</x:f>
      </x:c>
      <x:c r="U40" s="44" t="str">
        <x:f>IF($A40="","",IF($S40&lt;=0.10,"ALTA",IF($S40&lt;=Listas!$B$10,"ACEITÁVEL","BAIXA")))</x:f>
      </x:c>
      <x:c r="V40" s="44" t="str">
        <x:f>IF($A40="","",IF($U40="BAIXA","REVISAR MÉTODO",IF(ABS($T40)&gt;0.10,"CORRIGIR VIÉS",IF($K40&gt;0.12,"PREPARAR CRESCIMENTO",IF($K40&lt;-0.12,"REDUZIR PLANO","PLANO ESTÁVEL")))))</x:f>
      </x:c>
      <x:c r="W40" s="1"/>
    </x:row>
    <x:row r="41">
      <x:c r="A41" s="26"/>
      <x:c r="B41" s="36" t="str">
        <x:f>IF($A41="","",IFERROR(INDEX(Produtos!$B$5:$B$204,MATCH($A41,Produtos!$A$5:$A$204,0)),""))</x:f>
      </x:c>
      <x:c r="C41" s="36" t="str">
        <x:f>IF($A41="","",IFERROR(INDEX(Produtos!$C$5:$C$204,MATCH($A41,Produtos!$A$5:$A$204,0)),""))</x:f>
      </x:c>
      <x:c r="D41" s="36" t="str">
        <x:f>IF($A41="","",SUMIFS(Historico!$F$5:$F$304,Historico!$B$5:$B$304,$A41,Historico!$A$5:$A$304,D$4))</x:f>
      </x:c>
      <x:c r="E41" s="36" t="str">
        <x:f>IF($A41="","",SUMIFS(Historico!$F$5:$F$304,Historico!$B$5:$B$304,$A41,Historico!$A$5:$A$304,E$4))</x:f>
      </x:c>
      <x:c r="F41" s="36" t="str">
        <x:f>IF($A41="","",SUMIFS(Historico!$F$5:$F$304,Historico!$B$5:$B$304,$A41,Historico!$A$5:$A$304,F$4))</x:f>
      </x:c>
      <x:c r="G41" s="36" t="str">
        <x:f>IF($A41="","",SUMIFS(Historico!$F$5:$F$304,Historico!$B$5:$B$304,$A41,Historico!$A$5:$A$304,G$4))</x:f>
      </x:c>
      <x:c r="H41" s="36" t="str">
        <x:f>IF($A41="","",SUMIFS(Historico!$F$5:$F$304,Historico!$B$5:$B$304,$A41,Historico!$A$5:$A$304,H$4))</x:f>
      </x:c>
      <x:c r="I41" s="36" t="str">
        <x:f>IF($A41="","",SUMIFS(Historico!$F$5:$F$304,Historico!$B$5:$B$304,$A41,Historico!$A$5:$A$304,I$4))</x:f>
      </x:c>
      <x:c r="J41" s="36" t="str">
        <x:f>IF($A41="","",AVERAGE($G41:$I41))</x:f>
      </x:c>
      <x:c r="K41" s="42" t="str">
        <x:f>IF($A41="","",IFERROR(($I41-$G41)/MAX(1,$G41),0))</x:f>
      </x:c>
      <x:c r="L41" s="31"/>
      <x:c r="M41" s="36" t="str">
        <x:f>IF($A41="","",ROUND(MAX(0,$J41*(1+$K41/3*1)*(1+$L41)*SUMIF(Listas!$E$6:$E$17,MONTH(M$4),Listas!$F$6:$F$17)*SUMIF(Listas!$H$6:$H$8,Listas!$B$9,Listas!$I$6:$I$8)),0))</x:f>
      </x:c>
      <x:c r="N41" s="36" t="str">
        <x:f>IF($A41="","",ROUND(MAX(0,$J41*(1+$K41/3*2)*(1+$L41)*SUMIF(Listas!$E$6:$E$17,MONTH(N$4),Listas!$F$6:$F$17)*SUMIF(Listas!$H$6:$H$8,Listas!$B$9,Listas!$I$6:$I$8)),0))</x:f>
      </x:c>
      <x:c r="O41" s="36" t="str">
        <x:f>IF($A41="","",ROUND(MAX(0,$J41*(1+$K41/3*3)*(1+$L41)*SUMIF(Listas!$E$6:$E$17,MONTH(O$4),Listas!$F$6:$F$17)*SUMIF(Listas!$H$6:$H$8,Listas!$B$9,Listas!$I$6:$I$8)),0))</x:f>
      </x:c>
      <x:c r="P41" s="36" t="str">
        <x:f>IF($A41="","",ROUND(MAX(0,$J41*(1+$K41/3*4)*(1+$L41)*SUMIF(Listas!$E$6:$E$17,MONTH(P$4),Listas!$F$6:$F$17)*SUMIF(Listas!$H$6:$H$8,Listas!$B$9,Listas!$I$6:$I$8)),0))</x:f>
      </x:c>
      <x:c r="Q41" s="36" t="str">
        <x:f>IF($A41="","",ROUND(MAX(0,$J41*(1+$K41/3*5)*(1+$L41)*SUMIF(Listas!$E$6:$E$17,MONTH(Q$4),Listas!$F$6:$F$17)*SUMIF(Listas!$H$6:$H$8,Listas!$B$9,Listas!$I$6:$I$8)),0))</x:f>
      </x:c>
      <x:c r="R41" s="36" t="str">
        <x:f>IF($A41="","",ROUND(MAX(0,$J41*(1+$K41/3*6)*(1+$L41)*SUMIF(Listas!$E$6:$E$17,MONTH(R$4),Listas!$F$6:$F$17)*SUMIF(Listas!$H$6:$H$8,Listas!$B$9,Listas!$I$6:$I$8)),0))</x:f>
      </x:c>
      <x:c r="S41" s="42" t="str">
        <x:f>IF($A41="","",IFERROR(SUMIFS(Historico!$H$5:$H$304,Historico!$B$5:$B$304,$A41)/COUNTIFS(Historico!$B$5:$B$304,$A41,Historico!$H$5:$H$304,"&gt;=0"),0))</x:f>
      </x:c>
      <x:c r="T41" s="42" t="str">
        <x:f>IF($A41="","",IFERROR(SUMIFS(Historico!$I$5:$I$304,Historico!$B$5:$B$304,$A41)/COUNTIFS(Historico!$B$5:$B$304,$A41,Historico!$I$5:$I$304,"&lt;&gt;"),0))</x:f>
      </x:c>
      <x:c r="U41" s="44" t="str">
        <x:f>IF($A41="","",IF($S41&lt;=0.10,"ALTA",IF($S41&lt;=Listas!$B$10,"ACEITÁVEL","BAIXA")))</x:f>
      </x:c>
      <x:c r="V41" s="44" t="str">
        <x:f>IF($A41="","",IF($U41="BAIXA","REVISAR MÉTODO",IF(ABS($T41)&gt;0.10,"CORRIGIR VIÉS",IF($K41&gt;0.12,"PREPARAR CRESCIMENTO",IF($K41&lt;-0.12,"REDUZIR PLANO","PLANO ESTÁVEL")))))</x:f>
      </x:c>
      <x:c r="W41" s="1"/>
    </x:row>
    <x:row r="42">
      <x:c r="A42" s="26"/>
      <x:c r="B42" s="36" t="str">
        <x:f>IF($A42="","",IFERROR(INDEX(Produtos!$B$5:$B$204,MATCH($A42,Produtos!$A$5:$A$204,0)),""))</x:f>
      </x:c>
      <x:c r="C42" s="36" t="str">
        <x:f>IF($A42="","",IFERROR(INDEX(Produtos!$C$5:$C$204,MATCH($A42,Produtos!$A$5:$A$204,0)),""))</x:f>
      </x:c>
      <x:c r="D42" s="36" t="str">
        <x:f>IF($A42="","",SUMIFS(Historico!$F$5:$F$304,Historico!$B$5:$B$304,$A42,Historico!$A$5:$A$304,D$4))</x:f>
      </x:c>
      <x:c r="E42" s="36" t="str">
        <x:f>IF($A42="","",SUMIFS(Historico!$F$5:$F$304,Historico!$B$5:$B$304,$A42,Historico!$A$5:$A$304,E$4))</x:f>
      </x:c>
      <x:c r="F42" s="36" t="str">
        <x:f>IF($A42="","",SUMIFS(Historico!$F$5:$F$304,Historico!$B$5:$B$304,$A42,Historico!$A$5:$A$304,F$4))</x:f>
      </x:c>
      <x:c r="G42" s="36" t="str">
        <x:f>IF($A42="","",SUMIFS(Historico!$F$5:$F$304,Historico!$B$5:$B$304,$A42,Historico!$A$5:$A$304,G$4))</x:f>
      </x:c>
      <x:c r="H42" s="36" t="str">
        <x:f>IF($A42="","",SUMIFS(Historico!$F$5:$F$304,Historico!$B$5:$B$304,$A42,Historico!$A$5:$A$304,H$4))</x:f>
      </x:c>
      <x:c r="I42" s="36" t="str">
        <x:f>IF($A42="","",SUMIFS(Historico!$F$5:$F$304,Historico!$B$5:$B$304,$A42,Historico!$A$5:$A$304,I$4))</x:f>
      </x:c>
      <x:c r="J42" s="36" t="str">
        <x:f>IF($A42="","",AVERAGE($G42:$I42))</x:f>
      </x:c>
      <x:c r="K42" s="42" t="str">
        <x:f>IF($A42="","",IFERROR(($I42-$G42)/MAX(1,$G42),0))</x:f>
      </x:c>
      <x:c r="L42" s="31"/>
      <x:c r="M42" s="36" t="str">
        <x:f>IF($A42="","",ROUND(MAX(0,$J42*(1+$K42/3*1)*(1+$L42)*SUMIF(Listas!$E$6:$E$17,MONTH(M$4),Listas!$F$6:$F$17)*SUMIF(Listas!$H$6:$H$8,Listas!$B$9,Listas!$I$6:$I$8)),0))</x:f>
      </x:c>
      <x:c r="N42" s="36" t="str">
        <x:f>IF($A42="","",ROUND(MAX(0,$J42*(1+$K42/3*2)*(1+$L42)*SUMIF(Listas!$E$6:$E$17,MONTH(N$4),Listas!$F$6:$F$17)*SUMIF(Listas!$H$6:$H$8,Listas!$B$9,Listas!$I$6:$I$8)),0))</x:f>
      </x:c>
      <x:c r="O42" s="36" t="str">
        <x:f>IF($A42="","",ROUND(MAX(0,$J42*(1+$K42/3*3)*(1+$L42)*SUMIF(Listas!$E$6:$E$17,MONTH(O$4),Listas!$F$6:$F$17)*SUMIF(Listas!$H$6:$H$8,Listas!$B$9,Listas!$I$6:$I$8)),0))</x:f>
      </x:c>
      <x:c r="P42" s="36" t="str">
        <x:f>IF($A42="","",ROUND(MAX(0,$J42*(1+$K42/3*4)*(1+$L42)*SUMIF(Listas!$E$6:$E$17,MONTH(P$4),Listas!$F$6:$F$17)*SUMIF(Listas!$H$6:$H$8,Listas!$B$9,Listas!$I$6:$I$8)),0))</x:f>
      </x:c>
      <x:c r="Q42" s="36" t="str">
        <x:f>IF($A42="","",ROUND(MAX(0,$J42*(1+$K42/3*5)*(1+$L42)*SUMIF(Listas!$E$6:$E$17,MONTH(Q$4),Listas!$F$6:$F$17)*SUMIF(Listas!$H$6:$H$8,Listas!$B$9,Listas!$I$6:$I$8)),0))</x:f>
      </x:c>
      <x:c r="R42" s="36" t="str">
        <x:f>IF($A42="","",ROUND(MAX(0,$J42*(1+$K42/3*6)*(1+$L42)*SUMIF(Listas!$E$6:$E$17,MONTH(R$4),Listas!$F$6:$F$17)*SUMIF(Listas!$H$6:$H$8,Listas!$B$9,Listas!$I$6:$I$8)),0))</x:f>
      </x:c>
      <x:c r="S42" s="42" t="str">
        <x:f>IF($A42="","",IFERROR(SUMIFS(Historico!$H$5:$H$304,Historico!$B$5:$B$304,$A42)/COUNTIFS(Historico!$B$5:$B$304,$A42,Historico!$H$5:$H$304,"&gt;=0"),0))</x:f>
      </x:c>
      <x:c r="T42" s="42" t="str">
        <x:f>IF($A42="","",IFERROR(SUMIFS(Historico!$I$5:$I$304,Historico!$B$5:$B$304,$A42)/COUNTIFS(Historico!$B$5:$B$304,$A42,Historico!$I$5:$I$304,"&lt;&gt;"),0))</x:f>
      </x:c>
      <x:c r="U42" s="44" t="str">
        <x:f>IF($A42="","",IF($S42&lt;=0.10,"ALTA",IF($S42&lt;=Listas!$B$10,"ACEITÁVEL","BAIXA")))</x:f>
      </x:c>
      <x:c r="V42" s="44" t="str">
        <x:f>IF($A42="","",IF($U42="BAIXA","REVISAR MÉTODO",IF(ABS($T42)&gt;0.10,"CORRIGIR VIÉS",IF($K42&gt;0.12,"PREPARAR CRESCIMENTO",IF($K42&lt;-0.12,"REDUZIR PLANO","PLANO ESTÁVEL")))))</x:f>
      </x:c>
      <x:c r="W42" s="1"/>
    </x:row>
    <x:row r="43">
      <x:c r="A43" s="26"/>
      <x:c r="B43" s="36" t="str">
        <x:f>IF($A43="","",IFERROR(INDEX(Produtos!$B$5:$B$204,MATCH($A43,Produtos!$A$5:$A$204,0)),""))</x:f>
      </x:c>
      <x:c r="C43" s="36" t="str">
        <x:f>IF($A43="","",IFERROR(INDEX(Produtos!$C$5:$C$204,MATCH($A43,Produtos!$A$5:$A$204,0)),""))</x:f>
      </x:c>
      <x:c r="D43" s="36" t="str">
        <x:f>IF($A43="","",SUMIFS(Historico!$F$5:$F$304,Historico!$B$5:$B$304,$A43,Historico!$A$5:$A$304,D$4))</x:f>
      </x:c>
      <x:c r="E43" s="36" t="str">
        <x:f>IF($A43="","",SUMIFS(Historico!$F$5:$F$304,Historico!$B$5:$B$304,$A43,Historico!$A$5:$A$304,E$4))</x:f>
      </x:c>
      <x:c r="F43" s="36" t="str">
        <x:f>IF($A43="","",SUMIFS(Historico!$F$5:$F$304,Historico!$B$5:$B$304,$A43,Historico!$A$5:$A$304,F$4))</x:f>
      </x:c>
      <x:c r="G43" s="36" t="str">
        <x:f>IF($A43="","",SUMIFS(Historico!$F$5:$F$304,Historico!$B$5:$B$304,$A43,Historico!$A$5:$A$304,G$4))</x:f>
      </x:c>
      <x:c r="H43" s="36" t="str">
        <x:f>IF($A43="","",SUMIFS(Historico!$F$5:$F$304,Historico!$B$5:$B$304,$A43,Historico!$A$5:$A$304,H$4))</x:f>
      </x:c>
      <x:c r="I43" s="36" t="str">
        <x:f>IF($A43="","",SUMIFS(Historico!$F$5:$F$304,Historico!$B$5:$B$304,$A43,Historico!$A$5:$A$304,I$4))</x:f>
      </x:c>
      <x:c r="J43" s="36" t="str">
        <x:f>IF($A43="","",AVERAGE($G43:$I43))</x:f>
      </x:c>
      <x:c r="K43" s="42" t="str">
        <x:f>IF($A43="","",IFERROR(($I43-$G43)/MAX(1,$G43),0))</x:f>
      </x:c>
      <x:c r="L43" s="31"/>
      <x:c r="M43" s="36" t="str">
        <x:f>IF($A43="","",ROUND(MAX(0,$J43*(1+$K43/3*1)*(1+$L43)*SUMIF(Listas!$E$6:$E$17,MONTH(M$4),Listas!$F$6:$F$17)*SUMIF(Listas!$H$6:$H$8,Listas!$B$9,Listas!$I$6:$I$8)),0))</x:f>
      </x:c>
      <x:c r="N43" s="36" t="str">
        <x:f>IF($A43="","",ROUND(MAX(0,$J43*(1+$K43/3*2)*(1+$L43)*SUMIF(Listas!$E$6:$E$17,MONTH(N$4),Listas!$F$6:$F$17)*SUMIF(Listas!$H$6:$H$8,Listas!$B$9,Listas!$I$6:$I$8)),0))</x:f>
      </x:c>
      <x:c r="O43" s="36" t="str">
        <x:f>IF($A43="","",ROUND(MAX(0,$J43*(1+$K43/3*3)*(1+$L43)*SUMIF(Listas!$E$6:$E$17,MONTH(O$4),Listas!$F$6:$F$17)*SUMIF(Listas!$H$6:$H$8,Listas!$B$9,Listas!$I$6:$I$8)),0))</x:f>
      </x:c>
      <x:c r="P43" s="36" t="str">
        <x:f>IF($A43="","",ROUND(MAX(0,$J43*(1+$K43/3*4)*(1+$L43)*SUMIF(Listas!$E$6:$E$17,MONTH(P$4),Listas!$F$6:$F$17)*SUMIF(Listas!$H$6:$H$8,Listas!$B$9,Listas!$I$6:$I$8)),0))</x:f>
      </x:c>
      <x:c r="Q43" s="36" t="str">
        <x:f>IF($A43="","",ROUND(MAX(0,$J43*(1+$K43/3*5)*(1+$L43)*SUMIF(Listas!$E$6:$E$17,MONTH(Q$4),Listas!$F$6:$F$17)*SUMIF(Listas!$H$6:$H$8,Listas!$B$9,Listas!$I$6:$I$8)),0))</x:f>
      </x:c>
      <x:c r="R43" s="36" t="str">
        <x:f>IF($A43="","",ROUND(MAX(0,$J43*(1+$K43/3*6)*(1+$L43)*SUMIF(Listas!$E$6:$E$17,MONTH(R$4),Listas!$F$6:$F$17)*SUMIF(Listas!$H$6:$H$8,Listas!$B$9,Listas!$I$6:$I$8)),0))</x:f>
      </x:c>
      <x:c r="S43" s="42" t="str">
        <x:f>IF($A43="","",IFERROR(SUMIFS(Historico!$H$5:$H$304,Historico!$B$5:$B$304,$A43)/COUNTIFS(Historico!$B$5:$B$304,$A43,Historico!$H$5:$H$304,"&gt;=0"),0))</x:f>
      </x:c>
      <x:c r="T43" s="42" t="str">
        <x:f>IF($A43="","",IFERROR(SUMIFS(Historico!$I$5:$I$304,Historico!$B$5:$B$304,$A43)/COUNTIFS(Historico!$B$5:$B$304,$A43,Historico!$I$5:$I$304,"&lt;&gt;"),0))</x:f>
      </x:c>
      <x:c r="U43" s="44" t="str">
        <x:f>IF($A43="","",IF($S43&lt;=0.10,"ALTA",IF($S43&lt;=Listas!$B$10,"ACEITÁVEL","BAIXA")))</x:f>
      </x:c>
      <x:c r="V43" s="44" t="str">
        <x:f>IF($A43="","",IF($U43="BAIXA","REVISAR MÉTODO",IF(ABS($T43)&gt;0.10,"CORRIGIR VIÉS",IF($K43&gt;0.12,"PREPARAR CRESCIMENTO",IF($K43&lt;-0.12,"REDUZIR PLANO","PLANO ESTÁVEL")))))</x:f>
      </x:c>
      <x:c r="W43" s="1"/>
    </x:row>
    <x:row r="44">
      <x:c r="A44" s="26"/>
      <x:c r="B44" s="36" t="str">
        <x:f>IF($A44="","",IFERROR(INDEX(Produtos!$B$5:$B$204,MATCH($A44,Produtos!$A$5:$A$204,0)),""))</x:f>
      </x:c>
      <x:c r="C44" s="36" t="str">
        <x:f>IF($A44="","",IFERROR(INDEX(Produtos!$C$5:$C$204,MATCH($A44,Produtos!$A$5:$A$204,0)),""))</x:f>
      </x:c>
      <x:c r="D44" s="36" t="str">
        <x:f>IF($A44="","",SUMIFS(Historico!$F$5:$F$304,Historico!$B$5:$B$304,$A44,Historico!$A$5:$A$304,D$4))</x:f>
      </x:c>
      <x:c r="E44" s="36" t="str">
        <x:f>IF($A44="","",SUMIFS(Historico!$F$5:$F$304,Historico!$B$5:$B$304,$A44,Historico!$A$5:$A$304,E$4))</x:f>
      </x:c>
      <x:c r="F44" s="36" t="str">
        <x:f>IF($A44="","",SUMIFS(Historico!$F$5:$F$304,Historico!$B$5:$B$304,$A44,Historico!$A$5:$A$304,F$4))</x:f>
      </x:c>
      <x:c r="G44" s="36" t="str">
        <x:f>IF($A44="","",SUMIFS(Historico!$F$5:$F$304,Historico!$B$5:$B$304,$A44,Historico!$A$5:$A$304,G$4))</x:f>
      </x:c>
      <x:c r="H44" s="36" t="str">
        <x:f>IF($A44="","",SUMIFS(Historico!$F$5:$F$304,Historico!$B$5:$B$304,$A44,Historico!$A$5:$A$304,H$4))</x:f>
      </x:c>
      <x:c r="I44" s="36" t="str">
        <x:f>IF($A44="","",SUMIFS(Historico!$F$5:$F$304,Historico!$B$5:$B$304,$A44,Historico!$A$5:$A$304,I$4))</x:f>
      </x:c>
      <x:c r="J44" s="36" t="str">
        <x:f>IF($A44="","",AVERAGE($G44:$I44))</x:f>
      </x:c>
      <x:c r="K44" s="42" t="str">
        <x:f>IF($A44="","",IFERROR(($I44-$G44)/MAX(1,$G44),0))</x:f>
      </x:c>
      <x:c r="L44" s="31"/>
      <x:c r="M44" s="36" t="str">
        <x:f>IF($A44="","",ROUND(MAX(0,$J44*(1+$K44/3*1)*(1+$L44)*SUMIF(Listas!$E$6:$E$17,MONTH(M$4),Listas!$F$6:$F$17)*SUMIF(Listas!$H$6:$H$8,Listas!$B$9,Listas!$I$6:$I$8)),0))</x:f>
      </x:c>
      <x:c r="N44" s="36" t="str">
        <x:f>IF($A44="","",ROUND(MAX(0,$J44*(1+$K44/3*2)*(1+$L44)*SUMIF(Listas!$E$6:$E$17,MONTH(N$4),Listas!$F$6:$F$17)*SUMIF(Listas!$H$6:$H$8,Listas!$B$9,Listas!$I$6:$I$8)),0))</x:f>
      </x:c>
      <x:c r="O44" s="36" t="str">
        <x:f>IF($A44="","",ROUND(MAX(0,$J44*(1+$K44/3*3)*(1+$L44)*SUMIF(Listas!$E$6:$E$17,MONTH(O$4),Listas!$F$6:$F$17)*SUMIF(Listas!$H$6:$H$8,Listas!$B$9,Listas!$I$6:$I$8)),0))</x:f>
      </x:c>
      <x:c r="P44" s="36" t="str">
        <x:f>IF($A44="","",ROUND(MAX(0,$J44*(1+$K44/3*4)*(1+$L44)*SUMIF(Listas!$E$6:$E$17,MONTH(P$4),Listas!$F$6:$F$17)*SUMIF(Listas!$H$6:$H$8,Listas!$B$9,Listas!$I$6:$I$8)),0))</x:f>
      </x:c>
      <x:c r="Q44" s="36" t="str">
        <x:f>IF($A44="","",ROUND(MAX(0,$J44*(1+$K44/3*5)*(1+$L44)*SUMIF(Listas!$E$6:$E$17,MONTH(Q$4),Listas!$F$6:$F$17)*SUMIF(Listas!$H$6:$H$8,Listas!$B$9,Listas!$I$6:$I$8)),0))</x:f>
      </x:c>
      <x:c r="R44" s="36" t="str">
        <x:f>IF($A44="","",ROUND(MAX(0,$J44*(1+$K44/3*6)*(1+$L44)*SUMIF(Listas!$E$6:$E$17,MONTH(R$4),Listas!$F$6:$F$17)*SUMIF(Listas!$H$6:$H$8,Listas!$B$9,Listas!$I$6:$I$8)),0))</x:f>
      </x:c>
      <x:c r="S44" s="42" t="str">
        <x:f>IF($A44="","",IFERROR(SUMIFS(Historico!$H$5:$H$304,Historico!$B$5:$B$304,$A44)/COUNTIFS(Historico!$B$5:$B$304,$A44,Historico!$H$5:$H$304,"&gt;=0"),0))</x:f>
      </x:c>
      <x:c r="T44" s="42" t="str">
        <x:f>IF($A44="","",IFERROR(SUMIFS(Historico!$I$5:$I$304,Historico!$B$5:$B$304,$A44)/COUNTIFS(Historico!$B$5:$B$304,$A44,Historico!$I$5:$I$304,"&lt;&gt;"),0))</x:f>
      </x:c>
      <x:c r="U44" s="44" t="str">
        <x:f>IF($A44="","",IF($S44&lt;=0.10,"ALTA",IF($S44&lt;=Listas!$B$10,"ACEITÁVEL","BAIXA")))</x:f>
      </x:c>
      <x:c r="V44" s="44" t="str">
        <x:f>IF($A44="","",IF($U44="BAIXA","REVISAR MÉTODO",IF(ABS($T44)&gt;0.10,"CORRIGIR VIÉS",IF($K44&gt;0.12,"PREPARAR CRESCIMENTO",IF($K44&lt;-0.12,"REDUZIR PLANO","PLANO ESTÁVEL")))))</x:f>
      </x:c>
      <x:c r="W44" s="1"/>
    </x:row>
    <x:row r="45">
      <x:c r="A45" s="26"/>
      <x:c r="B45" s="36" t="str">
        <x:f>IF($A45="","",IFERROR(INDEX(Produtos!$B$5:$B$204,MATCH($A45,Produtos!$A$5:$A$204,0)),""))</x:f>
      </x:c>
      <x:c r="C45" s="36" t="str">
        <x:f>IF($A45="","",IFERROR(INDEX(Produtos!$C$5:$C$204,MATCH($A45,Produtos!$A$5:$A$204,0)),""))</x:f>
      </x:c>
      <x:c r="D45" s="36" t="str">
        <x:f>IF($A45="","",SUMIFS(Historico!$F$5:$F$304,Historico!$B$5:$B$304,$A45,Historico!$A$5:$A$304,D$4))</x:f>
      </x:c>
      <x:c r="E45" s="36" t="str">
        <x:f>IF($A45="","",SUMIFS(Historico!$F$5:$F$304,Historico!$B$5:$B$304,$A45,Historico!$A$5:$A$304,E$4))</x:f>
      </x:c>
      <x:c r="F45" s="36" t="str">
        <x:f>IF($A45="","",SUMIFS(Historico!$F$5:$F$304,Historico!$B$5:$B$304,$A45,Historico!$A$5:$A$304,F$4))</x:f>
      </x:c>
      <x:c r="G45" s="36" t="str">
        <x:f>IF($A45="","",SUMIFS(Historico!$F$5:$F$304,Historico!$B$5:$B$304,$A45,Historico!$A$5:$A$304,G$4))</x:f>
      </x:c>
      <x:c r="H45" s="36" t="str">
        <x:f>IF($A45="","",SUMIFS(Historico!$F$5:$F$304,Historico!$B$5:$B$304,$A45,Historico!$A$5:$A$304,H$4))</x:f>
      </x:c>
      <x:c r="I45" s="36" t="str">
        <x:f>IF($A45="","",SUMIFS(Historico!$F$5:$F$304,Historico!$B$5:$B$304,$A45,Historico!$A$5:$A$304,I$4))</x:f>
      </x:c>
      <x:c r="J45" s="36" t="str">
        <x:f>IF($A45="","",AVERAGE($G45:$I45))</x:f>
      </x:c>
      <x:c r="K45" s="42" t="str">
        <x:f>IF($A45="","",IFERROR(($I45-$G45)/MAX(1,$G45),0))</x:f>
      </x:c>
      <x:c r="L45" s="31"/>
      <x:c r="M45" s="36" t="str">
        <x:f>IF($A45="","",ROUND(MAX(0,$J45*(1+$K45/3*1)*(1+$L45)*SUMIF(Listas!$E$6:$E$17,MONTH(M$4),Listas!$F$6:$F$17)*SUMIF(Listas!$H$6:$H$8,Listas!$B$9,Listas!$I$6:$I$8)),0))</x:f>
      </x:c>
      <x:c r="N45" s="36" t="str">
        <x:f>IF($A45="","",ROUND(MAX(0,$J45*(1+$K45/3*2)*(1+$L45)*SUMIF(Listas!$E$6:$E$17,MONTH(N$4),Listas!$F$6:$F$17)*SUMIF(Listas!$H$6:$H$8,Listas!$B$9,Listas!$I$6:$I$8)),0))</x:f>
      </x:c>
      <x:c r="O45" s="36" t="str">
        <x:f>IF($A45="","",ROUND(MAX(0,$J45*(1+$K45/3*3)*(1+$L45)*SUMIF(Listas!$E$6:$E$17,MONTH(O$4),Listas!$F$6:$F$17)*SUMIF(Listas!$H$6:$H$8,Listas!$B$9,Listas!$I$6:$I$8)),0))</x:f>
      </x:c>
      <x:c r="P45" s="36" t="str">
        <x:f>IF($A45="","",ROUND(MAX(0,$J45*(1+$K45/3*4)*(1+$L45)*SUMIF(Listas!$E$6:$E$17,MONTH(P$4),Listas!$F$6:$F$17)*SUMIF(Listas!$H$6:$H$8,Listas!$B$9,Listas!$I$6:$I$8)),0))</x:f>
      </x:c>
      <x:c r="Q45" s="36" t="str">
        <x:f>IF($A45="","",ROUND(MAX(0,$J45*(1+$K45/3*5)*(1+$L45)*SUMIF(Listas!$E$6:$E$17,MONTH(Q$4),Listas!$F$6:$F$17)*SUMIF(Listas!$H$6:$H$8,Listas!$B$9,Listas!$I$6:$I$8)),0))</x:f>
      </x:c>
      <x:c r="R45" s="36" t="str">
        <x:f>IF($A45="","",ROUND(MAX(0,$J45*(1+$K45/3*6)*(1+$L45)*SUMIF(Listas!$E$6:$E$17,MONTH(R$4),Listas!$F$6:$F$17)*SUMIF(Listas!$H$6:$H$8,Listas!$B$9,Listas!$I$6:$I$8)),0))</x:f>
      </x:c>
      <x:c r="S45" s="42" t="str">
        <x:f>IF($A45="","",IFERROR(SUMIFS(Historico!$H$5:$H$304,Historico!$B$5:$B$304,$A45)/COUNTIFS(Historico!$B$5:$B$304,$A45,Historico!$H$5:$H$304,"&gt;=0"),0))</x:f>
      </x:c>
      <x:c r="T45" s="42" t="str">
        <x:f>IF($A45="","",IFERROR(SUMIFS(Historico!$I$5:$I$304,Historico!$B$5:$B$304,$A45)/COUNTIFS(Historico!$B$5:$B$304,$A45,Historico!$I$5:$I$304,"&lt;&gt;"),0))</x:f>
      </x:c>
      <x:c r="U45" s="44" t="str">
        <x:f>IF($A45="","",IF($S45&lt;=0.10,"ALTA",IF($S45&lt;=Listas!$B$10,"ACEITÁVEL","BAIXA")))</x:f>
      </x:c>
      <x:c r="V45" s="44" t="str">
        <x:f>IF($A45="","",IF($U45="BAIXA","REVISAR MÉTODO",IF(ABS($T45)&gt;0.10,"CORRIGIR VIÉS",IF($K45&gt;0.12,"PREPARAR CRESCIMENTO",IF($K45&lt;-0.12,"REDUZIR PLANO","PLANO ESTÁVEL")))))</x:f>
      </x:c>
      <x:c r="W45" s="1"/>
    </x:row>
    <x:row r="46">
      <x:c r="A46" s="26"/>
      <x:c r="B46" s="36" t="str">
        <x:f>IF($A46="","",IFERROR(INDEX(Produtos!$B$5:$B$204,MATCH($A46,Produtos!$A$5:$A$204,0)),""))</x:f>
      </x:c>
      <x:c r="C46" s="36" t="str">
        <x:f>IF($A46="","",IFERROR(INDEX(Produtos!$C$5:$C$204,MATCH($A46,Produtos!$A$5:$A$204,0)),""))</x:f>
      </x:c>
      <x:c r="D46" s="36" t="str">
        <x:f>IF($A46="","",SUMIFS(Historico!$F$5:$F$304,Historico!$B$5:$B$304,$A46,Historico!$A$5:$A$304,D$4))</x:f>
      </x:c>
      <x:c r="E46" s="36" t="str">
        <x:f>IF($A46="","",SUMIFS(Historico!$F$5:$F$304,Historico!$B$5:$B$304,$A46,Historico!$A$5:$A$304,E$4))</x:f>
      </x:c>
      <x:c r="F46" s="36" t="str">
        <x:f>IF($A46="","",SUMIFS(Historico!$F$5:$F$304,Historico!$B$5:$B$304,$A46,Historico!$A$5:$A$304,F$4))</x:f>
      </x:c>
      <x:c r="G46" s="36" t="str">
        <x:f>IF($A46="","",SUMIFS(Historico!$F$5:$F$304,Historico!$B$5:$B$304,$A46,Historico!$A$5:$A$304,G$4))</x:f>
      </x:c>
      <x:c r="H46" s="36" t="str">
        <x:f>IF($A46="","",SUMIFS(Historico!$F$5:$F$304,Historico!$B$5:$B$304,$A46,Historico!$A$5:$A$304,H$4))</x:f>
      </x:c>
      <x:c r="I46" s="36" t="str">
        <x:f>IF($A46="","",SUMIFS(Historico!$F$5:$F$304,Historico!$B$5:$B$304,$A46,Historico!$A$5:$A$304,I$4))</x:f>
      </x:c>
      <x:c r="J46" s="36" t="str">
        <x:f>IF($A46="","",AVERAGE($G46:$I46))</x:f>
      </x:c>
      <x:c r="K46" s="42" t="str">
        <x:f>IF($A46="","",IFERROR(($I46-$G46)/MAX(1,$G46),0))</x:f>
      </x:c>
      <x:c r="L46" s="31"/>
      <x:c r="M46" s="36" t="str">
        <x:f>IF($A46="","",ROUND(MAX(0,$J46*(1+$K46/3*1)*(1+$L46)*SUMIF(Listas!$E$6:$E$17,MONTH(M$4),Listas!$F$6:$F$17)*SUMIF(Listas!$H$6:$H$8,Listas!$B$9,Listas!$I$6:$I$8)),0))</x:f>
      </x:c>
      <x:c r="N46" s="36" t="str">
        <x:f>IF($A46="","",ROUND(MAX(0,$J46*(1+$K46/3*2)*(1+$L46)*SUMIF(Listas!$E$6:$E$17,MONTH(N$4),Listas!$F$6:$F$17)*SUMIF(Listas!$H$6:$H$8,Listas!$B$9,Listas!$I$6:$I$8)),0))</x:f>
      </x:c>
      <x:c r="O46" s="36" t="str">
        <x:f>IF($A46="","",ROUND(MAX(0,$J46*(1+$K46/3*3)*(1+$L46)*SUMIF(Listas!$E$6:$E$17,MONTH(O$4),Listas!$F$6:$F$17)*SUMIF(Listas!$H$6:$H$8,Listas!$B$9,Listas!$I$6:$I$8)),0))</x:f>
      </x:c>
      <x:c r="P46" s="36" t="str">
        <x:f>IF($A46="","",ROUND(MAX(0,$J46*(1+$K46/3*4)*(1+$L46)*SUMIF(Listas!$E$6:$E$17,MONTH(P$4),Listas!$F$6:$F$17)*SUMIF(Listas!$H$6:$H$8,Listas!$B$9,Listas!$I$6:$I$8)),0))</x:f>
      </x:c>
      <x:c r="Q46" s="36" t="str">
        <x:f>IF($A46="","",ROUND(MAX(0,$J46*(1+$K46/3*5)*(1+$L46)*SUMIF(Listas!$E$6:$E$17,MONTH(Q$4),Listas!$F$6:$F$17)*SUMIF(Listas!$H$6:$H$8,Listas!$B$9,Listas!$I$6:$I$8)),0))</x:f>
      </x:c>
      <x:c r="R46" s="36" t="str">
        <x:f>IF($A46="","",ROUND(MAX(0,$J46*(1+$K46/3*6)*(1+$L46)*SUMIF(Listas!$E$6:$E$17,MONTH(R$4),Listas!$F$6:$F$17)*SUMIF(Listas!$H$6:$H$8,Listas!$B$9,Listas!$I$6:$I$8)),0))</x:f>
      </x:c>
      <x:c r="S46" s="42" t="str">
        <x:f>IF($A46="","",IFERROR(SUMIFS(Historico!$H$5:$H$304,Historico!$B$5:$B$304,$A46)/COUNTIFS(Historico!$B$5:$B$304,$A46,Historico!$H$5:$H$304,"&gt;=0"),0))</x:f>
      </x:c>
      <x:c r="T46" s="42" t="str">
        <x:f>IF($A46="","",IFERROR(SUMIFS(Historico!$I$5:$I$304,Historico!$B$5:$B$304,$A46)/COUNTIFS(Historico!$B$5:$B$304,$A46,Historico!$I$5:$I$304,"&lt;&gt;"),0))</x:f>
      </x:c>
      <x:c r="U46" s="44" t="str">
        <x:f>IF($A46="","",IF($S46&lt;=0.10,"ALTA",IF($S46&lt;=Listas!$B$10,"ACEITÁVEL","BAIXA")))</x:f>
      </x:c>
      <x:c r="V46" s="44" t="str">
        <x:f>IF($A46="","",IF($U46="BAIXA","REVISAR MÉTODO",IF(ABS($T46)&gt;0.10,"CORRIGIR VIÉS",IF($K46&gt;0.12,"PREPARAR CRESCIMENTO",IF($K46&lt;-0.12,"REDUZIR PLANO","PLANO ESTÁVEL")))))</x:f>
      </x:c>
      <x:c r="W46" s="1"/>
    </x:row>
    <x:row r="47">
      <x:c r="A47" s="26"/>
      <x:c r="B47" s="36" t="str">
        <x:f>IF($A47="","",IFERROR(INDEX(Produtos!$B$5:$B$204,MATCH($A47,Produtos!$A$5:$A$204,0)),""))</x:f>
      </x:c>
      <x:c r="C47" s="36" t="str">
        <x:f>IF($A47="","",IFERROR(INDEX(Produtos!$C$5:$C$204,MATCH($A47,Produtos!$A$5:$A$204,0)),""))</x:f>
      </x:c>
      <x:c r="D47" s="36" t="str">
        <x:f>IF($A47="","",SUMIFS(Historico!$F$5:$F$304,Historico!$B$5:$B$304,$A47,Historico!$A$5:$A$304,D$4))</x:f>
      </x:c>
      <x:c r="E47" s="36" t="str">
        <x:f>IF($A47="","",SUMIFS(Historico!$F$5:$F$304,Historico!$B$5:$B$304,$A47,Historico!$A$5:$A$304,E$4))</x:f>
      </x:c>
      <x:c r="F47" s="36" t="str">
        <x:f>IF($A47="","",SUMIFS(Historico!$F$5:$F$304,Historico!$B$5:$B$304,$A47,Historico!$A$5:$A$304,F$4))</x:f>
      </x:c>
      <x:c r="G47" s="36" t="str">
        <x:f>IF($A47="","",SUMIFS(Historico!$F$5:$F$304,Historico!$B$5:$B$304,$A47,Historico!$A$5:$A$304,G$4))</x:f>
      </x:c>
      <x:c r="H47" s="36" t="str">
        <x:f>IF($A47="","",SUMIFS(Historico!$F$5:$F$304,Historico!$B$5:$B$304,$A47,Historico!$A$5:$A$304,H$4))</x:f>
      </x:c>
      <x:c r="I47" s="36" t="str">
        <x:f>IF($A47="","",SUMIFS(Historico!$F$5:$F$304,Historico!$B$5:$B$304,$A47,Historico!$A$5:$A$304,I$4))</x:f>
      </x:c>
      <x:c r="J47" s="36" t="str">
        <x:f>IF($A47="","",AVERAGE($G47:$I47))</x:f>
      </x:c>
      <x:c r="K47" s="42" t="str">
        <x:f>IF($A47="","",IFERROR(($I47-$G47)/MAX(1,$G47),0))</x:f>
      </x:c>
      <x:c r="L47" s="31"/>
      <x:c r="M47" s="36" t="str">
        <x:f>IF($A47="","",ROUND(MAX(0,$J47*(1+$K47/3*1)*(1+$L47)*SUMIF(Listas!$E$6:$E$17,MONTH(M$4),Listas!$F$6:$F$17)*SUMIF(Listas!$H$6:$H$8,Listas!$B$9,Listas!$I$6:$I$8)),0))</x:f>
      </x:c>
      <x:c r="N47" s="36" t="str">
        <x:f>IF($A47="","",ROUND(MAX(0,$J47*(1+$K47/3*2)*(1+$L47)*SUMIF(Listas!$E$6:$E$17,MONTH(N$4),Listas!$F$6:$F$17)*SUMIF(Listas!$H$6:$H$8,Listas!$B$9,Listas!$I$6:$I$8)),0))</x:f>
      </x:c>
      <x:c r="O47" s="36" t="str">
        <x:f>IF($A47="","",ROUND(MAX(0,$J47*(1+$K47/3*3)*(1+$L47)*SUMIF(Listas!$E$6:$E$17,MONTH(O$4),Listas!$F$6:$F$17)*SUMIF(Listas!$H$6:$H$8,Listas!$B$9,Listas!$I$6:$I$8)),0))</x:f>
      </x:c>
      <x:c r="P47" s="36" t="str">
        <x:f>IF($A47="","",ROUND(MAX(0,$J47*(1+$K47/3*4)*(1+$L47)*SUMIF(Listas!$E$6:$E$17,MONTH(P$4),Listas!$F$6:$F$17)*SUMIF(Listas!$H$6:$H$8,Listas!$B$9,Listas!$I$6:$I$8)),0))</x:f>
      </x:c>
      <x:c r="Q47" s="36" t="str">
        <x:f>IF($A47="","",ROUND(MAX(0,$J47*(1+$K47/3*5)*(1+$L47)*SUMIF(Listas!$E$6:$E$17,MONTH(Q$4),Listas!$F$6:$F$17)*SUMIF(Listas!$H$6:$H$8,Listas!$B$9,Listas!$I$6:$I$8)),0))</x:f>
      </x:c>
      <x:c r="R47" s="36" t="str">
        <x:f>IF($A47="","",ROUND(MAX(0,$J47*(1+$K47/3*6)*(1+$L47)*SUMIF(Listas!$E$6:$E$17,MONTH(R$4),Listas!$F$6:$F$17)*SUMIF(Listas!$H$6:$H$8,Listas!$B$9,Listas!$I$6:$I$8)),0))</x:f>
      </x:c>
      <x:c r="S47" s="42" t="str">
        <x:f>IF($A47="","",IFERROR(SUMIFS(Historico!$H$5:$H$304,Historico!$B$5:$B$304,$A47)/COUNTIFS(Historico!$B$5:$B$304,$A47,Historico!$H$5:$H$304,"&gt;=0"),0))</x:f>
      </x:c>
      <x:c r="T47" s="42" t="str">
        <x:f>IF($A47="","",IFERROR(SUMIFS(Historico!$I$5:$I$304,Historico!$B$5:$B$304,$A47)/COUNTIFS(Historico!$B$5:$B$304,$A47,Historico!$I$5:$I$304,"&lt;&gt;"),0))</x:f>
      </x:c>
      <x:c r="U47" s="44" t="str">
        <x:f>IF($A47="","",IF($S47&lt;=0.10,"ALTA",IF($S47&lt;=Listas!$B$10,"ACEITÁVEL","BAIXA")))</x:f>
      </x:c>
      <x:c r="V47" s="44" t="str">
        <x:f>IF($A47="","",IF($U47="BAIXA","REVISAR MÉTODO",IF(ABS($T47)&gt;0.10,"CORRIGIR VIÉS",IF($K47&gt;0.12,"PREPARAR CRESCIMENTO",IF($K47&lt;-0.12,"REDUZIR PLANO","PLANO ESTÁVEL")))))</x:f>
      </x:c>
      <x:c r="W47" s="1"/>
    </x:row>
    <x:row r="48">
      <x:c r="A48" s="26"/>
      <x:c r="B48" s="36" t="str">
        <x:f>IF($A48="","",IFERROR(INDEX(Produtos!$B$5:$B$204,MATCH($A48,Produtos!$A$5:$A$204,0)),""))</x:f>
      </x:c>
      <x:c r="C48" s="36" t="str">
        <x:f>IF($A48="","",IFERROR(INDEX(Produtos!$C$5:$C$204,MATCH($A48,Produtos!$A$5:$A$204,0)),""))</x:f>
      </x:c>
      <x:c r="D48" s="36" t="str">
        <x:f>IF($A48="","",SUMIFS(Historico!$F$5:$F$304,Historico!$B$5:$B$304,$A48,Historico!$A$5:$A$304,D$4))</x:f>
      </x:c>
      <x:c r="E48" s="36" t="str">
        <x:f>IF($A48="","",SUMIFS(Historico!$F$5:$F$304,Historico!$B$5:$B$304,$A48,Historico!$A$5:$A$304,E$4))</x:f>
      </x:c>
      <x:c r="F48" s="36" t="str">
        <x:f>IF($A48="","",SUMIFS(Historico!$F$5:$F$304,Historico!$B$5:$B$304,$A48,Historico!$A$5:$A$304,F$4))</x:f>
      </x:c>
      <x:c r="G48" s="36" t="str">
        <x:f>IF($A48="","",SUMIFS(Historico!$F$5:$F$304,Historico!$B$5:$B$304,$A48,Historico!$A$5:$A$304,G$4))</x:f>
      </x:c>
      <x:c r="H48" s="36" t="str">
        <x:f>IF($A48="","",SUMIFS(Historico!$F$5:$F$304,Historico!$B$5:$B$304,$A48,Historico!$A$5:$A$304,H$4))</x:f>
      </x:c>
      <x:c r="I48" s="36" t="str">
        <x:f>IF($A48="","",SUMIFS(Historico!$F$5:$F$304,Historico!$B$5:$B$304,$A48,Historico!$A$5:$A$304,I$4))</x:f>
      </x:c>
      <x:c r="J48" s="36" t="str">
        <x:f>IF($A48="","",AVERAGE($G48:$I48))</x:f>
      </x:c>
      <x:c r="K48" s="42" t="str">
        <x:f>IF($A48="","",IFERROR(($I48-$G48)/MAX(1,$G48),0))</x:f>
      </x:c>
      <x:c r="L48" s="31"/>
      <x:c r="M48" s="36" t="str">
        <x:f>IF($A48="","",ROUND(MAX(0,$J48*(1+$K48/3*1)*(1+$L48)*SUMIF(Listas!$E$6:$E$17,MONTH(M$4),Listas!$F$6:$F$17)*SUMIF(Listas!$H$6:$H$8,Listas!$B$9,Listas!$I$6:$I$8)),0))</x:f>
      </x:c>
      <x:c r="N48" s="36" t="str">
        <x:f>IF($A48="","",ROUND(MAX(0,$J48*(1+$K48/3*2)*(1+$L48)*SUMIF(Listas!$E$6:$E$17,MONTH(N$4),Listas!$F$6:$F$17)*SUMIF(Listas!$H$6:$H$8,Listas!$B$9,Listas!$I$6:$I$8)),0))</x:f>
      </x:c>
      <x:c r="O48" s="36" t="str">
        <x:f>IF($A48="","",ROUND(MAX(0,$J48*(1+$K48/3*3)*(1+$L48)*SUMIF(Listas!$E$6:$E$17,MONTH(O$4),Listas!$F$6:$F$17)*SUMIF(Listas!$H$6:$H$8,Listas!$B$9,Listas!$I$6:$I$8)),0))</x:f>
      </x:c>
      <x:c r="P48" s="36" t="str">
        <x:f>IF($A48="","",ROUND(MAX(0,$J48*(1+$K48/3*4)*(1+$L48)*SUMIF(Listas!$E$6:$E$17,MONTH(P$4),Listas!$F$6:$F$17)*SUMIF(Listas!$H$6:$H$8,Listas!$B$9,Listas!$I$6:$I$8)),0))</x:f>
      </x:c>
      <x:c r="Q48" s="36" t="str">
        <x:f>IF($A48="","",ROUND(MAX(0,$J48*(1+$K48/3*5)*(1+$L48)*SUMIF(Listas!$E$6:$E$17,MONTH(Q$4),Listas!$F$6:$F$17)*SUMIF(Listas!$H$6:$H$8,Listas!$B$9,Listas!$I$6:$I$8)),0))</x:f>
      </x:c>
      <x:c r="R48" s="36" t="str">
        <x:f>IF($A48="","",ROUND(MAX(0,$J48*(1+$K48/3*6)*(1+$L48)*SUMIF(Listas!$E$6:$E$17,MONTH(R$4),Listas!$F$6:$F$17)*SUMIF(Listas!$H$6:$H$8,Listas!$B$9,Listas!$I$6:$I$8)),0))</x:f>
      </x:c>
      <x:c r="S48" s="42" t="str">
        <x:f>IF($A48="","",IFERROR(SUMIFS(Historico!$H$5:$H$304,Historico!$B$5:$B$304,$A48)/COUNTIFS(Historico!$B$5:$B$304,$A48,Historico!$H$5:$H$304,"&gt;=0"),0))</x:f>
      </x:c>
      <x:c r="T48" s="42" t="str">
        <x:f>IF($A48="","",IFERROR(SUMIFS(Historico!$I$5:$I$304,Historico!$B$5:$B$304,$A48)/COUNTIFS(Historico!$B$5:$B$304,$A48,Historico!$I$5:$I$304,"&lt;&gt;"),0))</x:f>
      </x:c>
      <x:c r="U48" s="44" t="str">
        <x:f>IF($A48="","",IF($S48&lt;=0.10,"ALTA",IF($S48&lt;=Listas!$B$10,"ACEITÁVEL","BAIXA")))</x:f>
      </x:c>
      <x:c r="V48" s="44" t="str">
        <x:f>IF($A48="","",IF($U48="BAIXA","REVISAR MÉTODO",IF(ABS($T48)&gt;0.10,"CORRIGIR VIÉS",IF($K48&gt;0.12,"PREPARAR CRESCIMENTO",IF($K48&lt;-0.12,"REDUZIR PLANO","PLANO ESTÁVEL")))))</x:f>
      </x:c>
      <x:c r="W48" s="1"/>
    </x:row>
    <x:row r="49">
      <x:c r="A49" s="26"/>
      <x:c r="B49" s="36" t="str">
        <x:f>IF($A49="","",IFERROR(INDEX(Produtos!$B$5:$B$204,MATCH($A49,Produtos!$A$5:$A$204,0)),""))</x:f>
      </x:c>
      <x:c r="C49" s="36" t="str">
        <x:f>IF($A49="","",IFERROR(INDEX(Produtos!$C$5:$C$204,MATCH($A49,Produtos!$A$5:$A$204,0)),""))</x:f>
      </x:c>
      <x:c r="D49" s="36" t="str">
        <x:f>IF($A49="","",SUMIFS(Historico!$F$5:$F$304,Historico!$B$5:$B$304,$A49,Historico!$A$5:$A$304,D$4))</x:f>
      </x:c>
      <x:c r="E49" s="36" t="str">
        <x:f>IF($A49="","",SUMIFS(Historico!$F$5:$F$304,Historico!$B$5:$B$304,$A49,Historico!$A$5:$A$304,E$4))</x:f>
      </x:c>
      <x:c r="F49" s="36" t="str">
        <x:f>IF($A49="","",SUMIFS(Historico!$F$5:$F$304,Historico!$B$5:$B$304,$A49,Historico!$A$5:$A$304,F$4))</x:f>
      </x:c>
      <x:c r="G49" s="36" t="str">
        <x:f>IF($A49="","",SUMIFS(Historico!$F$5:$F$304,Historico!$B$5:$B$304,$A49,Historico!$A$5:$A$304,G$4))</x:f>
      </x:c>
      <x:c r="H49" s="36" t="str">
        <x:f>IF($A49="","",SUMIFS(Historico!$F$5:$F$304,Historico!$B$5:$B$304,$A49,Historico!$A$5:$A$304,H$4))</x:f>
      </x:c>
      <x:c r="I49" s="36" t="str">
        <x:f>IF($A49="","",SUMIFS(Historico!$F$5:$F$304,Historico!$B$5:$B$304,$A49,Historico!$A$5:$A$304,I$4))</x:f>
      </x:c>
      <x:c r="J49" s="36" t="str">
        <x:f>IF($A49="","",AVERAGE($G49:$I49))</x:f>
      </x:c>
      <x:c r="K49" s="42" t="str">
        <x:f>IF($A49="","",IFERROR(($I49-$G49)/MAX(1,$G49),0))</x:f>
      </x:c>
      <x:c r="L49" s="31"/>
      <x:c r="M49" s="36" t="str">
        <x:f>IF($A49="","",ROUND(MAX(0,$J49*(1+$K49/3*1)*(1+$L49)*SUMIF(Listas!$E$6:$E$17,MONTH(M$4),Listas!$F$6:$F$17)*SUMIF(Listas!$H$6:$H$8,Listas!$B$9,Listas!$I$6:$I$8)),0))</x:f>
      </x:c>
      <x:c r="N49" s="36" t="str">
        <x:f>IF($A49="","",ROUND(MAX(0,$J49*(1+$K49/3*2)*(1+$L49)*SUMIF(Listas!$E$6:$E$17,MONTH(N$4),Listas!$F$6:$F$17)*SUMIF(Listas!$H$6:$H$8,Listas!$B$9,Listas!$I$6:$I$8)),0))</x:f>
      </x:c>
      <x:c r="O49" s="36" t="str">
        <x:f>IF($A49="","",ROUND(MAX(0,$J49*(1+$K49/3*3)*(1+$L49)*SUMIF(Listas!$E$6:$E$17,MONTH(O$4),Listas!$F$6:$F$17)*SUMIF(Listas!$H$6:$H$8,Listas!$B$9,Listas!$I$6:$I$8)),0))</x:f>
      </x:c>
      <x:c r="P49" s="36" t="str">
        <x:f>IF($A49="","",ROUND(MAX(0,$J49*(1+$K49/3*4)*(1+$L49)*SUMIF(Listas!$E$6:$E$17,MONTH(P$4),Listas!$F$6:$F$17)*SUMIF(Listas!$H$6:$H$8,Listas!$B$9,Listas!$I$6:$I$8)),0))</x:f>
      </x:c>
      <x:c r="Q49" s="36" t="str">
        <x:f>IF($A49="","",ROUND(MAX(0,$J49*(1+$K49/3*5)*(1+$L49)*SUMIF(Listas!$E$6:$E$17,MONTH(Q$4),Listas!$F$6:$F$17)*SUMIF(Listas!$H$6:$H$8,Listas!$B$9,Listas!$I$6:$I$8)),0))</x:f>
      </x:c>
      <x:c r="R49" s="36" t="str">
        <x:f>IF($A49="","",ROUND(MAX(0,$J49*(1+$K49/3*6)*(1+$L49)*SUMIF(Listas!$E$6:$E$17,MONTH(R$4),Listas!$F$6:$F$17)*SUMIF(Listas!$H$6:$H$8,Listas!$B$9,Listas!$I$6:$I$8)),0))</x:f>
      </x:c>
      <x:c r="S49" s="42" t="str">
        <x:f>IF($A49="","",IFERROR(SUMIFS(Historico!$H$5:$H$304,Historico!$B$5:$B$304,$A49)/COUNTIFS(Historico!$B$5:$B$304,$A49,Historico!$H$5:$H$304,"&gt;=0"),0))</x:f>
      </x:c>
      <x:c r="T49" s="42" t="str">
        <x:f>IF($A49="","",IFERROR(SUMIFS(Historico!$I$5:$I$304,Historico!$B$5:$B$304,$A49)/COUNTIFS(Historico!$B$5:$B$304,$A49,Historico!$I$5:$I$304,"&lt;&gt;"),0))</x:f>
      </x:c>
      <x:c r="U49" s="44" t="str">
        <x:f>IF($A49="","",IF($S49&lt;=0.10,"ALTA",IF($S49&lt;=Listas!$B$10,"ACEITÁVEL","BAIXA")))</x:f>
      </x:c>
      <x:c r="V49" s="44" t="str">
        <x:f>IF($A49="","",IF($U49="BAIXA","REVISAR MÉTODO",IF(ABS($T49)&gt;0.10,"CORRIGIR VIÉS",IF($K49&gt;0.12,"PREPARAR CRESCIMENTO",IF($K49&lt;-0.12,"REDUZIR PLANO","PLANO ESTÁVEL")))))</x:f>
      </x:c>
      <x:c r="W49" s="1"/>
    </x:row>
    <x:row r="50">
      <x:c r="A50" s="26"/>
      <x:c r="B50" s="36" t="str">
        <x:f>IF($A50="","",IFERROR(INDEX(Produtos!$B$5:$B$204,MATCH($A50,Produtos!$A$5:$A$204,0)),""))</x:f>
      </x:c>
      <x:c r="C50" s="36" t="str">
        <x:f>IF($A50="","",IFERROR(INDEX(Produtos!$C$5:$C$204,MATCH($A50,Produtos!$A$5:$A$204,0)),""))</x:f>
      </x:c>
      <x:c r="D50" s="36" t="str">
        <x:f>IF($A50="","",SUMIFS(Historico!$F$5:$F$304,Historico!$B$5:$B$304,$A50,Historico!$A$5:$A$304,D$4))</x:f>
      </x:c>
      <x:c r="E50" s="36" t="str">
        <x:f>IF($A50="","",SUMIFS(Historico!$F$5:$F$304,Historico!$B$5:$B$304,$A50,Historico!$A$5:$A$304,E$4))</x:f>
      </x:c>
      <x:c r="F50" s="36" t="str">
        <x:f>IF($A50="","",SUMIFS(Historico!$F$5:$F$304,Historico!$B$5:$B$304,$A50,Historico!$A$5:$A$304,F$4))</x:f>
      </x:c>
      <x:c r="G50" s="36" t="str">
        <x:f>IF($A50="","",SUMIFS(Historico!$F$5:$F$304,Historico!$B$5:$B$304,$A50,Historico!$A$5:$A$304,G$4))</x:f>
      </x:c>
      <x:c r="H50" s="36" t="str">
        <x:f>IF($A50="","",SUMIFS(Historico!$F$5:$F$304,Historico!$B$5:$B$304,$A50,Historico!$A$5:$A$304,H$4))</x:f>
      </x:c>
      <x:c r="I50" s="36" t="str">
        <x:f>IF($A50="","",SUMIFS(Historico!$F$5:$F$304,Historico!$B$5:$B$304,$A50,Historico!$A$5:$A$304,I$4))</x:f>
      </x:c>
      <x:c r="J50" s="36" t="str">
        <x:f>IF($A50="","",AVERAGE($G50:$I50))</x:f>
      </x:c>
      <x:c r="K50" s="42" t="str">
        <x:f>IF($A50="","",IFERROR(($I50-$G50)/MAX(1,$G50),0))</x:f>
      </x:c>
      <x:c r="L50" s="31"/>
      <x:c r="M50" s="36" t="str">
        <x:f>IF($A50="","",ROUND(MAX(0,$J50*(1+$K50/3*1)*(1+$L50)*SUMIF(Listas!$E$6:$E$17,MONTH(M$4),Listas!$F$6:$F$17)*SUMIF(Listas!$H$6:$H$8,Listas!$B$9,Listas!$I$6:$I$8)),0))</x:f>
      </x:c>
      <x:c r="N50" s="36" t="str">
        <x:f>IF($A50="","",ROUND(MAX(0,$J50*(1+$K50/3*2)*(1+$L50)*SUMIF(Listas!$E$6:$E$17,MONTH(N$4),Listas!$F$6:$F$17)*SUMIF(Listas!$H$6:$H$8,Listas!$B$9,Listas!$I$6:$I$8)),0))</x:f>
      </x:c>
      <x:c r="O50" s="36" t="str">
        <x:f>IF($A50="","",ROUND(MAX(0,$J50*(1+$K50/3*3)*(1+$L50)*SUMIF(Listas!$E$6:$E$17,MONTH(O$4),Listas!$F$6:$F$17)*SUMIF(Listas!$H$6:$H$8,Listas!$B$9,Listas!$I$6:$I$8)),0))</x:f>
      </x:c>
      <x:c r="P50" s="36" t="str">
        <x:f>IF($A50="","",ROUND(MAX(0,$J50*(1+$K50/3*4)*(1+$L50)*SUMIF(Listas!$E$6:$E$17,MONTH(P$4),Listas!$F$6:$F$17)*SUMIF(Listas!$H$6:$H$8,Listas!$B$9,Listas!$I$6:$I$8)),0))</x:f>
      </x:c>
      <x:c r="Q50" s="36" t="str">
        <x:f>IF($A50="","",ROUND(MAX(0,$J50*(1+$K50/3*5)*(1+$L50)*SUMIF(Listas!$E$6:$E$17,MONTH(Q$4),Listas!$F$6:$F$17)*SUMIF(Listas!$H$6:$H$8,Listas!$B$9,Listas!$I$6:$I$8)),0))</x:f>
      </x:c>
      <x:c r="R50" s="36" t="str">
        <x:f>IF($A50="","",ROUND(MAX(0,$J50*(1+$K50/3*6)*(1+$L50)*SUMIF(Listas!$E$6:$E$17,MONTH(R$4),Listas!$F$6:$F$17)*SUMIF(Listas!$H$6:$H$8,Listas!$B$9,Listas!$I$6:$I$8)),0))</x:f>
      </x:c>
      <x:c r="S50" s="42" t="str">
        <x:f>IF($A50="","",IFERROR(SUMIFS(Historico!$H$5:$H$304,Historico!$B$5:$B$304,$A50)/COUNTIFS(Historico!$B$5:$B$304,$A50,Historico!$H$5:$H$304,"&gt;=0"),0))</x:f>
      </x:c>
      <x:c r="T50" s="42" t="str">
        <x:f>IF($A50="","",IFERROR(SUMIFS(Historico!$I$5:$I$304,Historico!$B$5:$B$304,$A50)/COUNTIFS(Historico!$B$5:$B$304,$A50,Historico!$I$5:$I$304,"&lt;&gt;"),0))</x:f>
      </x:c>
      <x:c r="U50" s="44" t="str">
        <x:f>IF($A50="","",IF($S50&lt;=0.10,"ALTA",IF($S50&lt;=Listas!$B$10,"ACEITÁVEL","BAIXA")))</x:f>
      </x:c>
      <x:c r="V50" s="44" t="str">
        <x:f>IF($A50="","",IF($U50="BAIXA","REVISAR MÉTODO",IF(ABS($T50)&gt;0.10,"CORRIGIR VIÉS",IF($K50&gt;0.12,"PREPARAR CRESCIMENTO",IF($K50&lt;-0.12,"REDUZIR PLANO","PLANO ESTÁVEL")))))</x:f>
      </x:c>
      <x:c r="W50" s="1"/>
    </x:row>
    <x:row r="51">
      <x:c r="A51" s="26"/>
      <x:c r="B51" s="36" t="str">
        <x:f>IF($A51="","",IFERROR(INDEX(Produtos!$B$5:$B$204,MATCH($A51,Produtos!$A$5:$A$204,0)),""))</x:f>
      </x:c>
      <x:c r="C51" s="36" t="str">
        <x:f>IF($A51="","",IFERROR(INDEX(Produtos!$C$5:$C$204,MATCH($A51,Produtos!$A$5:$A$204,0)),""))</x:f>
      </x:c>
      <x:c r="D51" s="36" t="str">
        <x:f>IF($A51="","",SUMIFS(Historico!$F$5:$F$304,Historico!$B$5:$B$304,$A51,Historico!$A$5:$A$304,D$4))</x:f>
      </x:c>
      <x:c r="E51" s="36" t="str">
        <x:f>IF($A51="","",SUMIFS(Historico!$F$5:$F$304,Historico!$B$5:$B$304,$A51,Historico!$A$5:$A$304,E$4))</x:f>
      </x:c>
      <x:c r="F51" s="36" t="str">
        <x:f>IF($A51="","",SUMIFS(Historico!$F$5:$F$304,Historico!$B$5:$B$304,$A51,Historico!$A$5:$A$304,F$4))</x:f>
      </x:c>
      <x:c r="G51" s="36" t="str">
        <x:f>IF($A51="","",SUMIFS(Historico!$F$5:$F$304,Historico!$B$5:$B$304,$A51,Historico!$A$5:$A$304,G$4))</x:f>
      </x:c>
      <x:c r="H51" s="36" t="str">
        <x:f>IF($A51="","",SUMIFS(Historico!$F$5:$F$304,Historico!$B$5:$B$304,$A51,Historico!$A$5:$A$304,H$4))</x:f>
      </x:c>
      <x:c r="I51" s="36" t="str">
        <x:f>IF($A51="","",SUMIFS(Historico!$F$5:$F$304,Historico!$B$5:$B$304,$A51,Historico!$A$5:$A$304,I$4))</x:f>
      </x:c>
      <x:c r="J51" s="36" t="str">
        <x:f>IF($A51="","",AVERAGE($G51:$I51))</x:f>
      </x:c>
      <x:c r="K51" s="42" t="str">
        <x:f>IF($A51="","",IFERROR(($I51-$G51)/MAX(1,$G51),0))</x:f>
      </x:c>
      <x:c r="L51" s="31"/>
      <x:c r="M51" s="36" t="str">
        <x:f>IF($A51="","",ROUND(MAX(0,$J51*(1+$K51/3*1)*(1+$L51)*SUMIF(Listas!$E$6:$E$17,MONTH(M$4),Listas!$F$6:$F$17)*SUMIF(Listas!$H$6:$H$8,Listas!$B$9,Listas!$I$6:$I$8)),0))</x:f>
      </x:c>
      <x:c r="N51" s="36" t="str">
        <x:f>IF($A51="","",ROUND(MAX(0,$J51*(1+$K51/3*2)*(1+$L51)*SUMIF(Listas!$E$6:$E$17,MONTH(N$4),Listas!$F$6:$F$17)*SUMIF(Listas!$H$6:$H$8,Listas!$B$9,Listas!$I$6:$I$8)),0))</x:f>
      </x:c>
      <x:c r="O51" s="36" t="str">
        <x:f>IF($A51="","",ROUND(MAX(0,$J51*(1+$K51/3*3)*(1+$L51)*SUMIF(Listas!$E$6:$E$17,MONTH(O$4),Listas!$F$6:$F$17)*SUMIF(Listas!$H$6:$H$8,Listas!$B$9,Listas!$I$6:$I$8)),0))</x:f>
      </x:c>
      <x:c r="P51" s="36" t="str">
        <x:f>IF($A51="","",ROUND(MAX(0,$J51*(1+$K51/3*4)*(1+$L51)*SUMIF(Listas!$E$6:$E$17,MONTH(P$4),Listas!$F$6:$F$17)*SUMIF(Listas!$H$6:$H$8,Listas!$B$9,Listas!$I$6:$I$8)),0))</x:f>
      </x:c>
      <x:c r="Q51" s="36" t="str">
        <x:f>IF($A51="","",ROUND(MAX(0,$J51*(1+$K51/3*5)*(1+$L51)*SUMIF(Listas!$E$6:$E$17,MONTH(Q$4),Listas!$F$6:$F$17)*SUMIF(Listas!$H$6:$H$8,Listas!$B$9,Listas!$I$6:$I$8)),0))</x:f>
      </x:c>
      <x:c r="R51" s="36" t="str">
        <x:f>IF($A51="","",ROUND(MAX(0,$J51*(1+$K51/3*6)*(1+$L51)*SUMIF(Listas!$E$6:$E$17,MONTH(R$4),Listas!$F$6:$F$17)*SUMIF(Listas!$H$6:$H$8,Listas!$B$9,Listas!$I$6:$I$8)),0))</x:f>
      </x:c>
      <x:c r="S51" s="42" t="str">
        <x:f>IF($A51="","",IFERROR(SUMIFS(Historico!$H$5:$H$304,Historico!$B$5:$B$304,$A51)/COUNTIFS(Historico!$B$5:$B$304,$A51,Historico!$H$5:$H$304,"&gt;=0"),0))</x:f>
      </x:c>
      <x:c r="T51" s="42" t="str">
        <x:f>IF($A51="","",IFERROR(SUMIFS(Historico!$I$5:$I$304,Historico!$B$5:$B$304,$A51)/COUNTIFS(Historico!$B$5:$B$304,$A51,Historico!$I$5:$I$304,"&lt;&gt;"),0))</x:f>
      </x:c>
      <x:c r="U51" s="44" t="str">
        <x:f>IF($A51="","",IF($S51&lt;=0.10,"ALTA",IF($S51&lt;=Listas!$B$10,"ACEITÁVEL","BAIXA")))</x:f>
      </x:c>
      <x:c r="V51" s="44" t="str">
        <x:f>IF($A51="","",IF($U51="BAIXA","REVISAR MÉTODO",IF(ABS($T51)&gt;0.10,"CORRIGIR VIÉS",IF($K51&gt;0.12,"PREPARAR CRESCIMENTO",IF($K51&lt;-0.12,"REDUZIR PLANO","PLANO ESTÁVEL")))))</x:f>
      </x:c>
      <x:c r="W51" s="1"/>
    </x:row>
    <x:row r="52">
      <x:c r="A52" s="26"/>
      <x:c r="B52" s="36" t="str">
        <x:f>IF($A52="","",IFERROR(INDEX(Produtos!$B$5:$B$204,MATCH($A52,Produtos!$A$5:$A$204,0)),""))</x:f>
      </x:c>
      <x:c r="C52" s="36" t="str">
        <x:f>IF($A52="","",IFERROR(INDEX(Produtos!$C$5:$C$204,MATCH($A52,Produtos!$A$5:$A$204,0)),""))</x:f>
      </x:c>
      <x:c r="D52" s="36" t="str">
        <x:f>IF($A52="","",SUMIFS(Historico!$F$5:$F$304,Historico!$B$5:$B$304,$A52,Historico!$A$5:$A$304,D$4))</x:f>
      </x:c>
      <x:c r="E52" s="36" t="str">
        <x:f>IF($A52="","",SUMIFS(Historico!$F$5:$F$304,Historico!$B$5:$B$304,$A52,Historico!$A$5:$A$304,E$4))</x:f>
      </x:c>
      <x:c r="F52" s="36" t="str">
        <x:f>IF($A52="","",SUMIFS(Historico!$F$5:$F$304,Historico!$B$5:$B$304,$A52,Historico!$A$5:$A$304,F$4))</x:f>
      </x:c>
      <x:c r="G52" s="36" t="str">
        <x:f>IF($A52="","",SUMIFS(Historico!$F$5:$F$304,Historico!$B$5:$B$304,$A52,Historico!$A$5:$A$304,G$4))</x:f>
      </x:c>
      <x:c r="H52" s="36" t="str">
        <x:f>IF($A52="","",SUMIFS(Historico!$F$5:$F$304,Historico!$B$5:$B$304,$A52,Historico!$A$5:$A$304,H$4))</x:f>
      </x:c>
      <x:c r="I52" s="36" t="str">
        <x:f>IF($A52="","",SUMIFS(Historico!$F$5:$F$304,Historico!$B$5:$B$304,$A52,Historico!$A$5:$A$304,I$4))</x:f>
      </x:c>
      <x:c r="J52" s="36" t="str">
        <x:f>IF($A52="","",AVERAGE($G52:$I52))</x:f>
      </x:c>
      <x:c r="K52" s="42" t="str">
        <x:f>IF($A52="","",IFERROR(($I52-$G52)/MAX(1,$G52),0))</x:f>
      </x:c>
      <x:c r="L52" s="31"/>
      <x:c r="M52" s="36" t="str">
        <x:f>IF($A52="","",ROUND(MAX(0,$J52*(1+$K52/3*1)*(1+$L52)*SUMIF(Listas!$E$6:$E$17,MONTH(M$4),Listas!$F$6:$F$17)*SUMIF(Listas!$H$6:$H$8,Listas!$B$9,Listas!$I$6:$I$8)),0))</x:f>
      </x:c>
      <x:c r="N52" s="36" t="str">
        <x:f>IF($A52="","",ROUND(MAX(0,$J52*(1+$K52/3*2)*(1+$L52)*SUMIF(Listas!$E$6:$E$17,MONTH(N$4),Listas!$F$6:$F$17)*SUMIF(Listas!$H$6:$H$8,Listas!$B$9,Listas!$I$6:$I$8)),0))</x:f>
      </x:c>
      <x:c r="O52" s="36" t="str">
        <x:f>IF($A52="","",ROUND(MAX(0,$J52*(1+$K52/3*3)*(1+$L52)*SUMIF(Listas!$E$6:$E$17,MONTH(O$4),Listas!$F$6:$F$17)*SUMIF(Listas!$H$6:$H$8,Listas!$B$9,Listas!$I$6:$I$8)),0))</x:f>
      </x:c>
      <x:c r="P52" s="36" t="str">
        <x:f>IF($A52="","",ROUND(MAX(0,$J52*(1+$K52/3*4)*(1+$L52)*SUMIF(Listas!$E$6:$E$17,MONTH(P$4),Listas!$F$6:$F$17)*SUMIF(Listas!$H$6:$H$8,Listas!$B$9,Listas!$I$6:$I$8)),0))</x:f>
      </x:c>
      <x:c r="Q52" s="36" t="str">
        <x:f>IF($A52="","",ROUND(MAX(0,$J52*(1+$K52/3*5)*(1+$L52)*SUMIF(Listas!$E$6:$E$17,MONTH(Q$4),Listas!$F$6:$F$17)*SUMIF(Listas!$H$6:$H$8,Listas!$B$9,Listas!$I$6:$I$8)),0))</x:f>
      </x:c>
      <x:c r="R52" s="36" t="str">
        <x:f>IF($A52="","",ROUND(MAX(0,$J52*(1+$K52/3*6)*(1+$L52)*SUMIF(Listas!$E$6:$E$17,MONTH(R$4),Listas!$F$6:$F$17)*SUMIF(Listas!$H$6:$H$8,Listas!$B$9,Listas!$I$6:$I$8)),0))</x:f>
      </x:c>
      <x:c r="S52" s="42" t="str">
        <x:f>IF($A52="","",IFERROR(SUMIFS(Historico!$H$5:$H$304,Historico!$B$5:$B$304,$A52)/COUNTIFS(Historico!$B$5:$B$304,$A52,Historico!$H$5:$H$304,"&gt;=0"),0))</x:f>
      </x:c>
      <x:c r="T52" s="42" t="str">
        <x:f>IF($A52="","",IFERROR(SUMIFS(Historico!$I$5:$I$304,Historico!$B$5:$B$304,$A52)/COUNTIFS(Historico!$B$5:$B$304,$A52,Historico!$I$5:$I$304,"&lt;&gt;"),0))</x:f>
      </x:c>
      <x:c r="U52" s="44" t="str">
        <x:f>IF($A52="","",IF($S52&lt;=0.10,"ALTA",IF($S52&lt;=Listas!$B$10,"ACEITÁVEL","BAIXA")))</x:f>
      </x:c>
      <x:c r="V52" s="44" t="str">
        <x:f>IF($A52="","",IF($U52="BAIXA","REVISAR MÉTODO",IF(ABS($T52)&gt;0.10,"CORRIGIR VIÉS",IF($K52&gt;0.12,"PREPARAR CRESCIMENTO",IF($K52&lt;-0.12,"REDUZIR PLANO","PLANO ESTÁVEL")))))</x:f>
      </x:c>
      <x:c r="W52" s="1"/>
    </x:row>
    <x:row r="53">
      <x:c r="A53" s="26"/>
      <x:c r="B53" s="36" t="str">
        <x:f>IF($A53="","",IFERROR(INDEX(Produtos!$B$5:$B$204,MATCH($A53,Produtos!$A$5:$A$204,0)),""))</x:f>
      </x:c>
      <x:c r="C53" s="36" t="str">
        <x:f>IF($A53="","",IFERROR(INDEX(Produtos!$C$5:$C$204,MATCH($A53,Produtos!$A$5:$A$204,0)),""))</x:f>
      </x:c>
      <x:c r="D53" s="36" t="str">
        <x:f>IF($A53="","",SUMIFS(Historico!$F$5:$F$304,Historico!$B$5:$B$304,$A53,Historico!$A$5:$A$304,D$4))</x:f>
      </x:c>
      <x:c r="E53" s="36" t="str">
        <x:f>IF($A53="","",SUMIFS(Historico!$F$5:$F$304,Historico!$B$5:$B$304,$A53,Historico!$A$5:$A$304,E$4))</x:f>
      </x:c>
      <x:c r="F53" s="36" t="str">
        <x:f>IF($A53="","",SUMIFS(Historico!$F$5:$F$304,Historico!$B$5:$B$304,$A53,Historico!$A$5:$A$304,F$4))</x:f>
      </x:c>
      <x:c r="G53" s="36" t="str">
        <x:f>IF($A53="","",SUMIFS(Historico!$F$5:$F$304,Historico!$B$5:$B$304,$A53,Historico!$A$5:$A$304,G$4))</x:f>
      </x:c>
      <x:c r="H53" s="36" t="str">
        <x:f>IF($A53="","",SUMIFS(Historico!$F$5:$F$304,Historico!$B$5:$B$304,$A53,Historico!$A$5:$A$304,H$4))</x:f>
      </x:c>
      <x:c r="I53" s="36" t="str">
        <x:f>IF($A53="","",SUMIFS(Historico!$F$5:$F$304,Historico!$B$5:$B$304,$A53,Historico!$A$5:$A$304,I$4))</x:f>
      </x:c>
      <x:c r="J53" s="36" t="str">
        <x:f>IF($A53="","",AVERAGE($G53:$I53))</x:f>
      </x:c>
      <x:c r="K53" s="42" t="str">
        <x:f>IF($A53="","",IFERROR(($I53-$G53)/MAX(1,$G53),0))</x:f>
      </x:c>
      <x:c r="L53" s="31"/>
      <x:c r="M53" s="36" t="str">
        <x:f>IF($A53="","",ROUND(MAX(0,$J53*(1+$K53/3*1)*(1+$L53)*SUMIF(Listas!$E$6:$E$17,MONTH(M$4),Listas!$F$6:$F$17)*SUMIF(Listas!$H$6:$H$8,Listas!$B$9,Listas!$I$6:$I$8)),0))</x:f>
      </x:c>
      <x:c r="N53" s="36" t="str">
        <x:f>IF($A53="","",ROUND(MAX(0,$J53*(1+$K53/3*2)*(1+$L53)*SUMIF(Listas!$E$6:$E$17,MONTH(N$4),Listas!$F$6:$F$17)*SUMIF(Listas!$H$6:$H$8,Listas!$B$9,Listas!$I$6:$I$8)),0))</x:f>
      </x:c>
      <x:c r="O53" s="36" t="str">
        <x:f>IF($A53="","",ROUND(MAX(0,$J53*(1+$K53/3*3)*(1+$L53)*SUMIF(Listas!$E$6:$E$17,MONTH(O$4),Listas!$F$6:$F$17)*SUMIF(Listas!$H$6:$H$8,Listas!$B$9,Listas!$I$6:$I$8)),0))</x:f>
      </x:c>
      <x:c r="P53" s="36" t="str">
        <x:f>IF($A53="","",ROUND(MAX(0,$J53*(1+$K53/3*4)*(1+$L53)*SUMIF(Listas!$E$6:$E$17,MONTH(P$4),Listas!$F$6:$F$17)*SUMIF(Listas!$H$6:$H$8,Listas!$B$9,Listas!$I$6:$I$8)),0))</x:f>
      </x:c>
      <x:c r="Q53" s="36" t="str">
        <x:f>IF($A53="","",ROUND(MAX(0,$J53*(1+$K53/3*5)*(1+$L53)*SUMIF(Listas!$E$6:$E$17,MONTH(Q$4),Listas!$F$6:$F$17)*SUMIF(Listas!$H$6:$H$8,Listas!$B$9,Listas!$I$6:$I$8)),0))</x:f>
      </x:c>
      <x:c r="R53" s="36" t="str">
        <x:f>IF($A53="","",ROUND(MAX(0,$J53*(1+$K53/3*6)*(1+$L53)*SUMIF(Listas!$E$6:$E$17,MONTH(R$4),Listas!$F$6:$F$17)*SUMIF(Listas!$H$6:$H$8,Listas!$B$9,Listas!$I$6:$I$8)),0))</x:f>
      </x:c>
      <x:c r="S53" s="42" t="str">
        <x:f>IF($A53="","",IFERROR(SUMIFS(Historico!$H$5:$H$304,Historico!$B$5:$B$304,$A53)/COUNTIFS(Historico!$B$5:$B$304,$A53,Historico!$H$5:$H$304,"&gt;=0"),0))</x:f>
      </x:c>
      <x:c r="T53" s="42" t="str">
        <x:f>IF($A53="","",IFERROR(SUMIFS(Historico!$I$5:$I$304,Historico!$B$5:$B$304,$A53)/COUNTIFS(Historico!$B$5:$B$304,$A53,Historico!$I$5:$I$304,"&lt;&gt;"),0))</x:f>
      </x:c>
      <x:c r="U53" s="44" t="str">
        <x:f>IF($A53="","",IF($S53&lt;=0.10,"ALTA",IF($S53&lt;=Listas!$B$10,"ACEITÁVEL","BAIXA")))</x:f>
      </x:c>
      <x:c r="V53" s="44" t="str">
        <x:f>IF($A53="","",IF($U53="BAIXA","REVISAR MÉTODO",IF(ABS($T53)&gt;0.10,"CORRIGIR VIÉS",IF($K53&gt;0.12,"PREPARAR CRESCIMENTO",IF($K53&lt;-0.12,"REDUZIR PLANO","PLANO ESTÁVEL")))))</x:f>
      </x:c>
      <x:c r="W53" s="1"/>
    </x:row>
    <x:row r="54">
      <x:c r="A54" s="26"/>
      <x:c r="B54" s="36" t="str">
        <x:f>IF($A54="","",IFERROR(INDEX(Produtos!$B$5:$B$204,MATCH($A54,Produtos!$A$5:$A$204,0)),""))</x:f>
      </x:c>
      <x:c r="C54" s="36" t="str">
        <x:f>IF($A54="","",IFERROR(INDEX(Produtos!$C$5:$C$204,MATCH($A54,Produtos!$A$5:$A$204,0)),""))</x:f>
      </x:c>
      <x:c r="D54" s="36" t="str">
        <x:f>IF($A54="","",SUMIFS(Historico!$F$5:$F$304,Historico!$B$5:$B$304,$A54,Historico!$A$5:$A$304,D$4))</x:f>
      </x:c>
      <x:c r="E54" s="36" t="str">
        <x:f>IF($A54="","",SUMIFS(Historico!$F$5:$F$304,Historico!$B$5:$B$304,$A54,Historico!$A$5:$A$304,E$4))</x:f>
      </x:c>
      <x:c r="F54" s="36" t="str">
        <x:f>IF($A54="","",SUMIFS(Historico!$F$5:$F$304,Historico!$B$5:$B$304,$A54,Historico!$A$5:$A$304,F$4))</x:f>
      </x:c>
      <x:c r="G54" s="36" t="str">
        <x:f>IF($A54="","",SUMIFS(Historico!$F$5:$F$304,Historico!$B$5:$B$304,$A54,Historico!$A$5:$A$304,G$4))</x:f>
      </x:c>
      <x:c r="H54" s="36" t="str">
        <x:f>IF($A54="","",SUMIFS(Historico!$F$5:$F$304,Historico!$B$5:$B$304,$A54,Historico!$A$5:$A$304,H$4))</x:f>
      </x:c>
      <x:c r="I54" s="36" t="str">
        <x:f>IF($A54="","",SUMIFS(Historico!$F$5:$F$304,Historico!$B$5:$B$304,$A54,Historico!$A$5:$A$304,I$4))</x:f>
      </x:c>
      <x:c r="J54" s="36" t="str">
        <x:f>IF($A54="","",AVERAGE($G54:$I54))</x:f>
      </x:c>
      <x:c r="K54" s="42" t="str">
        <x:f>IF($A54="","",IFERROR(($I54-$G54)/MAX(1,$G54),0))</x:f>
      </x:c>
      <x:c r="L54" s="31"/>
      <x:c r="M54" s="36" t="str">
        <x:f>IF($A54="","",ROUND(MAX(0,$J54*(1+$K54/3*1)*(1+$L54)*SUMIF(Listas!$E$6:$E$17,MONTH(M$4),Listas!$F$6:$F$17)*SUMIF(Listas!$H$6:$H$8,Listas!$B$9,Listas!$I$6:$I$8)),0))</x:f>
      </x:c>
      <x:c r="N54" s="36" t="str">
        <x:f>IF($A54="","",ROUND(MAX(0,$J54*(1+$K54/3*2)*(1+$L54)*SUMIF(Listas!$E$6:$E$17,MONTH(N$4),Listas!$F$6:$F$17)*SUMIF(Listas!$H$6:$H$8,Listas!$B$9,Listas!$I$6:$I$8)),0))</x:f>
      </x:c>
      <x:c r="O54" s="36" t="str">
        <x:f>IF($A54="","",ROUND(MAX(0,$J54*(1+$K54/3*3)*(1+$L54)*SUMIF(Listas!$E$6:$E$17,MONTH(O$4),Listas!$F$6:$F$17)*SUMIF(Listas!$H$6:$H$8,Listas!$B$9,Listas!$I$6:$I$8)),0))</x:f>
      </x:c>
      <x:c r="P54" s="36" t="str">
        <x:f>IF($A54="","",ROUND(MAX(0,$J54*(1+$K54/3*4)*(1+$L54)*SUMIF(Listas!$E$6:$E$17,MONTH(P$4),Listas!$F$6:$F$17)*SUMIF(Listas!$H$6:$H$8,Listas!$B$9,Listas!$I$6:$I$8)),0))</x:f>
      </x:c>
      <x:c r="Q54" s="36" t="str">
        <x:f>IF($A54="","",ROUND(MAX(0,$J54*(1+$K54/3*5)*(1+$L54)*SUMIF(Listas!$E$6:$E$17,MONTH(Q$4),Listas!$F$6:$F$17)*SUMIF(Listas!$H$6:$H$8,Listas!$B$9,Listas!$I$6:$I$8)),0))</x:f>
      </x:c>
      <x:c r="R54" s="36" t="str">
        <x:f>IF($A54="","",ROUND(MAX(0,$J54*(1+$K54/3*6)*(1+$L54)*SUMIF(Listas!$E$6:$E$17,MONTH(R$4),Listas!$F$6:$F$17)*SUMIF(Listas!$H$6:$H$8,Listas!$B$9,Listas!$I$6:$I$8)),0))</x:f>
      </x:c>
      <x:c r="S54" s="42" t="str">
        <x:f>IF($A54="","",IFERROR(SUMIFS(Historico!$H$5:$H$304,Historico!$B$5:$B$304,$A54)/COUNTIFS(Historico!$B$5:$B$304,$A54,Historico!$H$5:$H$304,"&gt;=0"),0))</x:f>
      </x:c>
      <x:c r="T54" s="42" t="str">
        <x:f>IF($A54="","",IFERROR(SUMIFS(Historico!$I$5:$I$304,Historico!$B$5:$B$304,$A54)/COUNTIFS(Historico!$B$5:$B$304,$A54,Historico!$I$5:$I$304,"&lt;&gt;"),0))</x:f>
      </x:c>
      <x:c r="U54" s="44" t="str">
        <x:f>IF($A54="","",IF($S54&lt;=0.10,"ALTA",IF($S54&lt;=Listas!$B$10,"ACEITÁVEL","BAIXA")))</x:f>
      </x:c>
      <x:c r="V54" s="44" t="str">
        <x:f>IF($A54="","",IF($U54="BAIXA","REVISAR MÉTODO",IF(ABS($T54)&gt;0.10,"CORRIGIR VIÉS",IF($K54&gt;0.12,"PREPARAR CRESCIMENTO",IF($K54&lt;-0.12,"REDUZIR PLANO","PLANO ESTÁVEL")))))</x:f>
      </x:c>
      <x:c r="W54" s="1"/>
    </x:row>
    <x:row r="55">
      <x:c r="A55" s="26"/>
      <x:c r="B55" s="36" t="str">
        <x:f>IF($A55="","",IFERROR(INDEX(Produtos!$B$5:$B$204,MATCH($A55,Produtos!$A$5:$A$204,0)),""))</x:f>
      </x:c>
      <x:c r="C55" s="36" t="str">
        <x:f>IF($A55="","",IFERROR(INDEX(Produtos!$C$5:$C$204,MATCH($A55,Produtos!$A$5:$A$204,0)),""))</x:f>
      </x:c>
      <x:c r="D55" s="36" t="str">
        <x:f>IF($A55="","",SUMIFS(Historico!$F$5:$F$304,Historico!$B$5:$B$304,$A55,Historico!$A$5:$A$304,D$4))</x:f>
      </x:c>
      <x:c r="E55" s="36" t="str">
        <x:f>IF($A55="","",SUMIFS(Historico!$F$5:$F$304,Historico!$B$5:$B$304,$A55,Historico!$A$5:$A$304,E$4))</x:f>
      </x:c>
      <x:c r="F55" s="36" t="str">
        <x:f>IF($A55="","",SUMIFS(Historico!$F$5:$F$304,Historico!$B$5:$B$304,$A55,Historico!$A$5:$A$304,F$4))</x:f>
      </x:c>
      <x:c r="G55" s="36" t="str">
        <x:f>IF($A55="","",SUMIFS(Historico!$F$5:$F$304,Historico!$B$5:$B$304,$A55,Historico!$A$5:$A$304,G$4))</x:f>
      </x:c>
      <x:c r="H55" s="36" t="str">
        <x:f>IF($A55="","",SUMIFS(Historico!$F$5:$F$304,Historico!$B$5:$B$304,$A55,Historico!$A$5:$A$304,H$4))</x:f>
      </x:c>
      <x:c r="I55" s="36" t="str">
        <x:f>IF($A55="","",SUMIFS(Historico!$F$5:$F$304,Historico!$B$5:$B$304,$A55,Historico!$A$5:$A$304,I$4))</x:f>
      </x:c>
      <x:c r="J55" s="36" t="str">
        <x:f>IF($A55="","",AVERAGE($G55:$I55))</x:f>
      </x:c>
      <x:c r="K55" s="42" t="str">
        <x:f>IF($A55="","",IFERROR(($I55-$G55)/MAX(1,$G55),0))</x:f>
      </x:c>
      <x:c r="L55" s="31"/>
      <x:c r="M55" s="36" t="str">
        <x:f>IF($A55="","",ROUND(MAX(0,$J55*(1+$K55/3*1)*(1+$L55)*SUMIF(Listas!$E$6:$E$17,MONTH(M$4),Listas!$F$6:$F$17)*SUMIF(Listas!$H$6:$H$8,Listas!$B$9,Listas!$I$6:$I$8)),0))</x:f>
      </x:c>
      <x:c r="N55" s="36" t="str">
        <x:f>IF($A55="","",ROUND(MAX(0,$J55*(1+$K55/3*2)*(1+$L55)*SUMIF(Listas!$E$6:$E$17,MONTH(N$4),Listas!$F$6:$F$17)*SUMIF(Listas!$H$6:$H$8,Listas!$B$9,Listas!$I$6:$I$8)),0))</x:f>
      </x:c>
      <x:c r="O55" s="36" t="str">
        <x:f>IF($A55="","",ROUND(MAX(0,$J55*(1+$K55/3*3)*(1+$L55)*SUMIF(Listas!$E$6:$E$17,MONTH(O$4),Listas!$F$6:$F$17)*SUMIF(Listas!$H$6:$H$8,Listas!$B$9,Listas!$I$6:$I$8)),0))</x:f>
      </x:c>
      <x:c r="P55" s="36" t="str">
        <x:f>IF($A55="","",ROUND(MAX(0,$J55*(1+$K55/3*4)*(1+$L55)*SUMIF(Listas!$E$6:$E$17,MONTH(P$4),Listas!$F$6:$F$17)*SUMIF(Listas!$H$6:$H$8,Listas!$B$9,Listas!$I$6:$I$8)),0))</x:f>
      </x:c>
      <x:c r="Q55" s="36" t="str">
        <x:f>IF($A55="","",ROUND(MAX(0,$J55*(1+$K55/3*5)*(1+$L55)*SUMIF(Listas!$E$6:$E$17,MONTH(Q$4),Listas!$F$6:$F$17)*SUMIF(Listas!$H$6:$H$8,Listas!$B$9,Listas!$I$6:$I$8)),0))</x:f>
      </x:c>
      <x:c r="R55" s="36" t="str">
        <x:f>IF($A55="","",ROUND(MAX(0,$J55*(1+$K55/3*6)*(1+$L55)*SUMIF(Listas!$E$6:$E$17,MONTH(R$4),Listas!$F$6:$F$17)*SUMIF(Listas!$H$6:$H$8,Listas!$B$9,Listas!$I$6:$I$8)),0))</x:f>
      </x:c>
      <x:c r="S55" s="42" t="str">
        <x:f>IF($A55="","",IFERROR(SUMIFS(Historico!$H$5:$H$304,Historico!$B$5:$B$304,$A55)/COUNTIFS(Historico!$B$5:$B$304,$A55,Historico!$H$5:$H$304,"&gt;=0"),0))</x:f>
      </x:c>
      <x:c r="T55" s="42" t="str">
        <x:f>IF($A55="","",IFERROR(SUMIFS(Historico!$I$5:$I$304,Historico!$B$5:$B$304,$A55)/COUNTIFS(Historico!$B$5:$B$304,$A55,Historico!$I$5:$I$304,"&lt;&gt;"),0))</x:f>
      </x:c>
      <x:c r="U55" s="44" t="str">
        <x:f>IF($A55="","",IF($S55&lt;=0.10,"ALTA",IF($S55&lt;=Listas!$B$10,"ACEITÁVEL","BAIXA")))</x:f>
      </x:c>
      <x:c r="V55" s="44" t="str">
        <x:f>IF($A55="","",IF($U55="BAIXA","REVISAR MÉTODO",IF(ABS($T55)&gt;0.10,"CORRIGIR VIÉS",IF($K55&gt;0.12,"PREPARAR CRESCIMENTO",IF($K55&lt;-0.12,"REDUZIR PLANO","PLANO ESTÁVEL")))))</x:f>
      </x:c>
      <x:c r="W55" s="1"/>
    </x:row>
    <x:row r="56">
      <x:c r="A56" s="26"/>
      <x:c r="B56" s="36" t="str">
        <x:f>IF($A56="","",IFERROR(INDEX(Produtos!$B$5:$B$204,MATCH($A56,Produtos!$A$5:$A$204,0)),""))</x:f>
      </x:c>
      <x:c r="C56" s="36" t="str">
        <x:f>IF($A56="","",IFERROR(INDEX(Produtos!$C$5:$C$204,MATCH($A56,Produtos!$A$5:$A$204,0)),""))</x:f>
      </x:c>
      <x:c r="D56" s="36" t="str">
        <x:f>IF($A56="","",SUMIFS(Historico!$F$5:$F$304,Historico!$B$5:$B$304,$A56,Historico!$A$5:$A$304,D$4))</x:f>
      </x:c>
      <x:c r="E56" s="36" t="str">
        <x:f>IF($A56="","",SUMIFS(Historico!$F$5:$F$304,Historico!$B$5:$B$304,$A56,Historico!$A$5:$A$304,E$4))</x:f>
      </x:c>
      <x:c r="F56" s="36" t="str">
        <x:f>IF($A56="","",SUMIFS(Historico!$F$5:$F$304,Historico!$B$5:$B$304,$A56,Historico!$A$5:$A$304,F$4))</x:f>
      </x:c>
      <x:c r="G56" s="36" t="str">
        <x:f>IF($A56="","",SUMIFS(Historico!$F$5:$F$304,Historico!$B$5:$B$304,$A56,Historico!$A$5:$A$304,G$4))</x:f>
      </x:c>
      <x:c r="H56" s="36" t="str">
        <x:f>IF($A56="","",SUMIFS(Historico!$F$5:$F$304,Historico!$B$5:$B$304,$A56,Historico!$A$5:$A$304,H$4))</x:f>
      </x:c>
      <x:c r="I56" s="36" t="str">
        <x:f>IF($A56="","",SUMIFS(Historico!$F$5:$F$304,Historico!$B$5:$B$304,$A56,Historico!$A$5:$A$304,I$4))</x:f>
      </x:c>
      <x:c r="J56" s="36" t="str">
        <x:f>IF($A56="","",AVERAGE($G56:$I56))</x:f>
      </x:c>
      <x:c r="K56" s="42" t="str">
        <x:f>IF($A56="","",IFERROR(($I56-$G56)/MAX(1,$G56),0))</x:f>
      </x:c>
      <x:c r="L56" s="31"/>
      <x:c r="M56" s="36" t="str">
        <x:f>IF($A56="","",ROUND(MAX(0,$J56*(1+$K56/3*1)*(1+$L56)*SUMIF(Listas!$E$6:$E$17,MONTH(M$4),Listas!$F$6:$F$17)*SUMIF(Listas!$H$6:$H$8,Listas!$B$9,Listas!$I$6:$I$8)),0))</x:f>
      </x:c>
      <x:c r="N56" s="36" t="str">
        <x:f>IF($A56="","",ROUND(MAX(0,$J56*(1+$K56/3*2)*(1+$L56)*SUMIF(Listas!$E$6:$E$17,MONTH(N$4),Listas!$F$6:$F$17)*SUMIF(Listas!$H$6:$H$8,Listas!$B$9,Listas!$I$6:$I$8)),0))</x:f>
      </x:c>
      <x:c r="O56" s="36" t="str">
        <x:f>IF($A56="","",ROUND(MAX(0,$J56*(1+$K56/3*3)*(1+$L56)*SUMIF(Listas!$E$6:$E$17,MONTH(O$4),Listas!$F$6:$F$17)*SUMIF(Listas!$H$6:$H$8,Listas!$B$9,Listas!$I$6:$I$8)),0))</x:f>
      </x:c>
      <x:c r="P56" s="36" t="str">
        <x:f>IF($A56="","",ROUND(MAX(0,$J56*(1+$K56/3*4)*(1+$L56)*SUMIF(Listas!$E$6:$E$17,MONTH(P$4),Listas!$F$6:$F$17)*SUMIF(Listas!$H$6:$H$8,Listas!$B$9,Listas!$I$6:$I$8)),0))</x:f>
      </x:c>
      <x:c r="Q56" s="36" t="str">
        <x:f>IF($A56="","",ROUND(MAX(0,$J56*(1+$K56/3*5)*(1+$L56)*SUMIF(Listas!$E$6:$E$17,MONTH(Q$4),Listas!$F$6:$F$17)*SUMIF(Listas!$H$6:$H$8,Listas!$B$9,Listas!$I$6:$I$8)),0))</x:f>
      </x:c>
      <x:c r="R56" s="36" t="str">
        <x:f>IF($A56="","",ROUND(MAX(0,$J56*(1+$K56/3*6)*(1+$L56)*SUMIF(Listas!$E$6:$E$17,MONTH(R$4),Listas!$F$6:$F$17)*SUMIF(Listas!$H$6:$H$8,Listas!$B$9,Listas!$I$6:$I$8)),0))</x:f>
      </x:c>
      <x:c r="S56" s="42" t="str">
        <x:f>IF($A56="","",IFERROR(SUMIFS(Historico!$H$5:$H$304,Historico!$B$5:$B$304,$A56)/COUNTIFS(Historico!$B$5:$B$304,$A56,Historico!$H$5:$H$304,"&gt;=0"),0))</x:f>
      </x:c>
      <x:c r="T56" s="42" t="str">
        <x:f>IF($A56="","",IFERROR(SUMIFS(Historico!$I$5:$I$304,Historico!$B$5:$B$304,$A56)/COUNTIFS(Historico!$B$5:$B$304,$A56,Historico!$I$5:$I$304,"&lt;&gt;"),0))</x:f>
      </x:c>
      <x:c r="U56" s="44" t="str">
        <x:f>IF($A56="","",IF($S56&lt;=0.10,"ALTA",IF($S56&lt;=Listas!$B$10,"ACEITÁVEL","BAIXA")))</x:f>
      </x:c>
      <x:c r="V56" s="44" t="str">
        <x:f>IF($A56="","",IF($U56="BAIXA","REVISAR MÉTODO",IF(ABS($T56)&gt;0.10,"CORRIGIR VIÉS",IF($K56&gt;0.12,"PREPARAR CRESCIMENTO",IF($K56&lt;-0.12,"REDUZIR PLANO","PLANO ESTÁVEL")))))</x:f>
      </x:c>
      <x:c r="W56" s="1"/>
    </x:row>
    <x:row r="57">
      <x:c r="A57" s="26"/>
      <x:c r="B57" s="36" t="str">
        <x:f>IF($A57="","",IFERROR(INDEX(Produtos!$B$5:$B$204,MATCH($A57,Produtos!$A$5:$A$204,0)),""))</x:f>
      </x:c>
      <x:c r="C57" s="36" t="str">
        <x:f>IF($A57="","",IFERROR(INDEX(Produtos!$C$5:$C$204,MATCH($A57,Produtos!$A$5:$A$204,0)),""))</x:f>
      </x:c>
      <x:c r="D57" s="36" t="str">
        <x:f>IF($A57="","",SUMIFS(Historico!$F$5:$F$304,Historico!$B$5:$B$304,$A57,Historico!$A$5:$A$304,D$4))</x:f>
      </x:c>
      <x:c r="E57" s="36" t="str">
        <x:f>IF($A57="","",SUMIFS(Historico!$F$5:$F$304,Historico!$B$5:$B$304,$A57,Historico!$A$5:$A$304,E$4))</x:f>
      </x:c>
      <x:c r="F57" s="36" t="str">
        <x:f>IF($A57="","",SUMIFS(Historico!$F$5:$F$304,Historico!$B$5:$B$304,$A57,Historico!$A$5:$A$304,F$4))</x:f>
      </x:c>
      <x:c r="G57" s="36" t="str">
        <x:f>IF($A57="","",SUMIFS(Historico!$F$5:$F$304,Historico!$B$5:$B$304,$A57,Historico!$A$5:$A$304,G$4))</x:f>
      </x:c>
      <x:c r="H57" s="36" t="str">
        <x:f>IF($A57="","",SUMIFS(Historico!$F$5:$F$304,Historico!$B$5:$B$304,$A57,Historico!$A$5:$A$304,H$4))</x:f>
      </x:c>
      <x:c r="I57" s="36" t="str">
        <x:f>IF($A57="","",SUMIFS(Historico!$F$5:$F$304,Historico!$B$5:$B$304,$A57,Historico!$A$5:$A$304,I$4))</x:f>
      </x:c>
      <x:c r="J57" s="36" t="str">
        <x:f>IF($A57="","",AVERAGE($G57:$I57))</x:f>
      </x:c>
      <x:c r="K57" s="42" t="str">
        <x:f>IF($A57="","",IFERROR(($I57-$G57)/MAX(1,$G57),0))</x:f>
      </x:c>
      <x:c r="L57" s="31"/>
      <x:c r="M57" s="36" t="str">
        <x:f>IF($A57="","",ROUND(MAX(0,$J57*(1+$K57/3*1)*(1+$L57)*SUMIF(Listas!$E$6:$E$17,MONTH(M$4),Listas!$F$6:$F$17)*SUMIF(Listas!$H$6:$H$8,Listas!$B$9,Listas!$I$6:$I$8)),0))</x:f>
      </x:c>
      <x:c r="N57" s="36" t="str">
        <x:f>IF($A57="","",ROUND(MAX(0,$J57*(1+$K57/3*2)*(1+$L57)*SUMIF(Listas!$E$6:$E$17,MONTH(N$4),Listas!$F$6:$F$17)*SUMIF(Listas!$H$6:$H$8,Listas!$B$9,Listas!$I$6:$I$8)),0))</x:f>
      </x:c>
      <x:c r="O57" s="36" t="str">
        <x:f>IF($A57="","",ROUND(MAX(0,$J57*(1+$K57/3*3)*(1+$L57)*SUMIF(Listas!$E$6:$E$17,MONTH(O$4),Listas!$F$6:$F$17)*SUMIF(Listas!$H$6:$H$8,Listas!$B$9,Listas!$I$6:$I$8)),0))</x:f>
      </x:c>
      <x:c r="P57" s="36" t="str">
        <x:f>IF($A57="","",ROUND(MAX(0,$J57*(1+$K57/3*4)*(1+$L57)*SUMIF(Listas!$E$6:$E$17,MONTH(P$4),Listas!$F$6:$F$17)*SUMIF(Listas!$H$6:$H$8,Listas!$B$9,Listas!$I$6:$I$8)),0))</x:f>
      </x:c>
      <x:c r="Q57" s="36" t="str">
        <x:f>IF($A57="","",ROUND(MAX(0,$J57*(1+$K57/3*5)*(1+$L57)*SUMIF(Listas!$E$6:$E$17,MONTH(Q$4),Listas!$F$6:$F$17)*SUMIF(Listas!$H$6:$H$8,Listas!$B$9,Listas!$I$6:$I$8)),0))</x:f>
      </x:c>
      <x:c r="R57" s="36" t="str">
        <x:f>IF($A57="","",ROUND(MAX(0,$J57*(1+$K57/3*6)*(1+$L57)*SUMIF(Listas!$E$6:$E$17,MONTH(R$4),Listas!$F$6:$F$17)*SUMIF(Listas!$H$6:$H$8,Listas!$B$9,Listas!$I$6:$I$8)),0))</x:f>
      </x:c>
      <x:c r="S57" s="42" t="str">
        <x:f>IF($A57="","",IFERROR(SUMIFS(Historico!$H$5:$H$304,Historico!$B$5:$B$304,$A57)/COUNTIFS(Historico!$B$5:$B$304,$A57,Historico!$H$5:$H$304,"&gt;=0"),0))</x:f>
      </x:c>
      <x:c r="T57" s="42" t="str">
        <x:f>IF($A57="","",IFERROR(SUMIFS(Historico!$I$5:$I$304,Historico!$B$5:$B$304,$A57)/COUNTIFS(Historico!$B$5:$B$304,$A57,Historico!$I$5:$I$304,"&lt;&gt;"),0))</x:f>
      </x:c>
      <x:c r="U57" s="44" t="str">
        <x:f>IF($A57="","",IF($S57&lt;=0.10,"ALTA",IF($S57&lt;=Listas!$B$10,"ACEITÁVEL","BAIXA")))</x:f>
      </x:c>
      <x:c r="V57" s="44" t="str">
        <x:f>IF($A57="","",IF($U57="BAIXA","REVISAR MÉTODO",IF(ABS($T57)&gt;0.10,"CORRIGIR VIÉS",IF($K57&gt;0.12,"PREPARAR CRESCIMENTO",IF($K57&lt;-0.12,"REDUZIR PLANO","PLANO ESTÁVEL")))))</x:f>
      </x:c>
      <x:c r="W57" s="1"/>
    </x:row>
    <x:row r="58">
      <x:c r="A58" s="26"/>
      <x:c r="B58" s="36" t="str">
        <x:f>IF($A58="","",IFERROR(INDEX(Produtos!$B$5:$B$204,MATCH($A58,Produtos!$A$5:$A$204,0)),""))</x:f>
      </x:c>
      <x:c r="C58" s="36" t="str">
        <x:f>IF($A58="","",IFERROR(INDEX(Produtos!$C$5:$C$204,MATCH($A58,Produtos!$A$5:$A$204,0)),""))</x:f>
      </x:c>
      <x:c r="D58" s="36" t="str">
        <x:f>IF($A58="","",SUMIFS(Historico!$F$5:$F$304,Historico!$B$5:$B$304,$A58,Historico!$A$5:$A$304,D$4))</x:f>
      </x:c>
      <x:c r="E58" s="36" t="str">
        <x:f>IF($A58="","",SUMIFS(Historico!$F$5:$F$304,Historico!$B$5:$B$304,$A58,Historico!$A$5:$A$304,E$4))</x:f>
      </x:c>
      <x:c r="F58" s="36" t="str">
        <x:f>IF($A58="","",SUMIFS(Historico!$F$5:$F$304,Historico!$B$5:$B$304,$A58,Historico!$A$5:$A$304,F$4))</x:f>
      </x:c>
      <x:c r="G58" s="36" t="str">
        <x:f>IF($A58="","",SUMIFS(Historico!$F$5:$F$304,Historico!$B$5:$B$304,$A58,Historico!$A$5:$A$304,G$4))</x:f>
      </x:c>
      <x:c r="H58" s="36" t="str">
        <x:f>IF($A58="","",SUMIFS(Historico!$F$5:$F$304,Historico!$B$5:$B$304,$A58,Historico!$A$5:$A$304,H$4))</x:f>
      </x:c>
      <x:c r="I58" s="36" t="str">
        <x:f>IF($A58="","",SUMIFS(Historico!$F$5:$F$304,Historico!$B$5:$B$304,$A58,Historico!$A$5:$A$304,I$4))</x:f>
      </x:c>
      <x:c r="J58" s="36" t="str">
        <x:f>IF($A58="","",AVERAGE($G58:$I58))</x:f>
      </x:c>
      <x:c r="K58" s="42" t="str">
        <x:f>IF($A58="","",IFERROR(($I58-$G58)/MAX(1,$G58),0))</x:f>
      </x:c>
      <x:c r="L58" s="31"/>
      <x:c r="M58" s="36" t="str">
        <x:f>IF($A58="","",ROUND(MAX(0,$J58*(1+$K58/3*1)*(1+$L58)*SUMIF(Listas!$E$6:$E$17,MONTH(M$4),Listas!$F$6:$F$17)*SUMIF(Listas!$H$6:$H$8,Listas!$B$9,Listas!$I$6:$I$8)),0))</x:f>
      </x:c>
      <x:c r="N58" s="36" t="str">
        <x:f>IF($A58="","",ROUND(MAX(0,$J58*(1+$K58/3*2)*(1+$L58)*SUMIF(Listas!$E$6:$E$17,MONTH(N$4),Listas!$F$6:$F$17)*SUMIF(Listas!$H$6:$H$8,Listas!$B$9,Listas!$I$6:$I$8)),0))</x:f>
      </x:c>
      <x:c r="O58" s="36" t="str">
        <x:f>IF($A58="","",ROUND(MAX(0,$J58*(1+$K58/3*3)*(1+$L58)*SUMIF(Listas!$E$6:$E$17,MONTH(O$4),Listas!$F$6:$F$17)*SUMIF(Listas!$H$6:$H$8,Listas!$B$9,Listas!$I$6:$I$8)),0))</x:f>
      </x:c>
      <x:c r="P58" s="36" t="str">
        <x:f>IF($A58="","",ROUND(MAX(0,$J58*(1+$K58/3*4)*(1+$L58)*SUMIF(Listas!$E$6:$E$17,MONTH(P$4),Listas!$F$6:$F$17)*SUMIF(Listas!$H$6:$H$8,Listas!$B$9,Listas!$I$6:$I$8)),0))</x:f>
      </x:c>
      <x:c r="Q58" s="36" t="str">
        <x:f>IF($A58="","",ROUND(MAX(0,$J58*(1+$K58/3*5)*(1+$L58)*SUMIF(Listas!$E$6:$E$17,MONTH(Q$4),Listas!$F$6:$F$17)*SUMIF(Listas!$H$6:$H$8,Listas!$B$9,Listas!$I$6:$I$8)),0))</x:f>
      </x:c>
      <x:c r="R58" s="36" t="str">
        <x:f>IF($A58="","",ROUND(MAX(0,$J58*(1+$K58/3*6)*(1+$L58)*SUMIF(Listas!$E$6:$E$17,MONTH(R$4),Listas!$F$6:$F$17)*SUMIF(Listas!$H$6:$H$8,Listas!$B$9,Listas!$I$6:$I$8)),0))</x:f>
      </x:c>
      <x:c r="S58" s="42" t="str">
        <x:f>IF($A58="","",IFERROR(SUMIFS(Historico!$H$5:$H$304,Historico!$B$5:$B$304,$A58)/COUNTIFS(Historico!$B$5:$B$304,$A58,Historico!$H$5:$H$304,"&gt;=0"),0))</x:f>
      </x:c>
      <x:c r="T58" s="42" t="str">
        <x:f>IF($A58="","",IFERROR(SUMIFS(Historico!$I$5:$I$304,Historico!$B$5:$B$304,$A58)/COUNTIFS(Historico!$B$5:$B$304,$A58,Historico!$I$5:$I$304,"&lt;&gt;"),0))</x:f>
      </x:c>
      <x:c r="U58" s="44" t="str">
        <x:f>IF($A58="","",IF($S58&lt;=0.10,"ALTA",IF($S58&lt;=Listas!$B$10,"ACEITÁVEL","BAIXA")))</x:f>
      </x:c>
      <x:c r="V58" s="44" t="str">
        <x:f>IF($A58="","",IF($U58="BAIXA","REVISAR MÉTODO",IF(ABS($T58)&gt;0.10,"CORRIGIR VIÉS",IF($K58&gt;0.12,"PREPARAR CRESCIMENTO",IF($K58&lt;-0.12,"REDUZIR PLANO","PLANO ESTÁVEL")))))</x:f>
      </x:c>
      <x:c r="W58" s="1"/>
    </x:row>
    <x:row r="59">
      <x:c r="A59" s="26"/>
      <x:c r="B59" s="36" t="str">
        <x:f>IF($A59="","",IFERROR(INDEX(Produtos!$B$5:$B$204,MATCH($A59,Produtos!$A$5:$A$204,0)),""))</x:f>
      </x:c>
      <x:c r="C59" s="36" t="str">
        <x:f>IF($A59="","",IFERROR(INDEX(Produtos!$C$5:$C$204,MATCH($A59,Produtos!$A$5:$A$204,0)),""))</x:f>
      </x:c>
      <x:c r="D59" s="36" t="str">
        <x:f>IF($A59="","",SUMIFS(Historico!$F$5:$F$304,Historico!$B$5:$B$304,$A59,Historico!$A$5:$A$304,D$4))</x:f>
      </x:c>
      <x:c r="E59" s="36" t="str">
        <x:f>IF($A59="","",SUMIFS(Historico!$F$5:$F$304,Historico!$B$5:$B$304,$A59,Historico!$A$5:$A$304,E$4))</x:f>
      </x:c>
      <x:c r="F59" s="36" t="str">
        <x:f>IF($A59="","",SUMIFS(Historico!$F$5:$F$304,Historico!$B$5:$B$304,$A59,Historico!$A$5:$A$304,F$4))</x:f>
      </x:c>
      <x:c r="G59" s="36" t="str">
        <x:f>IF($A59="","",SUMIFS(Historico!$F$5:$F$304,Historico!$B$5:$B$304,$A59,Historico!$A$5:$A$304,G$4))</x:f>
      </x:c>
      <x:c r="H59" s="36" t="str">
        <x:f>IF($A59="","",SUMIFS(Historico!$F$5:$F$304,Historico!$B$5:$B$304,$A59,Historico!$A$5:$A$304,H$4))</x:f>
      </x:c>
      <x:c r="I59" s="36" t="str">
        <x:f>IF($A59="","",SUMIFS(Historico!$F$5:$F$304,Historico!$B$5:$B$304,$A59,Historico!$A$5:$A$304,I$4))</x:f>
      </x:c>
      <x:c r="J59" s="36" t="str">
        <x:f>IF($A59="","",AVERAGE($G59:$I59))</x:f>
      </x:c>
      <x:c r="K59" s="42" t="str">
        <x:f>IF($A59="","",IFERROR(($I59-$G59)/MAX(1,$G59),0))</x:f>
      </x:c>
      <x:c r="L59" s="31"/>
      <x:c r="M59" s="36" t="str">
        <x:f>IF($A59="","",ROUND(MAX(0,$J59*(1+$K59/3*1)*(1+$L59)*SUMIF(Listas!$E$6:$E$17,MONTH(M$4),Listas!$F$6:$F$17)*SUMIF(Listas!$H$6:$H$8,Listas!$B$9,Listas!$I$6:$I$8)),0))</x:f>
      </x:c>
      <x:c r="N59" s="36" t="str">
        <x:f>IF($A59="","",ROUND(MAX(0,$J59*(1+$K59/3*2)*(1+$L59)*SUMIF(Listas!$E$6:$E$17,MONTH(N$4),Listas!$F$6:$F$17)*SUMIF(Listas!$H$6:$H$8,Listas!$B$9,Listas!$I$6:$I$8)),0))</x:f>
      </x:c>
      <x:c r="O59" s="36" t="str">
        <x:f>IF($A59="","",ROUND(MAX(0,$J59*(1+$K59/3*3)*(1+$L59)*SUMIF(Listas!$E$6:$E$17,MONTH(O$4),Listas!$F$6:$F$17)*SUMIF(Listas!$H$6:$H$8,Listas!$B$9,Listas!$I$6:$I$8)),0))</x:f>
      </x:c>
      <x:c r="P59" s="36" t="str">
        <x:f>IF($A59="","",ROUND(MAX(0,$J59*(1+$K59/3*4)*(1+$L59)*SUMIF(Listas!$E$6:$E$17,MONTH(P$4),Listas!$F$6:$F$17)*SUMIF(Listas!$H$6:$H$8,Listas!$B$9,Listas!$I$6:$I$8)),0))</x:f>
      </x:c>
      <x:c r="Q59" s="36" t="str">
        <x:f>IF($A59="","",ROUND(MAX(0,$J59*(1+$K59/3*5)*(1+$L59)*SUMIF(Listas!$E$6:$E$17,MONTH(Q$4),Listas!$F$6:$F$17)*SUMIF(Listas!$H$6:$H$8,Listas!$B$9,Listas!$I$6:$I$8)),0))</x:f>
      </x:c>
      <x:c r="R59" s="36" t="str">
        <x:f>IF($A59="","",ROUND(MAX(0,$J59*(1+$K59/3*6)*(1+$L59)*SUMIF(Listas!$E$6:$E$17,MONTH(R$4),Listas!$F$6:$F$17)*SUMIF(Listas!$H$6:$H$8,Listas!$B$9,Listas!$I$6:$I$8)),0))</x:f>
      </x:c>
      <x:c r="S59" s="42" t="str">
        <x:f>IF($A59="","",IFERROR(SUMIFS(Historico!$H$5:$H$304,Historico!$B$5:$B$304,$A59)/COUNTIFS(Historico!$B$5:$B$304,$A59,Historico!$H$5:$H$304,"&gt;=0"),0))</x:f>
      </x:c>
      <x:c r="T59" s="42" t="str">
        <x:f>IF($A59="","",IFERROR(SUMIFS(Historico!$I$5:$I$304,Historico!$B$5:$B$304,$A59)/COUNTIFS(Historico!$B$5:$B$304,$A59,Historico!$I$5:$I$304,"&lt;&gt;"),0))</x:f>
      </x:c>
      <x:c r="U59" s="44" t="str">
        <x:f>IF($A59="","",IF($S59&lt;=0.10,"ALTA",IF($S59&lt;=Listas!$B$10,"ACEITÁVEL","BAIXA")))</x:f>
      </x:c>
      <x:c r="V59" s="44" t="str">
        <x:f>IF($A59="","",IF($U59="BAIXA","REVISAR MÉTODO",IF(ABS($T59)&gt;0.10,"CORRIGIR VIÉS",IF($K59&gt;0.12,"PREPARAR CRESCIMENTO",IF($K59&lt;-0.12,"REDUZIR PLANO","PLANO ESTÁVEL")))))</x:f>
      </x:c>
      <x:c r="W59" s="1"/>
    </x:row>
    <x:row r="60">
      <x:c r="A60" s="26"/>
      <x:c r="B60" s="36" t="str">
        <x:f>IF($A60="","",IFERROR(INDEX(Produtos!$B$5:$B$204,MATCH($A60,Produtos!$A$5:$A$204,0)),""))</x:f>
      </x:c>
      <x:c r="C60" s="36" t="str">
        <x:f>IF($A60="","",IFERROR(INDEX(Produtos!$C$5:$C$204,MATCH($A60,Produtos!$A$5:$A$204,0)),""))</x:f>
      </x:c>
      <x:c r="D60" s="36" t="str">
        <x:f>IF($A60="","",SUMIFS(Historico!$F$5:$F$304,Historico!$B$5:$B$304,$A60,Historico!$A$5:$A$304,D$4))</x:f>
      </x:c>
      <x:c r="E60" s="36" t="str">
        <x:f>IF($A60="","",SUMIFS(Historico!$F$5:$F$304,Historico!$B$5:$B$304,$A60,Historico!$A$5:$A$304,E$4))</x:f>
      </x:c>
      <x:c r="F60" s="36" t="str">
        <x:f>IF($A60="","",SUMIFS(Historico!$F$5:$F$304,Historico!$B$5:$B$304,$A60,Historico!$A$5:$A$304,F$4))</x:f>
      </x:c>
      <x:c r="G60" s="36" t="str">
        <x:f>IF($A60="","",SUMIFS(Historico!$F$5:$F$304,Historico!$B$5:$B$304,$A60,Historico!$A$5:$A$304,G$4))</x:f>
      </x:c>
      <x:c r="H60" s="36" t="str">
        <x:f>IF($A60="","",SUMIFS(Historico!$F$5:$F$304,Historico!$B$5:$B$304,$A60,Historico!$A$5:$A$304,H$4))</x:f>
      </x:c>
      <x:c r="I60" s="36" t="str">
        <x:f>IF($A60="","",SUMIFS(Historico!$F$5:$F$304,Historico!$B$5:$B$304,$A60,Historico!$A$5:$A$304,I$4))</x:f>
      </x:c>
      <x:c r="J60" s="36" t="str">
        <x:f>IF($A60="","",AVERAGE($G60:$I60))</x:f>
      </x:c>
      <x:c r="K60" s="42" t="str">
        <x:f>IF($A60="","",IFERROR(($I60-$G60)/MAX(1,$G60),0))</x:f>
      </x:c>
      <x:c r="L60" s="31"/>
      <x:c r="M60" s="36" t="str">
        <x:f>IF($A60="","",ROUND(MAX(0,$J60*(1+$K60/3*1)*(1+$L60)*SUMIF(Listas!$E$6:$E$17,MONTH(M$4),Listas!$F$6:$F$17)*SUMIF(Listas!$H$6:$H$8,Listas!$B$9,Listas!$I$6:$I$8)),0))</x:f>
      </x:c>
      <x:c r="N60" s="36" t="str">
        <x:f>IF($A60="","",ROUND(MAX(0,$J60*(1+$K60/3*2)*(1+$L60)*SUMIF(Listas!$E$6:$E$17,MONTH(N$4),Listas!$F$6:$F$17)*SUMIF(Listas!$H$6:$H$8,Listas!$B$9,Listas!$I$6:$I$8)),0))</x:f>
      </x:c>
      <x:c r="O60" s="36" t="str">
        <x:f>IF($A60="","",ROUND(MAX(0,$J60*(1+$K60/3*3)*(1+$L60)*SUMIF(Listas!$E$6:$E$17,MONTH(O$4),Listas!$F$6:$F$17)*SUMIF(Listas!$H$6:$H$8,Listas!$B$9,Listas!$I$6:$I$8)),0))</x:f>
      </x:c>
      <x:c r="P60" s="36" t="str">
        <x:f>IF($A60="","",ROUND(MAX(0,$J60*(1+$K60/3*4)*(1+$L60)*SUMIF(Listas!$E$6:$E$17,MONTH(P$4),Listas!$F$6:$F$17)*SUMIF(Listas!$H$6:$H$8,Listas!$B$9,Listas!$I$6:$I$8)),0))</x:f>
      </x:c>
      <x:c r="Q60" s="36" t="str">
        <x:f>IF($A60="","",ROUND(MAX(0,$J60*(1+$K60/3*5)*(1+$L60)*SUMIF(Listas!$E$6:$E$17,MONTH(Q$4),Listas!$F$6:$F$17)*SUMIF(Listas!$H$6:$H$8,Listas!$B$9,Listas!$I$6:$I$8)),0))</x:f>
      </x:c>
      <x:c r="R60" s="36" t="str">
        <x:f>IF($A60="","",ROUND(MAX(0,$J60*(1+$K60/3*6)*(1+$L60)*SUMIF(Listas!$E$6:$E$17,MONTH(R$4),Listas!$F$6:$F$17)*SUMIF(Listas!$H$6:$H$8,Listas!$B$9,Listas!$I$6:$I$8)),0))</x:f>
      </x:c>
      <x:c r="S60" s="42" t="str">
        <x:f>IF($A60="","",IFERROR(SUMIFS(Historico!$H$5:$H$304,Historico!$B$5:$B$304,$A60)/COUNTIFS(Historico!$B$5:$B$304,$A60,Historico!$H$5:$H$304,"&gt;=0"),0))</x:f>
      </x:c>
      <x:c r="T60" s="42" t="str">
        <x:f>IF($A60="","",IFERROR(SUMIFS(Historico!$I$5:$I$304,Historico!$B$5:$B$304,$A60)/COUNTIFS(Historico!$B$5:$B$304,$A60,Historico!$I$5:$I$304,"&lt;&gt;"),0))</x:f>
      </x:c>
      <x:c r="U60" s="44" t="str">
        <x:f>IF($A60="","",IF($S60&lt;=0.10,"ALTA",IF($S60&lt;=Listas!$B$10,"ACEITÁVEL","BAIXA")))</x:f>
      </x:c>
      <x:c r="V60" s="44" t="str">
        <x:f>IF($A60="","",IF($U60="BAIXA","REVISAR MÉTODO",IF(ABS($T60)&gt;0.10,"CORRIGIR VIÉS",IF($K60&gt;0.12,"PREPARAR CRESCIMENTO",IF($K60&lt;-0.12,"REDUZIR PLANO","PLANO ESTÁVEL")))))</x:f>
      </x:c>
      <x:c r="W60" s="1"/>
    </x:row>
    <x:row r="61">
      <x:c r="A61" s="26"/>
      <x:c r="B61" s="36" t="str">
        <x:f>IF($A61="","",IFERROR(INDEX(Produtos!$B$5:$B$204,MATCH($A61,Produtos!$A$5:$A$204,0)),""))</x:f>
      </x:c>
      <x:c r="C61" s="36" t="str">
        <x:f>IF($A61="","",IFERROR(INDEX(Produtos!$C$5:$C$204,MATCH($A61,Produtos!$A$5:$A$204,0)),""))</x:f>
      </x:c>
      <x:c r="D61" s="36" t="str">
        <x:f>IF($A61="","",SUMIFS(Historico!$F$5:$F$304,Historico!$B$5:$B$304,$A61,Historico!$A$5:$A$304,D$4))</x:f>
      </x:c>
      <x:c r="E61" s="36" t="str">
        <x:f>IF($A61="","",SUMIFS(Historico!$F$5:$F$304,Historico!$B$5:$B$304,$A61,Historico!$A$5:$A$304,E$4))</x:f>
      </x:c>
      <x:c r="F61" s="36" t="str">
        <x:f>IF($A61="","",SUMIFS(Historico!$F$5:$F$304,Historico!$B$5:$B$304,$A61,Historico!$A$5:$A$304,F$4))</x:f>
      </x:c>
      <x:c r="G61" s="36" t="str">
        <x:f>IF($A61="","",SUMIFS(Historico!$F$5:$F$304,Historico!$B$5:$B$304,$A61,Historico!$A$5:$A$304,G$4))</x:f>
      </x:c>
      <x:c r="H61" s="36" t="str">
        <x:f>IF($A61="","",SUMIFS(Historico!$F$5:$F$304,Historico!$B$5:$B$304,$A61,Historico!$A$5:$A$304,H$4))</x:f>
      </x:c>
      <x:c r="I61" s="36" t="str">
        <x:f>IF($A61="","",SUMIFS(Historico!$F$5:$F$304,Historico!$B$5:$B$304,$A61,Historico!$A$5:$A$304,I$4))</x:f>
      </x:c>
      <x:c r="J61" s="36" t="str">
        <x:f>IF($A61="","",AVERAGE($G61:$I61))</x:f>
      </x:c>
      <x:c r="K61" s="42" t="str">
        <x:f>IF($A61="","",IFERROR(($I61-$G61)/MAX(1,$G61),0))</x:f>
      </x:c>
      <x:c r="L61" s="31"/>
      <x:c r="M61" s="36" t="str">
        <x:f>IF($A61="","",ROUND(MAX(0,$J61*(1+$K61/3*1)*(1+$L61)*SUMIF(Listas!$E$6:$E$17,MONTH(M$4),Listas!$F$6:$F$17)*SUMIF(Listas!$H$6:$H$8,Listas!$B$9,Listas!$I$6:$I$8)),0))</x:f>
      </x:c>
      <x:c r="N61" s="36" t="str">
        <x:f>IF($A61="","",ROUND(MAX(0,$J61*(1+$K61/3*2)*(1+$L61)*SUMIF(Listas!$E$6:$E$17,MONTH(N$4),Listas!$F$6:$F$17)*SUMIF(Listas!$H$6:$H$8,Listas!$B$9,Listas!$I$6:$I$8)),0))</x:f>
      </x:c>
      <x:c r="O61" s="36" t="str">
        <x:f>IF($A61="","",ROUND(MAX(0,$J61*(1+$K61/3*3)*(1+$L61)*SUMIF(Listas!$E$6:$E$17,MONTH(O$4),Listas!$F$6:$F$17)*SUMIF(Listas!$H$6:$H$8,Listas!$B$9,Listas!$I$6:$I$8)),0))</x:f>
      </x:c>
      <x:c r="P61" s="36" t="str">
        <x:f>IF($A61="","",ROUND(MAX(0,$J61*(1+$K61/3*4)*(1+$L61)*SUMIF(Listas!$E$6:$E$17,MONTH(P$4),Listas!$F$6:$F$17)*SUMIF(Listas!$H$6:$H$8,Listas!$B$9,Listas!$I$6:$I$8)),0))</x:f>
      </x:c>
      <x:c r="Q61" s="36" t="str">
        <x:f>IF($A61="","",ROUND(MAX(0,$J61*(1+$K61/3*5)*(1+$L61)*SUMIF(Listas!$E$6:$E$17,MONTH(Q$4),Listas!$F$6:$F$17)*SUMIF(Listas!$H$6:$H$8,Listas!$B$9,Listas!$I$6:$I$8)),0))</x:f>
      </x:c>
      <x:c r="R61" s="36" t="str">
        <x:f>IF($A61="","",ROUND(MAX(0,$J61*(1+$K61/3*6)*(1+$L61)*SUMIF(Listas!$E$6:$E$17,MONTH(R$4),Listas!$F$6:$F$17)*SUMIF(Listas!$H$6:$H$8,Listas!$B$9,Listas!$I$6:$I$8)),0))</x:f>
      </x:c>
      <x:c r="S61" s="42" t="str">
        <x:f>IF($A61="","",IFERROR(SUMIFS(Historico!$H$5:$H$304,Historico!$B$5:$B$304,$A61)/COUNTIFS(Historico!$B$5:$B$304,$A61,Historico!$H$5:$H$304,"&gt;=0"),0))</x:f>
      </x:c>
      <x:c r="T61" s="42" t="str">
        <x:f>IF($A61="","",IFERROR(SUMIFS(Historico!$I$5:$I$304,Historico!$B$5:$B$304,$A61)/COUNTIFS(Historico!$B$5:$B$304,$A61,Historico!$I$5:$I$304,"&lt;&gt;"),0))</x:f>
      </x:c>
      <x:c r="U61" s="44" t="str">
        <x:f>IF($A61="","",IF($S61&lt;=0.10,"ALTA",IF($S61&lt;=Listas!$B$10,"ACEITÁVEL","BAIXA")))</x:f>
      </x:c>
      <x:c r="V61" s="44" t="str">
        <x:f>IF($A61="","",IF($U61="BAIXA","REVISAR MÉTODO",IF(ABS($T61)&gt;0.10,"CORRIGIR VIÉS",IF($K61&gt;0.12,"PREPARAR CRESCIMENTO",IF($K61&lt;-0.12,"REDUZIR PLANO","PLANO ESTÁVEL")))))</x:f>
      </x:c>
      <x:c r="W61" s="1"/>
    </x:row>
    <x:row r="62">
      <x:c r="A62" s="26"/>
      <x:c r="B62" s="36" t="str">
        <x:f>IF($A62="","",IFERROR(INDEX(Produtos!$B$5:$B$204,MATCH($A62,Produtos!$A$5:$A$204,0)),""))</x:f>
      </x:c>
      <x:c r="C62" s="36" t="str">
        <x:f>IF($A62="","",IFERROR(INDEX(Produtos!$C$5:$C$204,MATCH($A62,Produtos!$A$5:$A$204,0)),""))</x:f>
      </x:c>
      <x:c r="D62" s="36" t="str">
        <x:f>IF($A62="","",SUMIFS(Historico!$F$5:$F$304,Historico!$B$5:$B$304,$A62,Historico!$A$5:$A$304,D$4))</x:f>
      </x:c>
      <x:c r="E62" s="36" t="str">
        <x:f>IF($A62="","",SUMIFS(Historico!$F$5:$F$304,Historico!$B$5:$B$304,$A62,Historico!$A$5:$A$304,E$4))</x:f>
      </x:c>
      <x:c r="F62" s="36" t="str">
        <x:f>IF($A62="","",SUMIFS(Historico!$F$5:$F$304,Historico!$B$5:$B$304,$A62,Historico!$A$5:$A$304,F$4))</x:f>
      </x:c>
      <x:c r="G62" s="36" t="str">
        <x:f>IF($A62="","",SUMIFS(Historico!$F$5:$F$304,Historico!$B$5:$B$304,$A62,Historico!$A$5:$A$304,G$4))</x:f>
      </x:c>
      <x:c r="H62" s="36" t="str">
        <x:f>IF($A62="","",SUMIFS(Historico!$F$5:$F$304,Historico!$B$5:$B$304,$A62,Historico!$A$5:$A$304,H$4))</x:f>
      </x:c>
      <x:c r="I62" s="36" t="str">
        <x:f>IF($A62="","",SUMIFS(Historico!$F$5:$F$304,Historico!$B$5:$B$304,$A62,Historico!$A$5:$A$304,I$4))</x:f>
      </x:c>
      <x:c r="J62" s="36" t="str">
        <x:f>IF($A62="","",AVERAGE($G62:$I62))</x:f>
      </x:c>
      <x:c r="K62" s="42" t="str">
        <x:f>IF($A62="","",IFERROR(($I62-$G62)/MAX(1,$G62),0))</x:f>
      </x:c>
      <x:c r="L62" s="31"/>
      <x:c r="M62" s="36" t="str">
        <x:f>IF($A62="","",ROUND(MAX(0,$J62*(1+$K62/3*1)*(1+$L62)*SUMIF(Listas!$E$6:$E$17,MONTH(M$4),Listas!$F$6:$F$17)*SUMIF(Listas!$H$6:$H$8,Listas!$B$9,Listas!$I$6:$I$8)),0))</x:f>
      </x:c>
      <x:c r="N62" s="36" t="str">
        <x:f>IF($A62="","",ROUND(MAX(0,$J62*(1+$K62/3*2)*(1+$L62)*SUMIF(Listas!$E$6:$E$17,MONTH(N$4),Listas!$F$6:$F$17)*SUMIF(Listas!$H$6:$H$8,Listas!$B$9,Listas!$I$6:$I$8)),0))</x:f>
      </x:c>
      <x:c r="O62" s="36" t="str">
        <x:f>IF($A62="","",ROUND(MAX(0,$J62*(1+$K62/3*3)*(1+$L62)*SUMIF(Listas!$E$6:$E$17,MONTH(O$4),Listas!$F$6:$F$17)*SUMIF(Listas!$H$6:$H$8,Listas!$B$9,Listas!$I$6:$I$8)),0))</x:f>
      </x:c>
      <x:c r="P62" s="36" t="str">
        <x:f>IF($A62="","",ROUND(MAX(0,$J62*(1+$K62/3*4)*(1+$L62)*SUMIF(Listas!$E$6:$E$17,MONTH(P$4),Listas!$F$6:$F$17)*SUMIF(Listas!$H$6:$H$8,Listas!$B$9,Listas!$I$6:$I$8)),0))</x:f>
      </x:c>
      <x:c r="Q62" s="36" t="str">
        <x:f>IF($A62="","",ROUND(MAX(0,$J62*(1+$K62/3*5)*(1+$L62)*SUMIF(Listas!$E$6:$E$17,MONTH(Q$4),Listas!$F$6:$F$17)*SUMIF(Listas!$H$6:$H$8,Listas!$B$9,Listas!$I$6:$I$8)),0))</x:f>
      </x:c>
      <x:c r="R62" s="36" t="str">
        <x:f>IF($A62="","",ROUND(MAX(0,$J62*(1+$K62/3*6)*(1+$L62)*SUMIF(Listas!$E$6:$E$17,MONTH(R$4),Listas!$F$6:$F$17)*SUMIF(Listas!$H$6:$H$8,Listas!$B$9,Listas!$I$6:$I$8)),0))</x:f>
      </x:c>
      <x:c r="S62" s="42" t="str">
        <x:f>IF($A62="","",IFERROR(SUMIFS(Historico!$H$5:$H$304,Historico!$B$5:$B$304,$A62)/COUNTIFS(Historico!$B$5:$B$304,$A62,Historico!$H$5:$H$304,"&gt;=0"),0))</x:f>
      </x:c>
      <x:c r="T62" s="42" t="str">
        <x:f>IF($A62="","",IFERROR(SUMIFS(Historico!$I$5:$I$304,Historico!$B$5:$B$304,$A62)/COUNTIFS(Historico!$B$5:$B$304,$A62,Historico!$I$5:$I$304,"&lt;&gt;"),0))</x:f>
      </x:c>
      <x:c r="U62" s="44" t="str">
        <x:f>IF($A62="","",IF($S62&lt;=0.10,"ALTA",IF($S62&lt;=Listas!$B$10,"ACEITÁVEL","BAIXA")))</x:f>
      </x:c>
      <x:c r="V62" s="44" t="str">
        <x:f>IF($A62="","",IF($U62="BAIXA","REVISAR MÉTODO",IF(ABS($T62)&gt;0.10,"CORRIGIR VIÉS",IF($K62&gt;0.12,"PREPARAR CRESCIMENTO",IF($K62&lt;-0.12,"REDUZIR PLANO","PLANO ESTÁVEL")))))</x:f>
      </x:c>
      <x:c r="W62" s="1"/>
    </x:row>
    <x:row r="63">
      <x:c r="A63" s="26"/>
      <x:c r="B63" s="36" t="str">
        <x:f>IF($A63="","",IFERROR(INDEX(Produtos!$B$5:$B$204,MATCH($A63,Produtos!$A$5:$A$204,0)),""))</x:f>
      </x:c>
      <x:c r="C63" s="36" t="str">
        <x:f>IF($A63="","",IFERROR(INDEX(Produtos!$C$5:$C$204,MATCH($A63,Produtos!$A$5:$A$204,0)),""))</x:f>
      </x:c>
      <x:c r="D63" s="36" t="str">
        <x:f>IF($A63="","",SUMIFS(Historico!$F$5:$F$304,Historico!$B$5:$B$304,$A63,Historico!$A$5:$A$304,D$4))</x:f>
      </x:c>
      <x:c r="E63" s="36" t="str">
        <x:f>IF($A63="","",SUMIFS(Historico!$F$5:$F$304,Historico!$B$5:$B$304,$A63,Historico!$A$5:$A$304,E$4))</x:f>
      </x:c>
      <x:c r="F63" s="36" t="str">
        <x:f>IF($A63="","",SUMIFS(Historico!$F$5:$F$304,Historico!$B$5:$B$304,$A63,Historico!$A$5:$A$304,F$4))</x:f>
      </x:c>
      <x:c r="G63" s="36" t="str">
        <x:f>IF($A63="","",SUMIFS(Historico!$F$5:$F$304,Historico!$B$5:$B$304,$A63,Historico!$A$5:$A$304,G$4))</x:f>
      </x:c>
      <x:c r="H63" s="36" t="str">
        <x:f>IF($A63="","",SUMIFS(Historico!$F$5:$F$304,Historico!$B$5:$B$304,$A63,Historico!$A$5:$A$304,H$4))</x:f>
      </x:c>
      <x:c r="I63" s="36" t="str">
        <x:f>IF($A63="","",SUMIFS(Historico!$F$5:$F$304,Historico!$B$5:$B$304,$A63,Historico!$A$5:$A$304,I$4))</x:f>
      </x:c>
      <x:c r="J63" s="36" t="str">
        <x:f>IF($A63="","",AVERAGE($G63:$I63))</x:f>
      </x:c>
      <x:c r="K63" s="42" t="str">
        <x:f>IF($A63="","",IFERROR(($I63-$G63)/MAX(1,$G63),0))</x:f>
      </x:c>
      <x:c r="L63" s="31"/>
      <x:c r="M63" s="36" t="str">
        <x:f>IF($A63="","",ROUND(MAX(0,$J63*(1+$K63/3*1)*(1+$L63)*SUMIF(Listas!$E$6:$E$17,MONTH(M$4),Listas!$F$6:$F$17)*SUMIF(Listas!$H$6:$H$8,Listas!$B$9,Listas!$I$6:$I$8)),0))</x:f>
      </x:c>
      <x:c r="N63" s="36" t="str">
        <x:f>IF($A63="","",ROUND(MAX(0,$J63*(1+$K63/3*2)*(1+$L63)*SUMIF(Listas!$E$6:$E$17,MONTH(N$4),Listas!$F$6:$F$17)*SUMIF(Listas!$H$6:$H$8,Listas!$B$9,Listas!$I$6:$I$8)),0))</x:f>
      </x:c>
      <x:c r="O63" s="36" t="str">
        <x:f>IF($A63="","",ROUND(MAX(0,$J63*(1+$K63/3*3)*(1+$L63)*SUMIF(Listas!$E$6:$E$17,MONTH(O$4),Listas!$F$6:$F$17)*SUMIF(Listas!$H$6:$H$8,Listas!$B$9,Listas!$I$6:$I$8)),0))</x:f>
      </x:c>
      <x:c r="P63" s="36" t="str">
        <x:f>IF($A63="","",ROUND(MAX(0,$J63*(1+$K63/3*4)*(1+$L63)*SUMIF(Listas!$E$6:$E$17,MONTH(P$4),Listas!$F$6:$F$17)*SUMIF(Listas!$H$6:$H$8,Listas!$B$9,Listas!$I$6:$I$8)),0))</x:f>
      </x:c>
      <x:c r="Q63" s="36" t="str">
        <x:f>IF($A63="","",ROUND(MAX(0,$J63*(1+$K63/3*5)*(1+$L63)*SUMIF(Listas!$E$6:$E$17,MONTH(Q$4),Listas!$F$6:$F$17)*SUMIF(Listas!$H$6:$H$8,Listas!$B$9,Listas!$I$6:$I$8)),0))</x:f>
      </x:c>
      <x:c r="R63" s="36" t="str">
        <x:f>IF($A63="","",ROUND(MAX(0,$J63*(1+$K63/3*6)*(1+$L63)*SUMIF(Listas!$E$6:$E$17,MONTH(R$4),Listas!$F$6:$F$17)*SUMIF(Listas!$H$6:$H$8,Listas!$B$9,Listas!$I$6:$I$8)),0))</x:f>
      </x:c>
      <x:c r="S63" s="42" t="str">
        <x:f>IF($A63="","",IFERROR(SUMIFS(Historico!$H$5:$H$304,Historico!$B$5:$B$304,$A63)/COUNTIFS(Historico!$B$5:$B$304,$A63,Historico!$H$5:$H$304,"&gt;=0"),0))</x:f>
      </x:c>
      <x:c r="T63" s="42" t="str">
        <x:f>IF($A63="","",IFERROR(SUMIFS(Historico!$I$5:$I$304,Historico!$B$5:$B$304,$A63)/COUNTIFS(Historico!$B$5:$B$304,$A63,Historico!$I$5:$I$304,"&lt;&gt;"),0))</x:f>
      </x:c>
      <x:c r="U63" s="44" t="str">
        <x:f>IF($A63="","",IF($S63&lt;=0.10,"ALTA",IF($S63&lt;=Listas!$B$10,"ACEITÁVEL","BAIXA")))</x:f>
      </x:c>
      <x:c r="V63" s="44" t="str">
        <x:f>IF($A63="","",IF($U63="BAIXA","REVISAR MÉTODO",IF(ABS($T63)&gt;0.10,"CORRIGIR VIÉS",IF($K63&gt;0.12,"PREPARAR CRESCIMENTO",IF($K63&lt;-0.12,"REDUZIR PLANO","PLANO ESTÁVEL")))))</x:f>
      </x:c>
      <x:c r="W63" s="1"/>
    </x:row>
    <x:row r="64">
      <x:c r="A64" s="26"/>
      <x:c r="B64" s="36" t="str">
        <x:f>IF($A64="","",IFERROR(INDEX(Produtos!$B$5:$B$204,MATCH($A64,Produtos!$A$5:$A$204,0)),""))</x:f>
      </x:c>
      <x:c r="C64" s="36" t="str">
        <x:f>IF($A64="","",IFERROR(INDEX(Produtos!$C$5:$C$204,MATCH($A64,Produtos!$A$5:$A$204,0)),""))</x:f>
      </x:c>
      <x:c r="D64" s="36" t="str">
        <x:f>IF($A64="","",SUMIFS(Historico!$F$5:$F$304,Historico!$B$5:$B$304,$A64,Historico!$A$5:$A$304,D$4))</x:f>
      </x:c>
      <x:c r="E64" s="36" t="str">
        <x:f>IF($A64="","",SUMIFS(Historico!$F$5:$F$304,Historico!$B$5:$B$304,$A64,Historico!$A$5:$A$304,E$4))</x:f>
      </x:c>
      <x:c r="F64" s="36" t="str">
        <x:f>IF($A64="","",SUMIFS(Historico!$F$5:$F$304,Historico!$B$5:$B$304,$A64,Historico!$A$5:$A$304,F$4))</x:f>
      </x:c>
      <x:c r="G64" s="36" t="str">
        <x:f>IF($A64="","",SUMIFS(Historico!$F$5:$F$304,Historico!$B$5:$B$304,$A64,Historico!$A$5:$A$304,G$4))</x:f>
      </x:c>
      <x:c r="H64" s="36" t="str">
        <x:f>IF($A64="","",SUMIFS(Historico!$F$5:$F$304,Historico!$B$5:$B$304,$A64,Historico!$A$5:$A$304,H$4))</x:f>
      </x:c>
      <x:c r="I64" s="36" t="str">
        <x:f>IF($A64="","",SUMIFS(Historico!$F$5:$F$304,Historico!$B$5:$B$304,$A64,Historico!$A$5:$A$304,I$4))</x:f>
      </x:c>
      <x:c r="J64" s="36" t="str">
        <x:f>IF($A64="","",AVERAGE($G64:$I64))</x:f>
      </x:c>
      <x:c r="K64" s="42" t="str">
        <x:f>IF($A64="","",IFERROR(($I64-$G64)/MAX(1,$G64),0))</x:f>
      </x:c>
      <x:c r="L64" s="31"/>
      <x:c r="M64" s="36" t="str">
        <x:f>IF($A64="","",ROUND(MAX(0,$J64*(1+$K64/3*1)*(1+$L64)*SUMIF(Listas!$E$6:$E$17,MONTH(M$4),Listas!$F$6:$F$17)*SUMIF(Listas!$H$6:$H$8,Listas!$B$9,Listas!$I$6:$I$8)),0))</x:f>
      </x:c>
      <x:c r="N64" s="36" t="str">
        <x:f>IF($A64="","",ROUND(MAX(0,$J64*(1+$K64/3*2)*(1+$L64)*SUMIF(Listas!$E$6:$E$17,MONTH(N$4),Listas!$F$6:$F$17)*SUMIF(Listas!$H$6:$H$8,Listas!$B$9,Listas!$I$6:$I$8)),0))</x:f>
      </x:c>
      <x:c r="O64" s="36" t="str">
        <x:f>IF($A64="","",ROUND(MAX(0,$J64*(1+$K64/3*3)*(1+$L64)*SUMIF(Listas!$E$6:$E$17,MONTH(O$4),Listas!$F$6:$F$17)*SUMIF(Listas!$H$6:$H$8,Listas!$B$9,Listas!$I$6:$I$8)),0))</x:f>
      </x:c>
      <x:c r="P64" s="36" t="str">
        <x:f>IF($A64="","",ROUND(MAX(0,$J64*(1+$K64/3*4)*(1+$L64)*SUMIF(Listas!$E$6:$E$17,MONTH(P$4),Listas!$F$6:$F$17)*SUMIF(Listas!$H$6:$H$8,Listas!$B$9,Listas!$I$6:$I$8)),0))</x:f>
      </x:c>
      <x:c r="Q64" s="36" t="str">
        <x:f>IF($A64="","",ROUND(MAX(0,$J64*(1+$K64/3*5)*(1+$L64)*SUMIF(Listas!$E$6:$E$17,MONTH(Q$4),Listas!$F$6:$F$17)*SUMIF(Listas!$H$6:$H$8,Listas!$B$9,Listas!$I$6:$I$8)),0))</x:f>
      </x:c>
      <x:c r="R64" s="36" t="str">
        <x:f>IF($A64="","",ROUND(MAX(0,$J64*(1+$K64/3*6)*(1+$L64)*SUMIF(Listas!$E$6:$E$17,MONTH(R$4),Listas!$F$6:$F$17)*SUMIF(Listas!$H$6:$H$8,Listas!$B$9,Listas!$I$6:$I$8)),0))</x:f>
      </x:c>
      <x:c r="S64" s="42" t="str">
        <x:f>IF($A64="","",IFERROR(SUMIFS(Historico!$H$5:$H$304,Historico!$B$5:$B$304,$A64)/COUNTIFS(Historico!$B$5:$B$304,$A64,Historico!$H$5:$H$304,"&gt;=0"),0))</x:f>
      </x:c>
      <x:c r="T64" s="42" t="str">
        <x:f>IF($A64="","",IFERROR(SUMIFS(Historico!$I$5:$I$304,Historico!$B$5:$B$304,$A64)/COUNTIFS(Historico!$B$5:$B$304,$A64,Historico!$I$5:$I$304,"&lt;&gt;"),0))</x:f>
      </x:c>
      <x:c r="U64" s="44" t="str">
        <x:f>IF($A64="","",IF($S64&lt;=0.10,"ALTA",IF($S64&lt;=Listas!$B$10,"ACEITÁVEL","BAIXA")))</x:f>
      </x:c>
      <x:c r="V64" s="44" t="str">
        <x:f>IF($A64="","",IF($U64="BAIXA","REVISAR MÉTODO",IF(ABS($T64)&gt;0.10,"CORRIGIR VIÉS",IF($K64&gt;0.12,"PREPARAR CRESCIMENTO",IF($K64&lt;-0.12,"REDUZIR PLANO","PLANO ESTÁVEL")))))</x:f>
      </x:c>
      <x:c r="W64" s="1"/>
    </x:row>
    <x:row r="65">
      <x:c r="A65" s="26"/>
      <x:c r="B65" s="36" t="str">
        <x:f>IF($A65="","",IFERROR(INDEX(Produtos!$B$5:$B$204,MATCH($A65,Produtos!$A$5:$A$204,0)),""))</x:f>
      </x:c>
      <x:c r="C65" s="36" t="str">
        <x:f>IF($A65="","",IFERROR(INDEX(Produtos!$C$5:$C$204,MATCH($A65,Produtos!$A$5:$A$204,0)),""))</x:f>
      </x:c>
      <x:c r="D65" s="36" t="str">
        <x:f>IF($A65="","",SUMIFS(Historico!$F$5:$F$304,Historico!$B$5:$B$304,$A65,Historico!$A$5:$A$304,D$4))</x:f>
      </x:c>
      <x:c r="E65" s="36" t="str">
        <x:f>IF($A65="","",SUMIFS(Historico!$F$5:$F$304,Historico!$B$5:$B$304,$A65,Historico!$A$5:$A$304,E$4))</x:f>
      </x:c>
      <x:c r="F65" s="36" t="str">
        <x:f>IF($A65="","",SUMIFS(Historico!$F$5:$F$304,Historico!$B$5:$B$304,$A65,Historico!$A$5:$A$304,F$4))</x:f>
      </x:c>
      <x:c r="G65" s="36" t="str">
        <x:f>IF($A65="","",SUMIFS(Historico!$F$5:$F$304,Historico!$B$5:$B$304,$A65,Historico!$A$5:$A$304,G$4))</x:f>
      </x:c>
      <x:c r="H65" s="36" t="str">
        <x:f>IF($A65="","",SUMIFS(Historico!$F$5:$F$304,Historico!$B$5:$B$304,$A65,Historico!$A$5:$A$304,H$4))</x:f>
      </x:c>
      <x:c r="I65" s="36" t="str">
        <x:f>IF($A65="","",SUMIFS(Historico!$F$5:$F$304,Historico!$B$5:$B$304,$A65,Historico!$A$5:$A$304,I$4))</x:f>
      </x:c>
      <x:c r="J65" s="36" t="str">
        <x:f>IF($A65="","",AVERAGE($G65:$I65))</x:f>
      </x:c>
      <x:c r="K65" s="42" t="str">
        <x:f>IF($A65="","",IFERROR(($I65-$G65)/MAX(1,$G65),0))</x:f>
      </x:c>
      <x:c r="L65" s="31"/>
      <x:c r="M65" s="36" t="str">
        <x:f>IF($A65="","",ROUND(MAX(0,$J65*(1+$K65/3*1)*(1+$L65)*SUMIF(Listas!$E$6:$E$17,MONTH(M$4),Listas!$F$6:$F$17)*SUMIF(Listas!$H$6:$H$8,Listas!$B$9,Listas!$I$6:$I$8)),0))</x:f>
      </x:c>
      <x:c r="N65" s="36" t="str">
        <x:f>IF($A65="","",ROUND(MAX(0,$J65*(1+$K65/3*2)*(1+$L65)*SUMIF(Listas!$E$6:$E$17,MONTH(N$4),Listas!$F$6:$F$17)*SUMIF(Listas!$H$6:$H$8,Listas!$B$9,Listas!$I$6:$I$8)),0))</x:f>
      </x:c>
      <x:c r="O65" s="36" t="str">
        <x:f>IF($A65="","",ROUND(MAX(0,$J65*(1+$K65/3*3)*(1+$L65)*SUMIF(Listas!$E$6:$E$17,MONTH(O$4),Listas!$F$6:$F$17)*SUMIF(Listas!$H$6:$H$8,Listas!$B$9,Listas!$I$6:$I$8)),0))</x:f>
      </x:c>
      <x:c r="P65" s="36" t="str">
        <x:f>IF($A65="","",ROUND(MAX(0,$J65*(1+$K65/3*4)*(1+$L65)*SUMIF(Listas!$E$6:$E$17,MONTH(P$4),Listas!$F$6:$F$17)*SUMIF(Listas!$H$6:$H$8,Listas!$B$9,Listas!$I$6:$I$8)),0))</x:f>
      </x:c>
      <x:c r="Q65" s="36" t="str">
        <x:f>IF($A65="","",ROUND(MAX(0,$J65*(1+$K65/3*5)*(1+$L65)*SUMIF(Listas!$E$6:$E$17,MONTH(Q$4),Listas!$F$6:$F$17)*SUMIF(Listas!$H$6:$H$8,Listas!$B$9,Listas!$I$6:$I$8)),0))</x:f>
      </x:c>
      <x:c r="R65" s="36" t="str">
        <x:f>IF($A65="","",ROUND(MAX(0,$J65*(1+$K65/3*6)*(1+$L65)*SUMIF(Listas!$E$6:$E$17,MONTH(R$4),Listas!$F$6:$F$17)*SUMIF(Listas!$H$6:$H$8,Listas!$B$9,Listas!$I$6:$I$8)),0))</x:f>
      </x:c>
      <x:c r="S65" s="42" t="str">
        <x:f>IF($A65="","",IFERROR(SUMIFS(Historico!$H$5:$H$304,Historico!$B$5:$B$304,$A65)/COUNTIFS(Historico!$B$5:$B$304,$A65,Historico!$H$5:$H$304,"&gt;=0"),0))</x:f>
      </x:c>
      <x:c r="T65" s="42" t="str">
        <x:f>IF($A65="","",IFERROR(SUMIFS(Historico!$I$5:$I$304,Historico!$B$5:$B$304,$A65)/COUNTIFS(Historico!$B$5:$B$304,$A65,Historico!$I$5:$I$304,"&lt;&gt;"),0))</x:f>
      </x:c>
      <x:c r="U65" s="44" t="str">
        <x:f>IF($A65="","",IF($S65&lt;=0.10,"ALTA",IF($S65&lt;=Listas!$B$10,"ACEITÁVEL","BAIXA")))</x:f>
      </x:c>
      <x:c r="V65" s="44" t="str">
        <x:f>IF($A65="","",IF($U65="BAIXA","REVISAR MÉTODO",IF(ABS($T65)&gt;0.10,"CORRIGIR VIÉS",IF($K65&gt;0.12,"PREPARAR CRESCIMENTO",IF($K65&lt;-0.12,"REDUZIR PLANO","PLANO ESTÁVEL")))))</x:f>
      </x:c>
      <x:c r="W65" s="1"/>
    </x:row>
    <x:row r="66">
      <x:c r="A66" s="26"/>
      <x:c r="B66" s="36" t="str">
        <x:f>IF($A66="","",IFERROR(INDEX(Produtos!$B$5:$B$204,MATCH($A66,Produtos!$A$5:$A$204,0)),""))</x:f>
      </x:c>
      <x:c r="C66" s="36" t="str">
        <x:f>IF($A66="","",IFERROR(INDEX(Produtos!$C$5:$C$204,MATCH($A66,Produtos!$A$5:$A$204,0)),""))</x:f>
      </x:c>
      <x:c r="D66" s="36" t="str">
        <x:f>IF($A66="","",SUMIFS(Historico!$F$5:$F$304,Historico!$B$5:$B$304,$A66,Historico!$A$5:$A$304,D$4))</x:f>
      </x:c>
      <x:c r="E66" s="36" t="str">
        <x:f>IF($A66="","",SUMIFS(Historico!$F$5:$F$304,Historico!$B$5:$B$304,$A66,Historico!$A$5:$A$304,E$4))</x:f>
      </x:c>
      <x:c r="F66" s="36" t="str">
        <x:f>IF($A66="","",SUMIFS(Historico!$F$5:$F$304,Historico!$B$5:$B$304,$A66,Historico!$A$5:$A$304,F$4))</x:f>
      </x:c>
      <x:c r="G66" s="36" t="str">
        <x:f>IF($A66="","",SUMIFS(Historico!$F$5:$F$304,Historico!$B$5:$B$304,$A66,Historico!$A$5:$A$304,G$4))</x:f>
      </x:c>
      <x:c r="H66" s="36" t="str">
        <x:f>IF($A66="","",SUMIFS(Historico!$F$5:$F$304,Historico!$B$5:$B$304,$A66,Historico!$A$5:$A$304,H$4))</x:f>
      </x:c>
      <x:c r="I66" s="36" t="str">
        <x:f>IF($A66="","",SUMIFS(Historico!$F$5:$F$304,Historico!$B$5:$B$304,$A66,Historico!$A$5:$A$304,I$4))</x:f>
      </x:c>
      <x:c r="J66" s="36" t="str">
        <x:f>IF($A66="","",AVERAGE($G66:$I66))</x:f>
      </x:c>
      <x:c r="K66" s="42" t="str">
        <x:f>IF($A66="","",IFERROR(($I66-$G66)/MAX(1,$G66),0))</x:f>
      </x:c>
      <x:c r="L66" s="31"/>
      <x:c r="M66" s="36" t="str">
        <x:f>IF($A66="","",ROUND(MAX(0,$J66*(1+$K66/3*1)*(1+$L66)*SUMIF(Listas!$E$6:$E$17,MONTH(M$4),Listas!$F$6:$F$17)*SUMIF(Listas!$H$6:$H$8,Listas!$B$9,Listas!$I$6:$I$8)),0))</x:f>
      </x:c>
      <x:c r="N66" s="36" t="str">
        <x:f>IF($A66="","",ROUND(MAX(0,$J66*(1+$K66/3*2)*(1+$L66)*SUMIF(Listas!$E$6:$E$17,MONTH(N$4),Listas!$F$6:$F$17)*SUMIF(Listas!$H$6:$H$8,Listas!$B$9,Listas!$I$6:$I$8)),0))</x:f>
      </x:c>
      <x:c r="O66" s="36" t="str">
        <x:f>IF($A66="","",ROUND(MAX(0,$J66*(1+$K66/3*3)*(1+$L66)*SUMIF(Listas!$E$6:$E$17,MONTH(O$4),Listas!$F$6:$F$17)*SUMIF(Listas!$H$6:$H$8,Listas!$B$9,Listas!$I$6:$I$8)),0))</x:f>
      </x:c>
      <x:c r="P66" s="36" t="str">
        <x:f>IF($A66="","",ROUND(MAX(0,$J66*(1+$K66/3*4)*(1+$L66)*SUMIF(Listas!$E$6:$E$17,MONTH(P$4),Listas!$F$6:$F$17)*SUMIF(Listas!$H$6:$H$8,Listas!$B$9,Listas!$I$6:$I$8)),0))</x:f>
      </x:c>
      <x:c r="Q66" s="36" t="str">
        <x:f>IF($A66="","",ROUND(MAX(0,$J66*(1+$K66/3*5)*(1+$L66)*SUMIF(Listas!$E$6:$E$17,MONTH(Q$4),Listas!$F$6:$F$17)*SUMIF(Listas!$H$6:$H$8,Listas!$B$9,Listas!$I$6:$I$8)),0))</x:f>
      </x:c>
      <x:c r="R66" s="36" t="str">
        <x:f>IF($A66="","",ROUND(MAX(0,$J66*(1+$K66/3*6)*(1+$L66)*SUMIF(Listas!$E$6:$E$17,MONTH(R$4),Listas!$F$6:$F$17)*SUMIF(Listas!$H$6:$H$8,Listas!$B$9,Listas!$I$6:$I$8)),0))</x:f>
      </x:c>
      <x:c r="S66" s="42" t="str">
        <x:f>IF($A66="","",IFERROR(SUMIFS(Historico!$H$5:$H$304,Historico!$B$5:$B$304,$A66)/COUNTIFS(Historico!$B$5:$B$304,$A66,Historico!$H$5:$H$304,"&gt;=0"),0))</x:f>
      </x:c>
      <x:c r="T66" s="42" t="str">
        <x:f>IF($A66="","",IFERROR(SUMIFS(Historico!$I$5:$I$304,Historico!$B$5:$B$304,$A66)/COUNTIFS(Historico!$B$5:$B$304,$A66,Historico!$I$5:$I$304,"&lt;&gt;"),0))</x:f>
      </x:c>
      <x:c r="U66" s="44" t="str">
        <x:f>IF($A66="","",IF($S66&lt;=0.10,"ALTA",IF($S66&lt;=Listas!$B$10,"ACEITÁVEL","BAIXA")))</x:f>
      </x:c>
      <x:c r="V66" s="44" t="str">
        <x:f>IF($A66="","",IF($U66="BAIXA","REVISAR MÉTODO",IF(ABS($T66)&gt;0.10,"CORRIGIR VIÉS",IF($K66&gt;0.12,"PREPARAR CRESCIMENTO",IF($K66&lt;-0.12,"REDUZIR PLANO","PLANO ESTÁVEL")))))</x:f>
      </x:c>
      <x:c r="W66" s="1"/>
    </x:row>
    <x:row r="67">
      <x:c r="A67" s="26"/>
      <x:c r="B67" s="36" t="str">
        <x:f>IF($A67="","",IFERROR(INDEX(Produtos!$B$5:$B$204,MATCH($A67,Produtos!$A$5:$A$204,0)),""))</x:f>
      </x:c>
      <x:c r="C67" s="36" t="str">
        <x:f>IF($A67="","",IFERROR(INDEX(Produtos!$C$5:$C$204,MATCH($A67,Produtos!$A$5:$A$204,0)),""))</x:f>
      </x:c>
      <x:c r="D67" s="36" t="str">
        <x:f>IF($A67="","",SUMIFS(Historico!$F$5:$F$304,Historico!$B$5:$B$304,$A67,Historico!$A$5:$A$304,D$4))</x:f>
      </x:c>
      <x:c r="E67" s="36" t="str">
        <x:f>IF($A67="","",SUMIFS(Historico!$F$5:$F$304,Historico!$B$5:$B$304,$A67,Historico!$A$5:$A$304,E$4))</x:f>
      </x:c>
      <x:c r="F67" s="36" t="str">
        <x:f>IF($A67="","",SUMIFS(Historico!$F$5:$F$304,Historico!$B$5:$B$304,$A67,Historico!$A$5:$A$304,F$4))</x:f>
      </x:c>
      <x:c r="G67" s="36" t="str">
        <x:f>IF($A67="","",SUMIFS(Historico!$F$5:$F$304,Historico!$B$5:$B$304,$A67,Historico!$A$5:$A$304,G$4))</x:f>
      </x:c>
      <x:c r="H67" s="36" t="str">
        <x:f>IF($A67="","",SUMIFS(Historico!$F$5:$F$304,Historico!$B$5:$B$304,$A67,Historico!$A$5:$A$304,H$4))</x:f>
      </x:c>
      <x:c r="I67" s="36" t="str">
        <x:f>IF($A67="","",SUMIFS(Historico!$F$5:$F$304,Historico!$B$5:$B$304,$A67,Historico!$A$5:$A$304,I$4))</x:f>
      </x:c>
      <x:c r="J67" s="36" t="str">
        <x:f>IF($A67="","",AVERAGE($G67:$I67))</x:f>
      </x:c>
      <x:c r="K67" s="42" t="str">
        <x:f>IF($A67="","",IFERROR(($I67-$G67)/MAX(1,$G67),0))</x:f>
      </x:c>
      <x:c r="L67" s="31"/>
      <x:c r="M67" s="36" t="str">
        <x:f>IF($A67="","",ROUND(MAX(0,$J67*(1+$K67/3*1)*(1+$L67)*SUMIF(Listas!$E$6:$E$17,MONTH(M$4),Listas!$F$6:$F$17)*SUMIF(Listas!$H$6:$H$8,Listas!$B$9,Listas!$I$6:$I$8)),0))</x:f>
      </x:c>
      <x:c r="N67" s="36" t="str">
        <x:f>IF($A67="","",ROUND(MAX(0,$J67*(1+$K67/3*2)*(1+$L67)*SUMIF(Listas!$E$6:$E$17,MONTH(N$4),Listas!$F$6:$F$17)*SUMIF(Listas!$H$6:$H$8,Listas!$B$9,Listas!$I$6:$I$8)),0))</x:f>
      </x:c>
      <x:c r="O67" s="36" t="str">
        <x:f>IF($A67="","",ROUND(MAX(0,$J67*(1+$K67/3*3)*(1+$L67)*SUMIF(Listas!$E$6:$E$17,MONTH(O$4),Listas!$F$6:$F$17)*SUMIF(Listas!$H$6:$H$8,Listas!$B$9,Listas!$I$6:$I$8)),0))</x:f>
      </x:c>
      <x:c r="P67" s="36" t="str">
        <x:f>IF($A67="","",ROUND(MAX(0,$J67*(1+$K67/3*4)*(1+$L67)*SUMIF(Listas!$E$6:$E$17,MONTH(P$4),Listas!$F$6:$F$17)*SUMIF(Listas!$H$6:$H$8,Listas!$B$9,Listas!$I$6:$I$8)),0))</x:f>
      </x:c>
      <x:c r="Q67" s="36" t="str">
        <x:f>IF($A67="","",ROUND(MAX(0,$J67*(1+$K67/3*5)*(1+$L67)*SUMIF(Listas!$E$6:$E$17,MONTH(Q$4),Listas!$F$6:$F$17)*SUMIF(Listas!$H$6:$H$8,Listas!$B$9,Listas!$I$6:$I$8)),0))</x:f>
      </x:c>
      <x:c r="R67" s="36" t="str">
        <x:f>IF($A67="","",ROUND(MAX(0,$J67*(1+$K67/3*6)*(1+$L67)*SUMIF(Listas!$E$6:$E$17,MONTH(R$4),Listas!$F$6:$F$17)*SUMIF(Listas!$H$6:$H$8,Listas!$B$9,Listas!$I$6:$I$8)),0))</x:f>
      </x:c>
      <x:c r="S67" s="42" t="str">
        <x:f>IF($A67="","",IFERROR(SUMIFS(Historico!$H$5:$H$304,Historico!$B$5:$B$304,$A67)/COUNTIFS(Historico!$B$5:$B$304,$A67,Historico!$H$5:$H$304,"&gt;=0"),0))</x:f>
      </x:c>
      <x:c r="T67" s="42" t="str">
        <x:f>IF($A67="","",IFERROR(SUMIFS(Historico!$I$5:$I$304,Historico!$B$5:$B$304,$A67)/COUNTIFS(Historico!$B$5:$B$304,$A67,Historico!$I$5:$I$304,"&lt;&gt;"),0))</x:f>
      </x:c>
      <x:c r="U67" s="44" t="str">
        <x:f>IF($A67="","",IF($S67&lt;=0.10,"ALTA",IF($S67&lt;=Listas!$B$10,"ACEITÁVEL","BAIXA")))</x:f>
      </x:c>
      <x:c r="V67" s="44" t="str">
        <x:f>IF($A67="","",IF($U67="BAIXA","REVISAR MÉTODO",IF(ABS($T67)&gt;0.10,"CORRIGIR VIÉS",IF($K67&gt;0.12,"PREPARAR CRESCIMENTO",IF($K67&lt;-0.12,"REDUZIR PLANO","PLANO ESTÁVEL")))))</x:f>
      </x:c>
      <x:c r="W67" s="1"/>
    </x:row>
    <x:row r="68">
      <x:c r="A68" s="26"/>
      <x:c r="B68" s="36" t="str">
        <x:f>IF($A68="","",IFERROR(INDEX(Produtos!$B$5:$B$204,MATCH($A68,Produtos!$A$5:$A$204,0)),""))</x:f>
      </x:c>
      <x:c r="C68" s="36" t="str">
        <x:f>IF($A68="","",IFERROR(INDEX(Produtos!$C$5:$C$204,MATCH($A68,Produtos!$A$5:$A$204,0)),""))</x:f>
      </x:c>
      <x:c r="D68" s="36" t="str">
        <x:f>IF($A68="","",SUMIFS(Historico!$F$5:$F$304,Historico!$B$5:$B$304,$A68,Historico!$A$5:$A$304,D$4))</x:f>
      </x:c>
      <x:c r="E68" s="36" t="str">
        <x:f>IF($A68="","",SUMIFS(Historico!$F$5:$F$304,Historico!$B$5:$B$304,$A68,Historico!$A$5:$A$304,E$4))</x:f>
      </x:c>
      <x:c r="F68" s="36" t="str">
        <x:f>IF($A68="","",SUMIFS(Historico!$F$5:$F$304,Historico!$B$5:$B$304,$A68,Historico!$A$5:$A$304,F$4))</x:f>
      </x:c>
      <x:c r="G68" s="36" t="str">
        <x:f>IF($A68="","",SUMIFS(Historico!$F$5:$F$304,Historico!$B$5:$B$304,$A68,Historico!$A$5:$A$304,G$4))</x:f>
      </x:c>
      <x:c r="H68" s="36" t="str">
        <x:f>IF($A68="","",SUMIFS(Historico!$F$5:$F$304,Historico!$B$5:$B$304,$A68,Historico!$A$5:$A$304,H$4))</x:f>
      </x:c>
      <x:c r="I68" s="36" t="str">
        <x:f>IF($A68="","",SUMIFS(Historico!$F$5:$F$304,Historico!$B$5:$B$304,$A68,Historico!$A$5:$A$304,I$4))</x:f>
      </x:c>
      <x:c r="J68" s="36" t="str">
        <x:f>IF($A68="","",AVERAGE($G68:$I68))</x:f>
      </x:c>
      <x:c r="K68" s="42" t="str">
        <x:f>IF($A68="","",IFERROR(($I68-$G68)/MAX(1,$G68),0))</x:f>
      </x:c>
      <x:c r="L68" s="31"/>
      <x:c r="M68" s="36" t="str">
        <x:f>IF($A68="","",ROUND(MAX(0,$J68*(1+$K68/3*1)*(1+$L68)*SUMIF(Listas!$E$6:$E$17,MONTH(M$4),Listas!$F$6:$F$17)*SUMIF(Listas!$H$6:$H$8,Listas!$B$9,Listas!$I$6:$I$8)),0))</x:f>
      </x:c>
      <x:c r="N68" s="36" t="str">
        <x:f>IF($A68="","",ROUND(MAX(0,$J68*(1+$K68/3*2)*(1+$L68)*SUMIF(Listas!$E$6:$E$17,MONTH(N$4),Listas!$F$6:$F$17)*SUMIF(Listas!$H$6:$H$8,Listas!$B$9,Listas!$I$6:$I$8)),0))</x:f>
      </x:c>
      <x:c r="O68" s="36" t="str">
        <x:f>IF($A68="","",ROUND(MAX(0,$J68*(1+$K68/3*3)*(1+$L68)*SUMIF(Listas!$E$6:$E$17,MONTH(O$4),Listas!$F$6:$F$17)*SUMIF(Listas!$H$6:$H$8,Listas!$B$9,Listas!$I$6:$I$8)),0))</x:f>
      </x:c>
      <x:c r="P68" s="36" t="str">
        <x:f>IF($A68="","",ROUND(MAX(0,$J68*(1+$K68/3*4)*(1+$L68)*SUMIF(Listas!$E$6:$E$17,MONTH(P$4),Listas!$F$6:$F$17)*SUMIF(Listas!$H$6:$H$8,Listas!$B$9,Listas!$I$6:$I$8)),0))</x:f>
      </x:c>
      <x:c r="Q68" s="36" t="str">
        <x:f>IF($A68="","",ROUND(MAX(0,$J68*(1+$K68/3*5)*(1+$L68)*SUMIF(Listas!$E$6:$E$17,MONTH(Q$4),Listas!$F$6:$F$17)*SUMIF(Listas!$H$6:$H$8,Listas!$B$9,Listas!$I$6:$I$8)),0))</x:f>
      </x:c>
      <x:c r="R68" s="36" t="str">
        <x:f>IF($A68="","",ROUND(MAX(0,$J68*(1+$K68/3*6)*(1+$L68)*SUMIF(Listas!$E$6:$E$17,MONTH(R$4),Listas!$F$6:$F$17)*SUMIF(Listas!$H$6:$H$8,Listas!$B$9,Listas!$I$6:$I$8)),0))</x:f>
      </x:c>
      <x:c r="S68" s="42" t="str">
        <x:f>IF($A68="","",IFERROR(SUMIFS(Historico!$H$5:$H$304,Historico!$B$5:$B$304,$A68)/COUNTIFS(Historico!$B$5:$B$304,$A68,Historico!$H$5:$H$304,"&gt;=0"),0))</x:f>
      </x:c>
      <x:c r="T68" s="42" t="str">
        <x:f>IF($A68="","",IFERROR(SUMIFS(Historico!$I$5:$I$304,Historico!$B$5:$B$304,$A68)/COUNTIFS(Historico!$B$5:$B$304,$A68,Historico!$I$5:$I$304,"&lt;&gt;"),0))</x:f>
      </x:c>
      <x:c r="U68" s="44" t="str">
        <x:f>IF($A68="","",IF($S68&lt;=0.10,"ALTA",IF($S68&lt;=Listas!$B$10,"ACEITÁVEL","BAIXA")))</x:f>
      </x:c>
      <x:c r="V68" s="44" t="str">
        <x:f>IF($A68="","",IF($U68="BAIXA","REVISAR MÉTODO",IF(ABS($T68)&gt;0.10,"CORRIGIR VIÉS",IF($K68&gt;0.12,"PREPARAR CRESCIMENTO",IF($K68&lt;-0.12,"REDUZIR PLANO","PLANO ESTÁVEL")))))</x:f>
      </x:c>
      <x:c r="W68" s="1"/>
    </x:row>
    <x:row r="69">
      <x:c r="A69" s="26"/>
      <x:c r="B69" s="36" t="str">
        <x:f>IF($A69="","",IFERROR(INDEX(Produtos!$B$5:$B$204,MATCH($A69,Produtos!$A$5:$A$204,0)),""))</x:f>
      </x:c>
      <x:c r="C69" s="36" t="str">
        <x:f>IF($A69="","",IFERROR(INDEX(Produtos!$C$5:$C$204,MATCH($A69,Produtos!$A$5:$A$204,0)),""))</x:f>
      </x:c>
      <x:c r="D69" s="36" t="str">
        <x:f>IF($A69="","",SUMIFS(Historico!$F$5:$F$304,Historico!$B$5:$B$304,$A69,Historico!$A$5:$A$304,D$4))</x:f>
      </x:c>
      <x:c r="E69" s="36" t="str">
        <x:f>IF($A69="","",SUMIFS(Historico!$F$5:$F$304,Historico!$B$5:$B$304,$A69,Historico!$A$5:$A$304,E$4))</x:f>
      </x:c>
      <x:c r="F69" s="36" t="str">
        <x:f>IF($A69="","",SUMIFS(Historico!$F$5:$F$304,Historico!$B$5:$B$304,$A69,Historico!$A$5:$A$304,F$4))</x:f>
      </x:c>
      <x:c r="G69" s="36" t="str">
        <x:f>IF($A69="","",SUMIFS(Historico!$F$5:$F$304,Historico!$B$5:$B$304,$A69,Historico!$A$5:$A$304,G$4))</x:f>
      </x:c>
      <x:c r="H69" s="36" t="str">
        <x:f>IF($A69="","",SUMIFS(Historico!$F$5:$F$304,Historico!$B$5:$B$304,$A69,Historico!$A$5:$A$304,H$4))</x:f>
      </x:c>
      <x:c r="I69" s="36" t="str">
        <x:f>IF($A69="","",SUMIFS(Historico!$F$5:$F$304,Historico!$B$5:$B$304,$A69,Historico!$A$5:$A$304,I$4))</x:f>
      </x:c>
      <x:c r="J69" s="36" t="str">
        <x:f>IF($A69="","",AVERAGE($G69:$I69))</x:f>
      </x:c>
      <x:c r="K69" s="42" t="str">
        <x:f>IF($A69="","",IFERROR(($I69-$G69)/MAX(1,$G69),0))</x:f>
      </x:c>
      <x:c r="L69" s="31"/>
      <x:c r="M69" s="36" t="str">
        <x:f>IF($A69="","",ROUND(MAX(0,$J69*(1+$K69/3*1)*(1+$L69)*SUMIF(Listas!$E$6:$E$17,MONTH(M$4),Listas!$F$6:$F$17)*SUMIF(Listas!$H$6:$H$8,Listas!$B$9,Listas!$I$6:$I$8)),0))</x:f>
      </x:c>
      <x:c r="N69" s="36" t="str">
        <x:f>IF($A69="","",ROUND(MAX(0,$J69*(1+$K69/3*2)*(1+$L69)*SUMIF(Listas!$E$6:$E$17,MONTH(N$4),Listas!$F$6:$F$17)*SUMIF(Listas!$H$6:$H$8,Listas!$B$9,Listas!$I$6:$I$8)),0))</x:f>
      </x:c>
      <x:c r="O69" s="36" t="str">
        <x:f>IF($A69="","",ROUND(MAX(0,$J69*(1+$K69/3*3)*(1+$L69)*SUMIF(Listas!$E$6:$E$17,MONTH(O$4),Listas!$F$6:$F$17)*SUMIF(Listas!$H$6:$H$8,Listas!$B$9,Listas!$I$6:$I$8)),0))</x:f>
      </x:c>
      <x:c r="P69" s="36" t="str">
        <x:f>IF($A69="","",ROUND(MAX(0,$J69*(1+$K69/3*4)*(1+$L69)*SUMIF(Listas!$E$6:$E$17,MONTH(P$4),Listas!$F$6:$F$17)*SUMIF(Listas!$H$6:$H$8,Listas!$B$9,Listas!$I$6:$I$8)),0))</x:f>
      </x:c>
      <x:c r="Q69" s="36" t="str">
        <x:f>IF($A69="","",ROUND(MAX(0,$J69*(1+$K69/3*5)*(1+$L69)*SUMIF(Listas!$E$6:$E$17,MONTH(Q$4),Listas!$F$6:$F$17)*SUMIF(Listas!$H$6:$H$8,Listas!$B$9,Listas!$I$6:$I$8)),0))</x:f>
      </x:c>
      <x:c r="R69" s="36" t="str">
        <x:f>IF($A69="","",ROUND(MAX(0,$J69*(1+$K69/3*6)*(1+$L69)*SUMIF(Listas!$E$6:$E$17,MONTH(R$4),Listas!$F$6:$F$17)*SUMIF(Listas!$H$6:$H$8,Listas!$B$9,Listas!$I$6:$I$8)),0))</x:f>
      </x:c>
      <x:c r="S69" s="42" t="str">
        <x:f>IF($A69="","",IFERROR(SUMIFS(Historico!$H$5:$H$304,Historico!$B$5:$B$304,$A69)/COUNTIFS(Historico!$B$5:$B$304,$A69,Historico!$H$5:$H$304,"&gt;=0"),0))</x:f>
      </x:c>
      <x:c r="T69" s="42" t="str">
        <x:f>IF($A69="","",IFERROR(SUMIFS(Historico!$I$5:$I$304,Historico!$B$5:$B$304,$A69)/COUNTIFS(Historico!$B$5:$B$304,$A69,Historico!$I$5:$I$304,"&lt;&gt;"),0))</x:f>
      </x:c>
      <x:c r="U69" s="44" t="str">
        <x:f>IF($A69="","",IF($S69&lt;=0.10,"ALTA",IF($S69&lt;=Listas!$B$10,"ACEITÁVEL","BAIXA")))</x:f>
      </x:c>
      <x:c r="V69" s="44" t="str">
        <x:f>IF($A69="","",IF($U69="BAIXA","REVISAR MÉTODO",IF(ABS($T69)&gt;0.10,"CORRIGIR VIÉS",IF($K69&gt;0.12,"PREPARAR CRESCIMENTO",IF($K69&lt;-0.12,"REDUZIR PLANO","PLANO ESTÁVEL")))))</x:f>
      </x:c>
      <x:c r="W69" s="1"/>
    </x:row>
    <x:row r="70">
      <x:c r="A70" s="26"/>
      <x:c r="B70" s="36" t="str">
        <x:f>IF($A70="","",IFERROR(INDEX(Produtos!$B$5:$B$204,MATCH($A70,Produtos!$A$5:$A$204,0)),""))</x:f>
      </x:c>
      <x:c r="C70" s="36" t="str">
        <x:f>IF($A70="","",IFERROR(INDEX(Produtos!$C$5:$C$204,MATCH($A70,Produtos!$A$5:$A$204,0)),""))</x:f>
      </x:c>
      <x:c r="D70" s="36" t="str">
        <x:f>IF($A70="","",SUMIFS(Historico!$F$5:$F$304,Historico!$B$5:$B$304,$A70,Historico!$A$5:$A$304,D$4))</x:f>
      </x:c>
      <x:c r="E70" s="36" t="str">
        <x:f>IF($A70="","",SUMIFS(Historico!$F$5:$F$304,Historico!$B$5:$B$304,$A70,Historico!$A$5:$A$304,E$4))</x:f>
      </x:c>
      <x:c r="F70" s="36" t="str">
        <x:f>IF($A70="","",SUMIFS(Historico!$F$5:$F$304,Historico!$B$5:$B$304,$A70,Historico!$A$5:$A$304,F$4))</x:f>
      </x:c>
      <x:c r="G70" s="36" t="str">
        <x:f>IF($A70="","",SUMIFS(Historico!$F$5:$F$304,Historico!$B$5:$B$304,$A70,Historico!$A$5:$A$304,G$4))</x:f>
      </x:c>
      <x:c r="H70" s="36" t="str">
        <x:f>IF($A70="","",SUMIFS(Historico!$F$5:$F$304,Historico!$B$5:$B$304,$A70,Historico!$A$5:$A$304,H$4))</x:f>
      </x:c>
      <x:c r="I70" s="36" t="str">
        <x:f>IF($A70="","",SUMIFS(Historico!$F$5:$F$304,Historico!$B$5:$B$304,$A70,Historico!$A$5:$A$304,I$4))</x:f>
      </x:c>
      <x:c r="J70" s="36" t="str">
        <x:f>IF($A70="","",AVERAGE($G70:$I70))</x:f>
      </x:c>
      <x:c r="K70" s="42" t="str">
        <x:f>IF($A70="","",IFERROR(($I70-$G70)/MAX(1,$G70),0))</x:f>
      </x:c>
      <x:c r="L70" s="31"/>
      <x:c r="M70" s="36" t="str">
        <x:f>IF($A70="","",ROUND(MAX(0,$J70*(1+$K70/3*1)*(1+$L70)*SUMIF(Listas!$E$6:$E$17,MONTH(M$4),Listas!$F$6:$F$17)*SUMIF(Listas!$H$6:$H$8,Listas!$B$9,Listas!$I$6:$I$8)),0))</x:f>
      </x:c>
      <x:c r="N70" s="36" t="str">
        <x:f>IF($A70="","",ROUND(MAX(0,$J70*(1+$K70/3*2)*(1+$L70)*SUMIF(Listas!$E$6:$E$17,MONTH(N$4),Listas!$F$6:$F$17)*SUMIF(Listas!$H$6:$H$8,Listas!$B$9,Listas!$I$6:$I$8)),0))</x:f>
      </x:c>
      <x:c r="O70" s="36" t="str">
        <x:f>IF($A70="","",ROUND(MAX(0,$J70*(1+$K70/3*3)*(1+$L70)*SUMIF(Listas!$E$6:$E$17,MONTH(O$4),Listas!$F$6:$F$17)*SUMIF(Listas!$H$6:$H$8,Listas!$B$9,Listas!$I$6:$I$8)),0))</x:f>
      </x:c>
      <x:c r="P70" s="36" t="str">
        <x:f>IF($A70="","",ROUND(MAX(0,$J70*(1+$K70/3*4)*(1+$L70)*SUMIF(Listas!$E$6:$E$17,MONTH(P$4),Listas!$F$6:$F$17)*SUMIF(Listas!$H$6:$H$8,Listas!$B$9,Listas!$I$6:$I$8)),0))</x:f>
      </x:c>
      <x:c r="Q70" s="36" t="str">
        <x:f>IF($A70="","",ROUND(MAX(0,$J70*(1+$K70/3*5)*(1+$L70)*SUMIF(Listas!$E$6:$E$17,MONTH(Q$4),Listas!$F$6:$F$17)*SUMIF(Listas!$H$6:$H$8,Listas!$B$9,Listas!$I$6:$I$8)),0))</x:f>
      </x:c>
      <x:c r="R70" s="36" t="str">
        <x:f>IF($A70="","",ROUND(MAX(0,$J70*(1+$K70/3*6)*(1+$L70)*SUMIF(Listas!$E$6:$E$17,MONTH(R$4),Listas!$F$6:$F$17)*SUMIF(Listas!$H$6:$H$8,Listas!$B$9,Listas!$I$6:$I$8)),0))</x:f>
      </x:c>
      <x:c r="S70" s="42" t="str">
        <x:f>IF($A70="","",IFERROR(SUMIFS(Historico!$H$5:$H$304,Historico!$B$5:$B$304,$A70)/COUNTIFS(Historico!$B$5:$B$304,$A70,Historico!$H$5:$H$304,"&gt;=0"),0))</x:f>
      </x:c>
      <x:c r="T70" s="42" t="str">
        <x:f>IF($A70="","",IFERROR(SUMIFS(Historico!$I$5:$I$304,Historico!$B$5:$B$304,$A70)/COUNTIFS(Historico!$B$5:$B$304,$A70,Historico!$I$5:$I$304,"&lt;&gt;"),0))</x:f>
      </x:c>
      <x:c r="U70" s="44" t="str">
        <x:f>IF($A70="","",IF($S70&lt;=0.10,"ALTA",IF($S70&lt;=Listas!$B$10,"ACEITÁVEL","BAIXA")))</x:f>
      </x:c>
      <x:c r="V70" s="44" t="str">
        <x:f>IF($A70="","",IF($U70="BAIXA","REVISAR MÉTODO",IF(ABS($T70)&gt;0.10,"CORRIGIR VIÉS",IF($K70&gt;0.12,"PREPARAR CRESCIMENTO",IF($K70&lt;-0.12,"REDUZIR PLANO","PLANO ESTÁVEL")))))</x:f>
      </x:c>
      <x:c r="W70" s="1"/>
    </x:row>
    <x:row r="71">
      <x:c r="A71" s="26"/>
      <x:c r="B71" s="36" t="str">
        <x:f>IF($A71="","",IFERROR(INDEX(Produtos!$B$5:$B$204,MATCH($A71,Produtos!$A$5:$A$204,0)),""))</x:f>
      </x:c>
      <x:c r="C71" s="36" t="str">
        <x:f>IF($A71="","",IFERROR(INDEX(Produtos!$C$5:$C$204,MATCH($A71,Produtos!$A$5:$A$204,0)),""))</x:f>
      </x:c>
      <x:c r="D71" s="36" t="str">
        <x:f>IF($A71="","",SUMIFS(Historico!$F$5:$F$304,Historico!$B$5:$B$304,$A71,Historico!$A$5:$A$304,D$4))</x:f>
      </x:c>
      <x:c r="E71" s="36" t="str">
        <x:f>IF($A71="","",SUMIFS(Historico!$F$5:$F$304,Historico!$B$5:$B$304,$A71,Historico!$A$5:$A$304,E$4))</x:f>
      </x:c>
      <x:c r="F71" s="36" t="str">
        <x:f>IF($A71="","",SUMIFS(Historico!$F$5:$F$304,Historico!$B$5:$B$304,$A71,Historico!$A$5:$A$304,F$4))</x:f>
      </x:c>
      <x:c r="G71" s="36" t="str">
        <x:f>IF($A71="","",SUMIFS(Historico!$F$5:$F$304,Historico!$B$5:$B$304,$A71,Historico!$A$5:$A$304,G$4))</x:f>
      </x:c>
      <x:c r="H71" s="36" t="str">
        <x:f>IF($A71="","",SUMIFS(Historico!$F$5:$F$304,Historico!$B$5:$B$304,$A71,Historico!$A$5:$A$304,H$4))</x:f>
      </x:c>
      <x:c r="I71" s="36" t="str">
        <x:f>IF($A71="","",SUMIFS(Historico!$F$5:$F$304,Historico!$B$5:$B$304,$A71,Historico!$A$5:$A$304,I$4))</x:f>
      </x:c>
      <x:c r="J71" s="36" t="str">
        <x:f>IF($A71="","",AVERAGE($G71:$I71))</x:f>
      </x:c>
      <x:c r="K71" s="42" t="str">
        <x:f>IF($A71="","",IFERROR(($I71-$G71)/MAX(1,$G71),0))</x:f>
      </x:c>
      <x:c r="L71" s="31"/>
      <x:c r="M71" s="36" t="str">
        <x:f>IF($A71="","",ROUND(MAX(0,$J71*(1+$K71/3*1)*(1+$L71)*SUMIF(Listas!$E$6:$E$17,MONTH(M$4),Listas!$F$6:$F$17)*SUMIF(Listas!$H$6:$H$8,Listas!$B$9,Listas!$I$6:$I$8)),0))</x:f>
      </x:c>
      <x:c r="N71" s="36" t="str">
        <x:f>IF($A71="","",ROUND(MAX(0,$J71*(1+$K71/3*2)*(1+$L71)*SUMIF(Listas!$E$6:$E$17,MONTH(N$4),Listas!$F$6:$F$17)*SUMIF(Listas!$H$6:$H$8,Listas!$B$9,Listas!$I$6:$I$8)),0))</x:f>
      </x:c>
      <x:c r="O71" s="36" t="str">
        <x:f>IF($A71="","",ROUND(MAX(0,$J71*(1+$K71/3*3)*(1+$L71)*SUMIF(Listas!$E$6:$E$17,MONTH(O$4),Listas!$F$6:$F$17)*SUMIF(Listas!$H$6:$H$8,Listas!$B$9,Listas!$I$6:$I$8)),0))</x:f>
      </x:c>
      <x:c r="P71" s="36" t="str">
        <x:f>IF($A71="","",ROUND(MAX(0,$J71*(1+$K71/3*4)*(1+$L71)*SUMIF(Listas!$E$6:$E$17,MONTH(P$4),Listas!$F$6:$F$17)*SUMIF(Listas!$H$6:$H$8,Listas!$B$9,Listas!$I$6:$I$8)),0))</x:f>
      </x:c>
      <x:c r="Q71" s="36" t="str">
        <x:f>IF($A71="","",ROUND(MAX(0,$J71*(1+$K71/3*5)*(1+$L71)*SUMIF(Listas!$E$6:$E$17,MONTH(Q$4),Listas!$F$6:$F$17)*SUMIF(Listas!$H$6:$H$8,Listas!$B$9,Listas!$I$6:$I$8)),0))</x:f>
      </x:c>
      <x:c r="R71" s="36" t="str">
        <x:f>IF($A71="","",ROUND(MAX(0,$J71*(1+$K71/3*6)*(1+$L71)*SUMIF(Listas!$E$6:$E$17,MONTH(R$4),Listas!$F$6:$F$17)*SUMIF(Listas!$H$6:$H$8,Listas!$B$9,Listas!$I$6:$I$8)),0))</x:f>
      </x:c>
      <x:c r="S71" s="42" t="str">
        <x:f>IF($A71="","",IFERROR(SUMIFS(Historico!$H$5:$H$304,Historico!$B$5:$B$304,$A71)/COUNTIFS(Historico!$B$5:$B$304,$A71,Historico!$H$5:$H$304,"&gt;=0"),0))</x:f>
      </x:c>
      <x:c r="T71" s="42" t="str">
        <x:f>IF($A71="","",IFERROR(SUMIFS(Historico!$I$5:$I$304,Historico!$B$5:$B$304,$A71)/COUNTIFS(Historico!$B$5:$B$304,$A71,Historico!$I$5:$I$304,"&lt;&gt;"),0))</x:f>
      </x:c>
      <x:c r="U71" s="44" t="str">
        <x:f>IF($A71="","",IF($S71&lt;=0.10,"ALTA",IF($S71&lt;=Listas!$B$10,"ACEITÁVEL","BAIXA")))</x:f>
      </x:c>
      <x:c r="V71" s="44" t="str">
        <x:f>IF($A71="","",IF($U71="BAIXA","REVISAR MÉTODO",IF(ABS($T71)&gt;0.10,"CORRIGIR VIÉS",IF($K71&gt;0.12,"PREPARAR CRESCIMENTO",IF($K71&lt;-0.12,"REDUZIR PLANO","PLANO ESTÁVEL")))))</x:f>
      </x:c>
      <x:c r="W71" s="1"/>
    </x:row>
    <x:row r="72">
      <x:c r="A72" s="26"/>
      <x:c r="B72" s="36" t="str">
        <x:f>IF($A72="","",IFERROR(INDEX(Produtos!$B$5:$B$204,MATCH($A72,Produtos!$A$5:$A$204,0)),""))</x:f>
      </x:c>
      <x:c r="C72" s="36" t="str">
        <x:f>IF($A72="","",IFERROR(INDEX(Produtos!$C$5:$C$204,MATCH($A72,Produtos!$A$5:$A$204,0)),""))</x:f>
      </x:c>
      <x:c r="D72" s="36" t="str">
        <x:f>IF($A72="","",SUMIFS(Historico!$F$5:$F$304,Historico!$B$5:$B$304,$A72,Historico!$A$5:$A$304,D$4))</x:f>
      </x:c>
      <x:c r="E72" s="36" t="str">
        <x:f>IF($A72="","",SUMIFS(Historico!$F$5:$F$304,Historico!$B$5:$B$304,$A72,Historico!$A$5:$A$304,E$4))</x:f>
      </x:c>
      <x:c r="F72" s="36" t="str">
        <x:f>IF($A72="","",SUMIFS(Historico!$F$5:$F$304,Historico!$B$5:$B$304,$A72,Historico!$A$5:$A$304,F$4))</x:f>
      </x:c>
      <x:c r="G72" s="36" t="str">
        <x:f>IF($A72="","",SUMIFS(Historico!$F$5:$F$304,Historico!$B$5:$B$304,$A72,Historico!$A$5:$A$304,G$4))</x:f>
      </x:c>
      <x:c r="H72" s="36" t="str">
        <x:f>IF($A72="","",SUMIFS(Historico!$F$5:$F$304,Historico!$B$5:$B$304,$A72,Historico!$A$5:$A$304,H$4))</x:f>
      </x:c>
      <x:c r="I72" s="36" t="str">
        <x:f>IF($A72="","",SUMIFS(Historico!$F$5:$F$304,Historico!$B$5:$B$304,$A72,Historico!$A$5:$A$304,I$4))</x:f>
      </x:c>
      <x:c r="J72" s="36" t="str">
        <x:f>IF($A72="","",AVERAGE($G72:$I72))</x:f>
      </x:c>
      <x:c r="K72" s="42" t="str">
        <x:f>IF($A72="","",IFERROR(($I72-$G72)/MAX(1,$G72),0))</x:f>
      </x:c>
      <x:c r="L72" s="31"/>
      <x:c r="M72" s="36" t="str">
        <x:f>IF($A72="","",ROUND(MAX(0,$J72*(1+$K72/3*1)*(1+$L72)*SUMIF(Listas!$E$6:$E$17,MONTH(M$4),Listas!$F$6:$F$17)*SUMIF(Listas!$H$6:$H$8,Listas!$B$9,Listas!$I$6:$I$8)),0))</x:f>
      </x:c>
      <x:c r="N72" s="36" t="str">
        <x:f>IF($A72="","",ROUND(MAX(0,$J72*(1+$K72/3*2)*(1+$L72)*SUMIF(Listas!$E$6:$E$17,MONTH(N$4),Listas!$F$6:$F$17)*SUMIF(Listas!$H$6:$H$8,Listas!$B$9,Listas!$I$6:$I$8)),0))</x:f>
      </x:c>
      <x:c r="O72" s="36" t="str">
        <x:f>IF($A72="","",ROUND(MAX(0,$J72*(1+$K72/3*3)*(1+$L72)*SUMIF(Listas!$E$6:$E$17,MONTH(O$4),Listas!$F$6:$F$17)*SUMIF(Listas!$H$6:$H$8,Listas!$B$9,Listas!$I$6:$I$8)),0))</x:f>
      </x:c>
      <x:c r="P72" s="36" t="str">
        <x:f>IF($A72="","",ROUND(MAX(0,$J72*(1+$K72/3*4)*(1+$L72)*SUMIF(Listas!$E$6:$E$17,MONTH(P$4),Listas!$F$6:$F$17)*SUMIF(Listas!$H$6:$H$8,Listas!$B$9,Listas!$I$6:$I$8)),0))</x:f>
      </x:c>
      <x:c r="Q72" s="36" t="str">
        <x:f>IF($A72="","",ROUND(MAX(0,$J72*(1+$K72/3*5)*(1+$L72)*SUMIF(Listas!$E$6:$E$17,MONTH(Q$4),Listas!$F$6:$F$17)*SUMIF(Listas!$H$6:$H$8,Listas!$B$9,Listas!$I$6:$I$8)),0))</x:f>
      </x:c>
      <x:c r="R72" s="36" t="str">
        <x:f>IF($A72="","",ROUND(MAX(0,$J72*(1+$K72/3*6)*(1+$L72)*SUMIF(Listas!$E$6:$E$17,MONTH(R$4),Listas!$F$6:$F$17)*SUMIF(Listas!$H$6:$H$8,Listas!$B$9,Listas!$I$6:$I$8)),0))</x:f>
      </x:c>
      <x:c r="S72" s="42" t="str">
        <x:f>IF($A72="","",IFERROR(SUMIFS(Historico!$H$5:$H$304,Historico!$B$5:$B$304,$A72)/COUNTIFS(Historico!$B$5:$B$304,$A72,Historico!$H$5:$H$304,"&gt;=0"),0))</x:f>
      </x:c>
      <x:c r="T72" s="42" t="str">
        <x:f>IF($A72="","",IFERROR(SUMIFS(Historico!$I$5:$I$304,Historico!$B$5:$B$304,$A72)/COUNTIFS(Historico!$B$5:$B$304,$A72,Historico!$I$5:$I$304,"&lt;&gt;"),0))</x:f>
      </x:c>
      <x:c r="U72" s="44" t="str">
        <x:f>IF($A72="","",IF($S72&lt;=0.10,"ALTA",IF($S72&lt;=Listas!$B$10,"ACEITÁVEL","BAIXA")))</x:f>
      </x:c>
      <x:c r="V72" s="44" t="str">
        <x:f>IF($A72="","",IF($U72="BAIXA","REVISAR MÉTODO",IF(ABS($T72)&gt;0.10,"CORRIGIR VIÉS",IF($K72&gt;0.12,"PREPARAR CRESCIMENTO",IF($K72&lt;-0.12,"REDUZIR PLANO","PLANO ESTÁVEL")))))</x:f>
      </x:c>
      <x:c r="W72" s="1"/>
    </x:row>
    <x:row r="73">
      <x:c r="A73" s="26"/>
      <x:c r="B73" s="36" t="str">
        <x:f>IF($A73="","",IFERROR(INDEX(Produtos!$B$5:$B$204,MATCH($A73,Produtos!$A$5:$A$204,0)),""))</x:f>
      </x:c>
      <x:c r="C73" s="36" t="str">
        <x:f>IF($A73="","",IFERROR(INDEX(Produtos!$C$5:$C$204,MATCH($A73,Produtos!$A$5:$A$204,0)),""))</x:f>
      </x:c>
      <x:c r="D73" s="36" t="str">
        <x:f>IF($A73="","",SUMIFS(Historico!$F$5:$F$304,Historico!$B$5:$B$304,$A73,Historico!$A$5:$A$304,D$4))</x:f>
      </x:c>
      <x:c r="E73" s="36" t="str">
        <x:f>IF($A73="","",SUMIFS(Historico!$F$5:$F$304,Historico!$B$5:$B$304,$A73,Historico!$A$5:$A$304,E$4))</x:f>
      </x:c>
      <x:c r="F73" s="36" t="str">
        <x:f>IF($A73="","",SUMIFS(Historico!$F$5:$F$304,Historico!$B$5:$B$304,$A73,Historico!$A$5:$A$304,F$4))</x:f>
      </x:c>
      <x:c r="G73" s="36" t="str">
        <x:f>IF($A73="","",SUMIFS(Historico!$F$5:$F$304,Historico!$B$5:$B$304,$A73,Historico!$A$5:$A$304,G$4))</x:f>
      </x:c>
      <x:c r="H73" s="36" t="str">
        <x:f>IF($A73="","",SUMIFS(Historico!$F$5:$F$304,Historico!$B$5:$B$304,$A73,Historico!$A$5:$A$304,H$4))</x:f>
      </x:c>
      <x:c r="I73" s="36" t="str">
        <x:f>IF($A73="","",SUMIFS(Historico!$F$5:$F$304,Historico!$B$5:$B$304,$A73,Historico!$A$5:$A$304,I$4))</x:f>
      </x:c>
      <x:c r="J73" s="36" t="str">
        <x:f>IF($A73="","",AVERAGE($G73:$I73))</x:f>
      </x:c>
      <x:c r="K73" s="42" t="str">
        <x:f>IF($A73="","",IFERROR(($I73-$G73)/MAX(1,$G73),0))</x:f>
      </x:c>
      <x:c r="L73" s="31"/>
      <x:c r="M73" s="36" t="str">
        <x:f>IF($A73="","",ROUND(MAX(0,$J73*(1+$K73/3*1)*(1+$L73)*SUMIF(Listas!$E$6:$E$17,MONTH(M$4),Listas!$F$6:$F$17)*SUMIF(Listas!$H$6:$H$8,Listas!$B$9,Listas!$I$6:$I$8)),0))</x:f>
      </x:c>
      <x:c r="N73" s="36" t="str">
        <x:f>IF($A73="","",ROUND(MAX(0,$J73*(1+$K73/3*2)*(1+$L73)*SUMIF(Listas!$E$6:$E$17,MONTH(N$4),Listas!$F$6:$F$17)*SUMIF(Listas!$H$6:$H$8,Listas!$B$9,Listas!$I$6:$I$8)),0))</x:f>
      </x:c>
      <x:c r="O73" s="36" t="str">
        <x:f>IF($A73="","",ROUND(MAX(0,$J73*(1+$K73/3*3)*(1+$L73)*SUMIF(Listas!$E$6:$E$17,MONTH(O$4),Listas!$F$6:$F$17)*SUMIF(Listas!$H$6:$H$8,Listas!$B$9,Listas!$I$6:$I$8)),0))</x:f>
      </x:c>
      <x:c r="P73" s="36" t="str">
        <x:f>IF($A73="","",ROUND(MAX(0,$J73*(1+$K73/3*4)*(1+$L73)*SUMIF(Listas!$E$6:$E$17,MONTH(P$4),Listas!$F$6:$F$17)*SUMIF(Listas!$H$6:$H$8,Listas!$B$9,Listas!$I$6:$I$8)),0))</x:f>
      </x:c>
      <x:c r="Q73" s="36" t="str">
        <x:f>IF($A73="","",ROUND(MAX(0,$J73*(1+$K73/3*5)*(1+$L73)*SUMIF(Listas!$E$6:$E$17,MONTH(Q$4),Listas!$F$6:$F$17)*SUMIF(Listas!$H$6:$H$8,Listas!$B$9,Listas!$I$6:$I$8)),0))</x:f>
      </x:c>
      <x:c r="R73" s="36" t="str">
        <x:f>IF($A73="","",ROUND(MAX(0,$J73*(1+$K73/3*6)*(1+$L73)*SUMIF(Listas!$E$6:$E$17,MONTH(R$4),Listas!$F$6:$F$17)*SUMIF(Listas!$H$6:$H$8,Listas!$B$9,Listas!$I$6:$I$8)),0))</x:f>
      </x:c>
      <x:c r="S73" s="42" t="str">
        <x:f>IF($A73="","",IFERROR(SUMIFS(Historico!$H$5:$H$304,Historico!$B$5:$B$304,$A73)/COUNTIFS(Historico!$B$5:$B$304,$A73,Historico!$H$5:$H$304,"&gt;=0"),0))</x:f>
      </x:c>
      <x:c r="T73" s="42" t="str">
        <x:f>IF($A73="","",IFERROR(SUMIFS(Historico!$I$5:$I$304,Historico!$B$5:$B$304,$A73)/COUNTIFS(Historico!$B$5:$B$304,$A73,Historico!$I$5:$I$304,"&lt;&gt;"),0))</x:f>
      </x:c>
      <x:c r="U73" s="44" t="str">
        <x:f>IF($A73="","",IF($S73&lt;=0.10,"ALTA",IF($S73&lt;=Listas!$B$10,"ACEITÁVEL","BAIXA")))</x:f>
      </x:c>
      <x:c r="V73" s="44" t="str">
        <x:f>IF($A73="","",IF($U73="BAIXA","REVISAR MÉTODO",IF(ABS($T73)&gt;0.10,"CORRIGIR VIÉS",IF($K73&gt;0.12,"PREPARAR CRESCIMENTO",IF($K73&lt;-0.12,"REDUZIR PLANO","PLANO ESTÁVEL")))))</x:f>
      </x:c>
      <x:c r="W73" s="1"/>
    </x:row>
    <x:row r="74">
      <x:c r="A74" s="26"/>
      <x:c r="B74" s="36" t="str">
        <x:f>IF($A74="","",IFERROR(INDEX(Produtos!$B$5:$B$204,MATCH($A74,Produtos!$A$5:$A$204,0)),""))</x:f>
      </x:c>
      <x:c r="C74" s="36" t="str">
        <x:f>IF($A74="","",IFERROR(INDEX(Produtos!$C$5:$C$204,MATCH($A74,Produtos!$A$5:$A$204,0)),""))</x:f>
      </x:c>
      <x:c r="D74" s="36" t="str">
        <x:f>IF($A74="","",SUMIFS(Historico!$F$5:$F$304,Historico!$B$5:$B$304,$A74,Historico!$A$5:$A$304,D$4))</x:f>
      </x:c>
      <x:c r="E74" s="36" t="str">
        <x:f>IF($A74="","",SUMIFS(Historico!$F$5:$F$304,Historico!$B$5:$B$304,$A74,Historico!$A$5:$A$304,E$4))</x:f>
      </x:c>
      <x:c r="F74" s="36" t="str">
        <x:f>IF($A74="","",SUMIFS(Historico!$F$5:$F$304,Historico!$B$5:$B$304,$A74,Historico!$A$5:$A$304,F$4))</x:f>
      </x:c>
      <x:c r="G74" s="36" t="str">
        <x:f>IF($A74="","",SUMIFS(Historico!$F$5:$F$304,Historico!$B$5:$B$304,$A74,Historico!$A$5:$A$304,G$4))</x:f>
      </x:c>
      <x:c r="H74" s="36" t="str">
        <x:f>IF($A74="","",SUMIFS(Historico!$F$5:$F$304,Historico!$B$5:$B$304,$A74,Historico!$A$5:$A$304,H$4))</x:f>
      </x:c>
      <x:c r="I74" s="36" t="str">
        <x:f>IF($A74="","",SUMIFS(Historico!$F$5:$F$304,Historico!$B$5:$B$304,$A74,Historico!$A$5:$A$304,I$4))</x:f>
      </x:c>
      <x:c r="J74" s="36" t="str">
        <x:f>IF($A74="","",AVERAGE($G74:$I74))</x:f>
      </x:c>
      <x:c r="K74" s="42" t="str">
        <x:f>IF($A74="","",IFERROR(($I74-$G74)/MAX(1,$G74),0))</x:f>
      </x:c>
      <x:c r="L74" s="31"/>
      <x:c r="M74" s="36" t="str">
        <x:f>IF($A74="","",ROUND(MAX(0,$J74*(1+$K74/3*1)*(1+$L74)*SUMIF(Listas!$E$6:$E$17,MONTH(M$4),Listas!$F$6:$F$17)*SUMIF(Listas!$H$6:$H$8,Listas!$B$9,Listas!$I$6:$I$8)),0))</x:f>
      </x:c>
      <x:c r="N74" s="36" t="str">
        <x:f>IF($A74="","",ROUND(MAX(0,$J74*(1+$K74/3*2)*(1+$L74)*SUMIF(Listas!$E$6:$E$17,MONTH(N$4),Listas!$F$6:$F$17)*SUMIF(Listas!$H$6:$H$8,Listas!$B$9,Listas!$I$6:$I$8)),0))</x:f>
      </x:c>
      <x:c r="O74" s="36" t="str">
        <x:f>IF($A74="","",ROUND(MAX(0,$J74*(1+$K74/3*3)*(1+$L74)*SUMIF(Listas!$E$6:$E$17,MONTH(O$4),Listas!$F$6:$F$17)*SUMIF(Listas!$H$6:$H$8,Listas!$B$9,Listas!$I$6:$I$8)),0))</x:f>
      </x:c>
      <x:c r="P74" s="36" t="str">
        <x:f>IF($A74="","",ROUND(MAX(0,$J74*(1+$K74/3*4)*(1+$L74)*SUMIF(Listas!$E$6:$E$17,MONTH(P$4),Listas!$F$6:$F$17)*SUMIF(Listas!$H$6:$H$8,Listas!$B$9,Listas!$I$6:$I$8)),0))</x:f>
      </x:c>
      <x:c r="Q74" s="36" t="str">
        <x:f>IF($A74="","",ROUND(MAX(0,$J74*(1+$K74/3*5)*(1+$L74)*SUMIF(Listas!$E$6:$E$17,MONTH(Q$4),Listas!$F$6:$F$17)*SUMIF(Listas!$H$6:$H$8,Listas!$B$9,Listas!$I$6:$I$8)),0))</x:f>
      </x:c>
      <x:c r="R74" s="36" t="str">
        <x:f>IF($A74="","",ROUND(MAX(0,$J74*(1+$K74/3*6)*(1+$L74)*SUMIF(Listas!$E$6:$E$17,MONTH(R$4),Listas!$F$6:$F$17)*SUMIF(Listas!$H$6:$H$8,Listas!$B$9,Listas!$I$6:$I$8)),0))</x:f>
      </x:c>
      <x:c r="S74" s="42" t="str">
        <x:f>IF($A74="","",IFERROR(SUMIFS(Historico!$H$5:$H$304,Historico!$B$5:$B$304,$A74)/COUNTIFS(Historico!$B$5:$B$304,$A74,Historico!$H$5:$H$304,"&gt;=0"),0))</x:f>
      </x:c>
      <x:c r="T74" s="42" t="str">
        <x:f>IF($A74="","",IFERROR(SUMIFS(Historico!$I$5:$I$304,Historico!$B$5:$B$304,$A74)/COUNTIFS(Historico!$B$5:$B$304,$A74,Historico!$I$5:$I$304,"&lt;&gt;"),0))</x:f>
      </x:c>
      <x:c r="U74" s="44" t="str">
        <x:f>IF($A74="","",IF($S74&lt;=0.10,"ALTA",IF($S74&lt;=Listas!$B$10,"ACEITÁVEL","BAIXA")))</x:f>
      </x:c>
      <x:c r="V74" s="44" t="str">
        <x:f>IF($A74="","",IF($U74="BAIXA","REVISAR MÉTODO",IF(ABS($T74)&gt;0.10,"CORRIGIR VIÉS",IF($K74&gt;0.12,"PREPARAR CRESCIMENTO",IF($K74&lt;-0.12,"REDUZIR PLANO","PLANO ESTÁVEL")))))</x:f>
      </x:c>
      <x:c r="W74" s="1"/>
    </x:row>
    <x:row r="75">
      <x:c r="A75" s="26"/>
      <x:c r="B75" s="36" t="str">
        <x:f>IF($A75="","",IFERROR(INDEX(Produtos!$B$5:$B$204,MATCH($A75,Produtos!$A$5:$A$204,0)),""))</x:f>
      </x:c>
      <x:c r="C75" s="36" t="str">
        <x:f>IF($A75="","",IFERROR(INDEX(Produtos!$C$5:$C$204,MATCH($A75,Produtos!$A$5:$A$204,0)),""))</x:f>
      </x:c>
      <x:c r="D75" s="36" t="str">
        <x:f>IF($A75="","",SUMIFS(Historico!$F$5:$F$304,Historico!$B$5:$B$304,$A75,Historico!$A$5:$A$304,D$4))</x:f>
      </x:c>
      <x:c r="E75" s="36" t="str">
        <x:f>IF($A75="","",SUMIFS(Historico!$F$5:$F$304,Historico!$B$5:$B$304,$A75,Historico!$A$5:$A$304,E$4))</x:f>
      </x:c>
      <x:c r="F75" s="36" t="str">
        <x:f>IF($A75="","",SUMIFS(Historico!$F$5:$F$304,Historico!$B$5:$B$304,$A75,Historico!$A$5:$A$304,F$4))</x:f>
      </x:c>
      <x:c r="G75" s="36" t="str">
        <x:f>IF($A75="","",SUMIFS(Historico!$F$5:$F$304,Historico!$B$5:$B$304,$A75,Historico!$A$5:$A$304,G$4))</x:f>
      </x:c>
      <x:c r="H75" s="36" t="str">
        <x:f>IF($A75="","",SUMIFS(Historico!$F$5:$F$304,Historico!$B$5:$B$304,$A75,Historico!$A$5:$A$304,H$4))</x:f>
      </x:c>
      <x:c r="I75" s="36" t="str">
        <x:f>IF($A75="","",SUMIFS(Historico!$F$5:$F$304,Historico!$B$5:$B$304,$A75,Historico!$A$5:$A$304,I$4))</x:f>
      </x:c>
      <x:c r="J75" s="36" t="str">
        <x:f>IF($A75="","",AVERAGE($G75:$I75))</x:f>
      </x:c>
      <x:c r="K75" s="42" t="str">
        <x:f>IF($A75="","",IFERROR(($I75-$G75)/MAX(1,$G75),0))</x:f>
      </x:c>
      <x:c r="L75" s="31"/>
      <x:c r="M75" s="36" t="str">
        <x:f>IF($A75="","",ROUND(MAX(0,$J75*(1+$K75/3*1)*(1+$L75)*SUMIF(Listas!$E$6:$E$17,MONTH(M$4),Listas!$F$6:$F$17)*SUMIF(Listas!$H$6:$H$8,Listas!$B$9,Listas!$I$6:$I$8)),0))</x:f>
      </x:c>
      <x:c r="N75" s="36" t="str">
        <x:f>IF($A75="","",ROUND(MAX(0,$J75*(1+$K75/3*2)*(1+$L75)*SUMIF(Listas!$E$6:$E$17,MONTH(N$4),Listas!$F$6:$F$17)*SUMIF(Listas!$H$6:$H$8,Listas!$B$9,Listas!$I$6:$I$8)),0))</x:f>
      </x:c>
      <x:c r="O75" s="36" t="str">
        <x:f>IF($A75="","",ROUND(MAX(0,$J75*(1+$K75/3*3)*(1+$L75)*SUMIF(Listas!$E$6:$E$17,MONTH(O$4),Listas!$F$6:$F$17)*SUMIF(Listas!$H$6:$H$8,Listas!$B$9,Listas!$I$6:$I$8)),0))</x:f>
      </x:c>
      <x:c r="P75" s="36" t="str">
        <x:f>IF($A75="","",ROUND(MAX(0,$J75*(1+$K75/3*4)*(1+$L75)*SUMIF(Listas!$E$6:$E$17,MONTH(P$4),Listas!$F$6:$F$17)*SUMIF(Listas!$H$6:$H$8,Listas!$B$9,Listas!$I$6:$I$8)),0))</x:f>
      </x:c>
      <x:c r="Q75" s="36" t="str">
        <x:f>IF($A75="","",ROUND(MAX(0,$J75*(1+$K75/3*5)*(1+$L75)*SUMIF(Listas!$E$6:$E$17,MONTH(Q$4),Listas!$F$6:$F$17)*SUMIF(Listas!$H$6:$H$8,Listas!$B$9,Listas!$I$6:$I$8)),0))</x:f>
      </x:c>
      <x:c r="R75" s="36" t="str">
        <x:f>IF($A75="","",ROUND(MAX(0,$J75*(1+$K75/3*6)*(1+$L75)*SUMIF(Listas!$E$6:$E$17,MONTH(R$4),Listas!$F$6:$F$17)*SUMIF(Listas!$H$6:$H$8,Listas!$B$9,Listas!$I$6:$I$8)),0))</x:f>
      </x:c>
      <x:c r="S75" s="42" t="str">
        <x:f>IF($A75="","",IFERROR(SUMIFS(Historico!$H$5:$H$304,Historico!$B$5:$B$304,$A75)/COUNTIFS(Historico!$B$5:$B$304,$A75,Historico!$H$5:$H$304,"&gt;=0"),0))</x:f>
      </x:c>
      <x:c r="T75" s="42" t="str">
        <x:f>IF($A75="","",IFERROR(SUMIFS(Historico!$I$5:$I$304,Historico!$B$5:$B$304,$A75)/COUNTIFS(Historico!$B$5:$B$304,$A75,Historico!$I$5:$I$304,"&lt;&gt;"),0))</x:f>
      </x:c>
      <x:c r="U75" s="44" t="str">
        <x:f>IF($A75="","",IF($S75&lt;=0.10,"ALTA",IF($S75&lt;=Listas!$B$10,"ACEITÁVEL","BAIXA")))</x:f>
      </x:c>
      <x:c r="V75" s="44" t="str">
        <x:f>IF($A75="","",IF($U75="BAIXA","REVISAR MÉTODO",IF(ABS($T75)&gt;0.10,"CORRIGIR VIÉS",IF($K75&gt;0.12,"PREPARAR CRESCIMENTO",IF($K75&lt;-0.12,"REDUZIR PLANO","PLANO ESTÁVEL")))))</x:f>
      </x:c>
      <x:c r="W75" s="1"/>
    </x:row>
    <x:row r="76">
      <x:c r="A76" s="26"/>
      <x:c r="B76" s="36" t="str">
        <x:f>IF($A76="","",IFERROR(INDEX(Produtos!$B$5:$B$204,MATCH($A76,Produtos!$A$5:$A$204,0)),""))</x:f>
      </x:c>
      <x:c r="C76" s="36" t="str">
        <x:f>IF($A76="","",IFERROR(INDEX(Produtos!$C$5:$C$204,MATCH($A76,Produtos!$A$5:$A$204,0)),""))</x:f>
      </x:c>
      <x:c r="D76" s="36" t="str">
        <x:f>IF($A76="","",SUMIFS(Historico!$F$5:$F$304,Historico!$B$5:$B$304,$A76,Historico!$A$5:$A$304,D$4))</x:f>
      </x:c>
      <x:c r="E76" s="36" t="str">
        <x:f>IF($A76="","",SUMIFS(Historico!$F$5:$F$304,Historico!$B$5:$B$304,$A76,Historico!$A$5:$A$304,E$4))</x:f>
      </x:c>
      <x:c r="F76" s="36" t="str">
        <x:f>IF($A76="","",SUMIFS(Historico!$F$5:$F$304,Historico!$B$5:$B$304,$A76,Historico!$A$5:$A$304,F$4))</x:f>
      </x:c>
      <x:c r="G76" s="36" t="str">
        <x:f>IF($A76="","",SUMIFS(Historico!$F$5:$F$304,Historico!$B$5:$B$304,$A76,Historico!$A$5:$A$304,G$4))</x:f>
      </x:c>
      <x:c r="H76" s="36" t="str">
        <x:f>IF($A76="","",SUMIFS(Historico!$F$5:$F$304,Historico!$B$5:$B$304,$A76,Historico!$A$5:$A$304,H$4))</x:f>
      </x:c>
      <x:c r="I76" s="36" t="str">
        <x:f>IF($A76="","",SUMIFS(Historico!$F$5:$F$304,Historico!$B$5:$B$304,$A76,Historico!$A$5:$A$304,I$4))</x:f>
      </x:c>
      <x:c r="J76" s="36" t="str">
        <x:f>IF($A76="","",AVERAGE($G76:$I76))</x:f>
      </x:c>
      <x:c r="K76" s="42" t="str">
        <x:f>IF($A76="","",IFERROR(($I76-$G76)/MAX(1,$G76),0))</x:f>
      </x:c>
      <x:c r="L76" s="31"/>
      <x:c r="M76" s="36" t="str">
        <x:f>IF($A76="","",ROUND(MAX(0,$J76*(1+$K76/3*1)*(1+$L76)*SUMIF(Listas!$E$6:$E$17,MONTH(M$4),Listas!$F$6:$F$17)*SUMIF(Listas!$H$6:$H$8,Listas!$B$9,Listas!$I$6:$I$8)),0))</x:f>
      </x:c>
      <x:c r="N76" s="36" t="str">
        <x:f>IF($A76="","",ROUND(MAX(0,$J76*(1+$K76/3*2)*(1+$L76)*SUMIF(Listas!$E$6:$E$17,MONTH(N$4),Listas!$F$6:$F$17)*SUMIF(Listas!$H$6:$H$8,Listas!$B$9,Listas!$I$6:$I$8)),0))</x:f>
      </x:c>
      <x:c r="O76" s="36" t="str">
        <x:f>IF($A76="","",ROUND(MAX(0,$J76*(1+$K76/3*3)*(1+$L76)*SUMIF(Listas!$E$6:$E$17,MONTH(O$4),Listas!$F$6:$F$17)*SUMIF(Listas!$H$6:$H$8,Listas!$B$9,Listas!$I$6:$I$8)),0))</x:f>
      </x:c>
      <x:c r="P76" s="36" t="str">
        <x:f>IF($A76="","",ROUND(MAX(0,$J76*(1+$K76/3*4)*(1+$L76)*SUMIF(Listas!$E$6:$E$17,MONTH(P$4),Listas!$F$6:$F$17)*SUMIF(Listas!$H$6:$H$8,Listas!$B$9,Listas!$I$6:$I$8)),0))</x:f>
      </x:c>
      <x:c r="Q76" s="36" t="str">
        <x:f>IF($A76="","",ROUND(MAX(0,$J76*(1+$K76/3*5)*(1+$L76)*SUMIF(Listas!$E$6:$E$17,MONTH(Q$4),Listas!$F$6:$F$17)*SUMIF(Listas!$H$6:$H$8,Listas!$B$9,Listas!$I$6:$I$8)),0))</x:f>
      </x:c>
      <x:c r="R76" s="36" t="str">
        <x:f>IF($A76="","",ROUND(MAX(0,$J76*(1+$K76/3*6)*(1+$L76)*SUMIF(Listas!$E$6:$E$17,MONTH(R$4),Listas!$F$6:$F$17)*SUMIF(Listas!$H$6:$H$8,Listas!$B$9,Listas!$I$6:$I$8)),0))</x:f>
      </x:c>
      <x:c r="S76" s="42" t="str">
        <x:f>IF($A76="","",IFERROR(SUMIFS(Historico!$H$5:$H$304,Historico!$B$5:$B$304,$A76)/COUNTIFS(Historico!$B$5:$B$304,$A76,Historico!$H$5:$H$304,"&gt;=0"),0))</x:f>
      </x:c>
      <x:c r="T76" s="42" t="str">
        <x:f>IF($A76="","",IFERROR(SUMIFS(Historico!$I$5:$I$304,Historico!$B$5:$B$304,$A76)/COUNTIFS(Historico!$B$5:$B$304,$A76,Historico!$I$5:$I$304,"&lt;&gt;"),0))</x:f>
      </x:c>
      <x:c r="U76" s="44" t="str">
        <x:f>IF($A76="","",IF($S76&lt;=0.10,"ALTA",IF($S76&lt;=Listas!$B$10,"ACEITÁVEL","BAIXA")))</x:f>
      </x:c>
      <x:c r="V76" s="44" t="str">
        <x:f>IF($A76="","",IF($U76="BAIXA","REVISAR MÉTODO",IF(ABS($T76)&gt;0.10,"CORRIGIR VIÉS",IF($K76&gt;0.12,"PREPARAR CRESCIMENTO",IF($K76&lt;-0.12,"REDUZIR PLANO","PLANO ESTÁVEL")))))</x:f>
      </x:c>
      <x:c r="W76" s="1"/>
    </x:row>
    <x:row r="77">
      <x:c r="A77" s="26"/>
      <x:c r="B77" s="36" t="str">
        <x:f>IF($A77="","",IFERROR(INDEX(Produtos!$B$5:$B$204,MATCH($A77,Produtos!$A$5:$A$204,0)),""))</x:f>
      </x:c>
      <x:c r="C77" s="36" t="str">
        <x:f>IF($A77="","",IFERROR(INDEX(Produtos!$C$5:$C$204,MATCH($A77,Produtos!$A$5:$A$204,0)),""))</x:f>
      </x:c>
      <x:c r="D77" s="36" t="str">
        <x:f>IF($A77="","",SUMIFS(Historico!$F$5:$F$304,Historico!$B$5:$B$304,$A77,Historico!$A$5:$A$304,D$4))</x:f>
      </x:c>
      <x:c r="E77" s="36" t="str">
        <x:f>IF($A77="","",SUMIFS(Historico!$F$5:$F$304,Historico!$B$5:$B$304,$A77,Historico!$A$5:$A$304,E$4))</x:f>
      </x:c>
      <x:c r="F77" s="36" t="str">
        <x:f>IF($A77="","",SUMIFS(Historico!$F$5:$F$304,Historico!$B$5:$B$304,$A77,Historico!$A$5:$A$304,F$4))</x:f>
      </x:c>
      <x:c r="G77" s="36" t="str">
        <x:f>IF($A77="","",SUMIFS(Historico!$F$5:$F$304,Historico!$B$5:$B$304,$A77,Historico!$A$5:$A$304,G$4))</x:f>
      </x:c>
      <x:c r="H77" s="36" t="str">
        <x:f>IF($A77="","",SUMIFS(Historico!$F$5:$F$304,Historico!$B$5:$B$304,$A77,Historico!$A$5:$A$304,H$4))</x:f>
      </x:c>
      <x:c r="I77" s="36" t="str">
        <x:f>IF($A77="","",SUMIFS(Historico!$F$5:$F$304,Historico!$B$5:$B$304,$A77,Historico!$A$5:$A$304,I$4))</x:f>
      </x:c>
      <x:c r="J77" s="36" t="str">
        <x:f>IF($A77="","",AVERAGE($G77:$I77))</x:f>
      </x:c>
      <x:c r="K77" s="42" t="str">
        <x:f>IF($A77="","",IFERROR(($I77-$G77)/MAX(1,$G77),0))</x:f>
      </x:c>
      <x:c r="L77" s="31"/>
      <x:c r="M77" s="36" t="str">
        <x:f>IF($A77="","",ROUND(MAX(0,$J77*(1+$K77/3*1)*(1+$L77)*SUMIF(Listas!$E$6:$E$17,MONTH(M$4),Listas!$F$6:$F$17)*SUMIF(Listas!$H$6:$H$8,Listas!$B$9,Listas!$I$6:$I$8)),0))</x:f>
      </x:c>
      <x:c r="N77" s="36" t="str">
        <x:f>IF($A77="","",ROUND(MAX(0,$J77*(1+$K77/3*2)*(1+$L77)*SUMIF(Listas!$E$6:$E$17,MONTH(N$4),Listas!$F$6:$F$17)*SUMIF(Listas!$H$6:$H$8,Listas!$B$9,Listas!$I$6:$I$8)),0))</x:f>
      </x:c>
      <x:c r="O77" s="36" t="str">
        <x:f>IF($A77="","",ROUND(MAX(0,$J77*(1+$K77/3*3)*(1+$L77)*SUMIF(Listas!$E$6:$E$17,MONTH(O$4),Listas!$F$6:$F$17)*SUMIF(Listas!$H$6:$H$8,Listas!$B$9,Listas!$I$6:$I$8)),0))</x:f>
      </x:c>
      <x:c r="P77" s="36" t="str">
        <x:f>IF($A77="","",ROUND(MAX(0,$J77*(1+$K77/3*4)*(1+$L77)*SUMIF(Listas!$E$6:$E$17,MONTH(P$4),Listas!$F$6:$F$17)*SUMIF(Listas!$H$6:$H$8,Listas!$B$9,Listas!$I$6:$I$8)),0))</x:f>
      </x:c>
      <x:c r="Q77" s="36" t="str">
        <x:f>IF($A77="","",ROUND(MAX(0,$J77*(1+$K77/3*5)*(1+$L77)*SUMIF(Listas!$E$6:$E$17,MONTH(Q$4),Listas!$F$6:$F$17)*SUMIF(Listas!$H$6:$H$8,Listas!$B$9,Listas!$I$6:$I$8)),0))</x:f>
      </x:c>
      <x:c r="R77" s="36" t="str">
        <x:f>IF($A77="","",ROUND(MAX(0,$J77*(1+$K77/3*6)*(1+$L77)*SUMIF(Listas!$E$6:$E$17,MONTH(R$4),Listas!$F$6:$F$17)*SUMIF(Listas!$H$6:$H$8,Listas!$B$9,Listas!$I$6:$I$8)),0))</x:f>
      </x:c>
      <x:c r="S77" s="42" t="str">
        <x:f>IF($A77="","",IFERROR(SUMIFS(Historico!$H$5:$H$304,Historico!$B$5:$B$304,$A77)/COUNTIFS(Historico!$B$5:$B$304,$A77,Historico!$H$5:$H$304,"&gt;=0"),0))</x:f>
      </x:c>
      <x:c r="T77" s="42" t="str">
        <x:f>IF($A77="","",IFERROR(SUMIFS(Historico!$I$5:$I$304,Historico!$B$5:$B$304,$A77)/COUNTIFS(Historico!$B$5:$B$304,$A77,Historico!$I$5:$I$304,"&lt;&gt;"),0))</x:f>
      </x:c>
      <x:c r="U77" s="44" t="str">
        <x:f>IF($A77="","",IF($S77&lt;=0.10,"ALTA",IF($S77&lt;=Listas!$B$10,"ACEITÁVEL","BAIXA")))</x:f>
      </x:c>
      <x:c r="V77" s="44" t="str">
        <x:f>IF($A77="","",IF($U77="BAIXA","REVISAR MÉTODO",IF(ABS($T77)&gt;0.10,"CORRIGIR VIÉS",IF($K77&gt;0.12,"PREPARAR CRESCIMENTO",IF($K77&lt;-0.12,"REDUZIR PLANO","PLANO ESTÁVEL")))))</x:f>
      </x:c>
      <x:c r="W77" s="1"/>
    </x:row>
    <x:row r="78">
      <x:c r="A78" s="26"/>
      <x:c r="B78" s="36" t="str">
        <x:f>IF($A78="","",IFERROR(INDEX(Produtos!$B$5:$B$204,MATCH($A78,Produtos!$A$5:$A$204,0)),""))</x:f>
      </x:c>
      <x:c r="C78" s="36" t="str">
        <x:f>IF($A78="","",IFERROR(INDEX(Produtos!$C$5:$C$204,MATCH($A78,Produtos!$A$5:$A$204,0)),""))</x:f>
      </x:c>
      <x:c r="D78" s="36" t="str">
        <x:f>IF($A78="","",SUMIFS(Historico!$F$5:$F$304,Historico!$B$5:$B$304,$A78,Historico!$A$5:$A$304,D$4))</x:f>
      </x:c>
      <x:c r="E78" s="36" t="str">
        <x:f>IF($A78="","",SUMIFS(Historico!$F$5:$F$304,Historico!$B$5:$B$304,$A78,Historico!$A$5:$A$304,E$4))</x:f>
      </x:c>
      <x:c r="F78" s="36" t="str">
        <x:f>IF($A78="","",SUMIFS(Historico!$F$5:$F$304,Historico!$B$5:$B$304,$A78,Historico!$A$5:$A$304,F$4))</x:f>
      </x:c>
      <x:c r="G78" s="36" t="str">
        <x:f>IF($A78="","",SUMIFS(Historico!$F$5:$F$304,Historico!$B$5:$B$304,$A78,Historico!$A$5:$A$304,G$4))</x:f>
      </x:c>
      <x:c r="H78" s="36" t="str">
        <x:f>IF($A78="","",SUMIFS(Historico!$F$5:$F$304,Historico!$B$5:$B$304,$A78,Historico!$A$5:$A$304,H$4))</x:f>
      </x:c>
      <x:c r="I78" s="36" t="str">
        <x:f>IF($A78="","",SUMIFS(Historico!$F$5:$F$304,Historico!$B$5:$B$304,$A78,Historico!$A$5:$A$304,I$4))</x:f>
      </x:c>
      <x:c r="J78" s="36" t="str">
        <x:f>IF($A78="","",AVERAGE($G78:$I78))</x:f>
      </x:c>
      <x:c r="K78" s="42" t="str">
        <x:f>IF($A78="","",IFERROR(($I78-$G78)/MAX(1,$G78),0))</x:f>
      </x:c>
      <x:c r="L78" s="31"/>
      <x:c r="M78" s="36" t="str">
        <x:f>IF($A78="","",ROUND(MAX(0,$J78*(1+$K78/3*1)*(1+$L78)*SUMIF(Listas!$E$6:$E$17,MONTH(M$4),Listas!$F$6:$F$17)*SUMIF(Listas!$H$6:$H$8,Listas!$B$9,Listas!$I$6:$I$8)),0))</x:f>
      </x:c>
      <x:c r="N78" s="36" t="str">
        <x:f>IF($A78="","",ROUND(MAX(0,$J78*(1+$K78/3*2)*(1+$L78)*SUMIF(Listas!$E$6:$E$17,MONTH(N$4),Listas!$F$6:$F$17)*SUMIF(Listas!$H$6:$H$8,Listas!$B$9,Listas!$I$6:$I$8)),0))</x:f>
      </x:c>
      <x:c r="O78" s="36" t="str">
        <x:f>IF($A78="","",ROUND(MAX(0,$J78*(1+$K78/3*3)*(1+$L78)*SUMIF(Listas!$E$6:$E$17,MONTH(O$4),Listas!$F$6:$F$17)*SUMIF(Listas!$H$6:$H$8,Listas!$B$9,Listas!$I$6:$I$8)),0))</x:f>
      </x:c>
      <x:c r="P78" s="36" t="str">
        <x:f>IF($A78="","",ROUND(MAX(0,$J78*(1+$K78/3*4)*(1+$L78)*SUMIF(Listas!$E$6:$E$17,MONTH(P$4),Listas!$F$6:$F$17)*SUMIF(Listas!$H$6:$H$8,Listas!$B$9,Listas!$I$6:$I$8)),0))</x:f>
      </x:c>
      <x:c r="Q78" s="36" t="str">
        <x:f>IF($A78="","",ROUND(MAX(0,$J78*(1+$K78/3*5)*(1+$L78)*SUMIF(Listas!$E$6:$E$17,MONTH(Q$4),Listas!$F$6:$F$17)*SUMIF(Listas!$H$6:$H$8,Listas!$B$9,Listas!$I$6:$I$8)),0))</x:f>
      </x:c>
      <x:c r="R78" s="36" t="str">
        <x:f>IF($A78="","",ROUND(MAX(0,$J78*(1+$K78/3*6)*(1+$L78)*SUMIF(Listas!$E$6:$E$17,MONTH(R$4),Listas!$F$6:$F$17)*SUMIF(Listas!$H$6:$H$8,Listas!$B$9,Listas!$I$6:$I$8)),0))</x:f>
      </x:c>
      <x:c r="S78" s="42" t="str">
        <x:f>IF($A78="","",IFERROR(SUMIFS(Historico!$H$5:$H$304,Historico!$B$5:$B$304,$A78)/COUNTIFS(Historico!$B$5:$B$304,$A78,Historico!$H$5:$H$304,"&gt;=0"),0))</x:f>
      </x:c>
      <x:c r="T78" s="42" t="str">
        <x:f>IF($A78="","",IFERROR(SUMIFS(Historico!$I$5:$I$304,Historico!$B$5:$B$304,$A78)/COUNTIFS(Historico!$B$5:$B$304,$A78,Historico!$I$5:$I$304,"&lt;&gt;"),0))</x:f>
      </x:c>
      <x:c r="U78" s="44" t="str">
        <x:f>IF($A78="","",IF($S78&lt;=0.10,"ALTA",IF($S78&lt;=Listas!$B$10,"ACEITÁVEL","BAIXA")))</x:f>
      </x:c>
      <x:c r="V78" s="44" t="str">
        <x:f>IF($A78="","",IF($U78="BAIXA","REVISAR MÉTODO",IF(ABS($T78)&gt;0.10,"CORRIGIR VIÉS",IF($K78&gt;0.12,"PREPARAR CRESCIMENTO",IF($K78&lt;-0.12,"REDUZIR PLANO","PLANO ESTÁVEL")))))</x:f>
      </x:c>
      <x:c r="W78" s="1"/>
    </x:row>
    <x:row r="79">
      <x:c r="A79" s="26"/>
      <x:c r="B79" s="36" t="str">
        <x:f>IF($A79="","",IFERROR(INDEX(Produtos!$B$5:$B$204,MATCH($A79,Produtos!$A$5:$A$204,0)),""))</x:f>
      </x:c>
      <x:c r="C79" s="36" t="str">
        <x:f>IF($A79="","",IFERROR(INDEX(Produtos!$C$5:$C$204,MATCH($A79,Produtos!$A$5:$A$204,0)),""))</x:f>
      </x:c>
      <x:c r="D79" s="36" t="str">
        <x:f>IF($A79="","",SUMIFS(Historico!$F$5:$F$304,Historico!$B$5:$B$304,$A79,Historico!$A$5:$A$304,D$4))</x:f>
      </x:c>
      <x:c r="E79" s="36" t="str">
        <x:f>IF($A79="","",SUMIFS(Historico!$F$5:$F$304,Historico!$B$5:$B$304,$A79,Historico!$A$5:$A$304,E$4))</x:f>
      </x:c>
      <x:c r="F79" s="36" t="str">
        <x:f>IF($A79="","",SUMIFS(Historico!$F$5:$F$304,Historico!$B$5:$B$304,$A79,Historico!$A$5:$A$304,F$4))</x:f>
      </x:c>
      <x:c r="G79" s="36" t="str">
        <x:f>IF($A79="","",SUMIFS(Historico!$F$5:$F$304,Historico!$B$5:$B$304,$A79,Historico!$A$5:$A$304,G$4))</x:f>
      </x:c>
      <x:c r="H79" s="36" t="str">
        <x:f>IF($A79="","",SUMIFS(Historico!$F$5:$F$304,Historico!$B$5:$B$304,$A79,Historico!$A$5:$A$304,H$4))</x:f>
      </x:c>
      <x:c r="I79" s="36" t="str">
        <x:f>IF($A79="","",SUMIFS(Historico!$F$5:$F$304,Historico!$B$5:$B$304,$A79,Historico!$A$5:$A$304,I$4))</x:f>
      </x:c>
      <x:c r="J79" s="36" t="str">
        <x:f>IF($A79="","",AVERAGE($G79:$I79))</x:f>
      </x:c>
      <x:c r="K79" s="42" t="str">
        <x:f>IF($A79="","",IFERROR(($I79-$G79)/MAX(1,$G79),0))</x:f>
      </x:c>
      <x:c r="L79" s="31"/>
      <x:c r="M79" s="36" t="str">
        <x:f>IF($A79="","",ROUND(MAX(0,$J79*(1+$K79/3*1)*(1+$L79)*SUMIF(Listas!$E$6:$E$17,MONTH(M$4),Listas!$F$6:$F$17)*SUMIF(Listas!$H$6:$H$8,Listas!$B$9,Listas!$I$6:$I$8)),0))</x:f>
      </x:c>
      <x:c r="N79" s="36" t="str">
        <x:f>IF($A79="","",ROUND(MAX(0,$J79*(1+$K79/3*2)*(1+$L79)*SUMIF(Listas!$E$6:$E$17,MONTH(N$4),Listas!$F$6:$F$17)*SUMIF(Listas!$H$6:$H$8,Listas!$B$9,Listas!$I$6:$I$8)),0))</x:f>
      </x:c>
      <x:c r="O79" s="36" t="str">
        <x:f>IF($A79="","",ROUND(MAX(0,$J79*(1+$K79/3*3)*(1+$L79)*SUMIF(Listas!$E$6:$E$17,MONTH(O$4),Listas!$F$6:$F$17)*SUMIF(Listas!$H$6:$H$8,Listas!$B$9,Listas!$I$6:$I$8)),0))</x:f>
      </x:c>
      <x:c r="P79" s="36" t="str">
        <x:f>IF($A79="","",ROUND(MAX(0,$J79*(1+$K79/3*4)*(1+$L79)*SUMIF(Listas!$E$6:$E$17,MONTH(P$4),Listas!$F$6:$F$17)*SUMIF(Listas!$H$6:$H$8,Listas!$B$9,Listas!$I$6:$I$8)),0))</x:f>
      </x:c>
      <x:c r="Q79" s="36" t="str">
        <x:f>IF($A79="","",ROUND(MAX(0,$J79*(1+$K79/3*5)*(1+$L79)*SUMIF(Listas!$E$6:$E$17,MONTH(Q$4),Listas!$F$6:$F$17)*SUMIF(Listas!$H$6:$H$8,Listas!$B$9,Listas!$I$6:$I$8)),0))</x:f>
      </x:c>
      <x:c r="R79" s="36" t="str">
        <x:f>IF($A79="","",ROUND(MAX(0,$J79*(1+$K79/3*6)*(1+$L79)*SUMIF(Listas!$E$6:$E$17,MONTH(R$4),Listas!$F$6:$F$17)*SUMIF(Listas!$H$6:$H$8,Listas!$B$9,Listas!$I$6:$I$8)),0))</x:f>
      </x:c>
      <x:c r="S79" s="42" t="str">
        <x:f>IF($A79="","",IFERROR(SUMIFS(Historico!$H$5:$H$304,Historico!$B$5:$B$304,$A79)/COUNTIFS(Historico!$B$5:$B$304,$A79,Historico!$H$5:$H$304,"&gt;=0"),0))</x:f>
      </x:c>
      <x:c r="T79" s="42" t="str">
        <x:f>IF($A79="","",IFERROR(SUMIFS(Historico!$I$5:$I$304,Historico!$B$5:$B$304,$A79)/COUNTIFS(Historico!$B$5:$B$304,$A79,Historico!$I$5:$I$304,"&lt;&gt;"),0))</x:f>
      </x:c>
      <x:c r="U79" s="44" t="str">
        <x:f>IF($A79="","",IF($S79&lt;=0.10,"ALTA",IF($S79&lt;=Listas!$B$10,"ACEITÁVEL","BAIXA")))</x:f>
      </x:c>
      <x:c r="V79" s="44" t="str">
        <x:f>IF($A79="","",IF($U79="BAIXA","REVISAR MÉTODO",IF(ABS($T79)&gt;0.10,"CORRIGIR VIÉS",IF($K79&gt;0.12,"PREPARAR CRESCIMENTO",IF($K79&lt;-0.12,"REDUZIR PLANO","PLANO ESTÁVEL")))))</x:f>
      </x:c>
      <x:c r="W79" s="1"/>
    </x:row>
    <x:row r="80">
      <x:c r="A80" s="26"/>
      <x:c r="B80" s="36" t="str">
        <x:f>IF($A80="","",IFERROR(INDEX(Produtos!$B$5:$B$204,MATCH($A80,Produtos!$A$5:$A$204,0)),""))</x:f>
      </x:c>
      <x:c r="C80" s="36" t="str">
        <x:f>IF($A80="","",IFERROR(INDEX(Produtos!$C$5:$C$204,MATCH($A80,Produtos!$A$5:$A$204,0)),""))</x:f>
      </x:c>
      <x:c r="D80" s="36" t="str">
        <x:f>IF($A80="","",SUMIFS(Historico!$F$5:$F$304,Historico!$B$5:$B$304,$A80,Historico!$A$5:$A$304,D$4))</x:f>
      </x:c>
      <x:c r="E80" s="36" t="str">
        <x:f>IF($A80="","",SUMIFS(Historico!$F$5:$F$304,Historico!$B$5:$B$304,$A80,Historico!$A$5:$A$304,E$4))</x:f>
      </x:c>
      <x:c r="F80" s="36" t="str">
        <x:f>IF($A80="","",SUMIFS(Historico!$F$5:$F$304,Historico!$B$5:$B$304,$A80,Historico!$A$5:$A$304,F$4))</x:f>
      </x:c>
      <x:c r="G80" s="36" t="str">
        <x:f>IF($A80="","",SUMIFS(Historico!$F$5:$F$304,Historico!$B$5:$B$304,$A80,Historico!$A$5:$A$304,G$4))</x:f>
      </x:c>
      <x:c r="H80" s="36" t="str">
        <x:f>IF($A80="","",SUMIFS(Historico!$F$5:$F$304,Historico!$B$5:$B$304,$A80,Historico!$A$5:$A$304,H$4))</x:f>
      </x:c>
      <x:c r="I80" s="36" t="str">
        <x:f>IF($A80="","",SUMIFS(Historico!$F$5:$F$304,Historico!$B$5:$B$304,$A80,Historico!$A$5:$A$304,I$4))</x:f>
      </x:c>
      <x:c r="J80" s="36" t="str">
        <x:f>IF($A80="","",AVERAGE($G80:$I80))</x:f>
      </x:c>
      <x:c r="K80" s="42" t="str">
        <x:f>IF($A80="","",IFERROR(($I80-$G80)/MAX(1,$G80),0))</x:f>
      </x:c>
      <x:c r="L80" s="31"/>
      <x:c r="M80" s="36" t="str">
        <x:f>IF($A80="","",ROUND(MAX(0,$J80*(1+$K80/3*1)*(1+$L80)*SUMIF(Listas!$E$6:$E$17,MONTH(M$4),Listas!$F$6:$F$17)*SUMIF(Listas!$H$6:$H$8,Listas!$B$9,Listas!$I$6:$I$8)),0))</x:f>
      </x:c>
      <x:c r="N80" s="36" t="str">
        <x:f>IF($A80="","",ROUND(MAX(0,$J80*(1+$K80/3*2)*(1+$L80)*SUMIF(Listas!$E$6:$E$17,MONTH(N$4),Listas!$F$6:$F$17)*SUMIF(Listas!$H$6:$H$8,Listas!$B$9,Listas!$I$6:$I$8)),0))</x:f>
      </x:c>
      <x:c r="O80" s="36" t="str">
        <x:f>IF($A80="","",ROUND(MAX(0,$J80*(1+$K80/3*3)*(1+$L80)*SUMIF(Listas!$E$6:$E$17,MONTH(O$4),Listas!$F$6:$F$17)*SUMIF(Listas!$H$6:$H$8,Listas!$B$9,Listas!$I$6:$I$8)),0))</x:f>
      </x:c>
      <x:c r="P80" s="36" t="str">
        <x:f>IF($A80="","",ROUND(MAX(0,$J80*(1+$K80/3*4)*(1+$L80)*SUMIF(Listas!$E$6:$E$17,MONTH(P$4),Listas!$F$6:$F$17)*SUMIF(Listas!$H$6:$H$8,Listas!$B$9,Listas!$I$6:$I$8)),0))</x:f>
      </x:c>
      <x:c r="Q80" s="36" t="str">
        <x:f>IF($A80="","",ROUND(MAX(0,$J80*(1+$K80/3*5)*(1+$L80)*SUMIF(Listas!$E$6:$E$17,MONTH(Q$4),Listas!$F$6:$F$17)*SUMIF(Listas!$H$6:$H$8,Listas!$B$9,Listas!$I$6:$I$8)),0))</x:f>
      </x:c>
      <x:c r="R80" s="36" t="str">
        <x:f>IF($A80="","",ROUND(MAX(0,$J80*(1+$K80/3*6)*(1+$L80)*SUMIF(Listas!$E$6:$E$17,MONTH(R$4),Listas!$F$6:$F$17)*SUMIF(Listas!$H$6:$H$8,Listas!$B$9,Listas!$I$6:$I$8)),0))</x:f>
      </x:c>
      <x:c r="S80" s="42" t="str">
        <x:f>IF($A80="","",IFERROR(SUMIFS(Historico!$H$5:$H$304,Historico!$B$5:$B$304,$A80)/COUNTIFS(Historico!$B$5:$B$304,$A80,Historico!$H$5:$H$304,"&gt;=0"),0))</x:f>
      </x:c>
      <x:c r="T80" s="42" t="str">
        <x:f>IF($A80="","",IFERROR(SUMIFS(Historico!$I$5:$I$304,Historico!$B$5:$B$304,$A80)/COUNTIFS(Historico!$B$5:$B$304,$A80,Historico!$I$5:$I$304,"&lt;&gt;"),0))</x:f>
      </x:c>
      <x:c r="U80" s="44" t="str">
        <x:f>IF($A80="","",IF($S80&lt;=0.10,"ALTA",IF($S80&lt;=Listas!$B$10,"ACEITÁVEL","BAIXA")))</x:f>
      </x:c>
      <x:c r="V80" s="44" t="str">
        <x:f>IF($A80="","",IF($U80="BAIXA","REVISAR MÉTODO",IF(ABS($T80)&gt;0.10,"CORRIGIR VIÉS",IF($K80&gt;0.12,"PREPARAR CRESCIMENTO",IF($K80&lt;-0.12,"REDUZIR PLANO","PLANO ESTÁVEL")))))</x:f>
      </x:c>
      <x:c r="W80" s="1"/>
    </x:row>
    <x:row r="81">
      <x:c r="A81" s="26"/>
      <x:c r="B81" s="36" t="str">
        <x:f>IF($A81="","",IFERROR(INDEX(Produtos!$B$5:$B$204,MATCH($A81,Produtos!$A$5:$A$204,0)),""))</x:f>
      </x:c>
      <x:c r="C81" s="36" t="str">
        <x:f>IF($A81="","",IFERROR(INDEX(Produtos!$C$5:$C$204,MATCH($A81,Produtos!$A$5:$A$204,0)),""))</x:f>
      </x:c>
      <x:c r="D81" s="36" t="str">
        <x:f>IF($A81="","",SUMIFS(Historico!$F$5:$F$304,Historico!$B$5:$B$304,$A81,Historico!$A$5:$A$304,D$4))</x:f>
      </x:c>
      <x:c r="E81" s="36" t="str">
        <x:f>IF($A81="","",SUMIFS(Historico!$F$5:$F$304,Historico!$B$5:$B$304,$A81,Historico!$A$5:$A$304,E$4))</x:f>
      </x:c>
      <x:c r="F81" s="36" t="str">
        <x:f>IF($A81="","",SUMIFS(Historico!$F$5:$F$304,Historico!$B$5:$B$304,$A81,Historico!$A$5:$A$304,F$4))</x:f>
      </x:c>
      <x:c r="G81" s="36" t="str">
        <x:f>IF($A81="","",SUMIFS(Historico!$F$5:$F$304,Historico!$B$5:$B$304,$A81,Historico!$A$5:$A$304,G$4))</x:f>
      </x:c>
      <x:c r="H81" s="36" t="str">
        <x:f>IF($A81="","",SUMIFS(Historico!$F$5:$F$304,Historico!$B$5:$B$304,$A81,Historico!$A$5:$A$304,H$4))</x:f>
      </x:c>
      <x:c r="I81" s="36" t="str">
        <x:f>IF($A81="","",SUMIFS(Historico!$F$5:$F$304,Historico!$B$5:$B$304,$A81,Historico!$A$5:$A$304,I$4))</x:f>
      </x:c>
      <x:c r="J81" s="36" t="str">
        <x:f>IF($A81="","",AVERAGE($G81:$I81))</x:f>
      </x:c>
      <x:c r="K81" s="42" t="str">
        <x:f>IF($A81="","",IFERROR(($I81-$G81)/MAX(1,$G81),0))</x:f>
      </x:c>
      <x:c r="L81" s="31"/>
      <x:c r="M81" s="36" t="str">
        <x:f>IF($A81="","",ROUND(MAX(0,$J81*(1+$K81/3*1)*(1+$L81)*SUMIF(Listas!$E$6:$E$17,MONTH(M$4),Listas!$F$6:$F$17)*SUMIF(Listas!$H$6:$H$8,Listas!$B$9,Listas!$I$6:$I$8)),0))</x:f>
      </x:c>
      <x:c r="N81" s="36" t="str">
        <x:f>IF($A81="","",ROUND(MAX(0,$J81*(1+$K81/3*2)*(1+$L81)*SUMIF(Listas!$E$6:$E$17,MONTH(N$4),Listas!$F$6:$F$17)*SUMIF(Listas!$H$6:$H$8,Listas!$B$9,Listas!$I$6:$I$8)),0))</x:f>
      </x:c>
      <x:c r="O81" s="36" t="str">
        <x:f>IF($A81="","",ROUND(MAX(0,$J81*(1+$K81/3*3)*(1+$L81)*SUMIF(Listas!$E$6:$E$17,MONTH(O$4),Listas!$F$6:$F$17)*SUMIF(Listas!$H$6:$H$8,Listas!$B$9,Listas!$I$6:$I$8)),0))</x:f>
      </x:c>
      <x:c r="P81" s="36" t="str">
        <x:f>IF($A81="","",ROUND(MAX(0,$J81*(1+$K81/3*4)*(1+$L81)*SUMIF(Listas!$E$6:$E$17,MONTH(P$4),Listas!$F$6:$F$17)*SUMIF(Listas!$H$6:$H$8,Listas!$B$9,Listas!$I$6:$I$8)),0))</x:f>
      </x:c>
      <x:c r="Q81" s="36" t="str">
        <x:f>IF($A81="","",ROUND(MAX(0,$J81*(1+$K81/3*5)*(1+$L81)*SUMIF(Listas!$E$6:$E$17,MONTH(Q$4),Listas!$F$6:$F$17)*SUMIF(Listas!$H$6:$H$8,Listas!$B$9,Listas!$I$6:$I$8)),0))</x:f>
      </x:c>
      <x:c r="R81" s="36" t="str">
        <x:f>IF($A81="","",ROUND(MAX(0,$J81*(1+$K81/3*6)*(1+$L81)*SUMIF(Listas!$E$6:$E$17,MONTH(R$4),Listas!$F$6:$F$17)*SUMIF(Listas!$H$6:$H$8,Listas!$B$9,Listas!$I$6:$I$8)),0))</x:f>
      </x:c>
      <x:c r="S81" s="42" t="str">
        <x:f>IF($A81="","",IFERROR(SUMIFS(Historico!$H$5:$H$304,Historico!$B$5:$B$304,$A81)/COUNTIFS(Historico!$B$5:$B$304,$A81,Historico!$H$5:$H$304,"&gt;=0"),0))</x:f>
      </x:c>
      <x:c r="T81" s="42" t="str">
        <x:f>IF($A81="","",IFERROR(SUMIFS(Historico!$I$5:$I$304,Historico!$B$5:$B$304,$A81)/COUNTIFS(Historico!$B$5:$B$304,$A81,Historico!$I$5:$I$304,"&lt;&gt;"),0))</x:f>
      </x:c>
      <x:c r="U81" s="44" t="str">
        <x:f>IF($A81="","",IF($S81&lt;=0.10,"ALTA",IF($S81&lt;=Listas!$B$10,"ACEITÁVEL","BAIXA")))</x:f>
      </x:c>
      <x:c r="V81" s="44" t="str">
        <x:f>IF($A81="","",IF($U81="BAIXA","REVISAR MÉTODO",IF(ABS($T81)&gt;0.10,"CORRIGIR VIÉS",IF($K81&gt;0.12,"PREPARAR CRESCIMENTO",IF($K81&lt;-0.12,"REDUZIR PLANO","PLANO ESTÁVEL")))))</x:f>
      </x:c>
      <x:c r="W81" s="1"/>
    </x:row>
    <x:row r="82">
      <x:c r="A82" s="26"/>
      <x:c r="B82" s="36" t="str">
        <x:f>IF($A82="","",IFERROR(INDEX(Produtos!$B$5:$B$204,MATCH($A82,Produtos!$A$5:$A$204,0)),""))</x:f>
      </x:c>
      <x:c r="C82" s="36" t="str">
        <x:f>IF($A82="","",IFERROR(INDEX(Produtos!$C$5:$C$204,MATCH($A82,Produtos!$A$5:$A$204,0)),""))</x:f>
      </x:c>
      <x:c r="D82" s="36" t="str">
        <x:f>IF($A82="","",SUMIFS(Historico!$F$5:$F$304,Historico!$B$5:$B$304,$A82,Historico!$A$5:$A$304,D$4))</x:f>
      </x:c>
      <x:c r="E82" s="36" t="str">
        <x:f>IF($A82="","",SUMIFS(Historico!$F$5:$F$304,Historico!$B$5:$B$304,$A82,Historico!$A$5:$A$304,E$4))</x:f>
      </x:c>
      <x:c r="F82" s="36" t="str">
        <x:f>IF($A82="","",SUMIFS(Historico!$F$5:$F$304,Historico!$B$5:$B$304,$A82,Historico!$A$5:$A$304,F$4))</x:f>
      </x:c>
      <x:c r="G82" s="36" t="str">
        <x:f>IF($A82="","",SUMIFS(Historico!$F$5:$F$304,Historico!$B$5:$B$304,$A82,Historico!$A$5:$A$304,G$4))</x:f>
      </x:c>
      <x:c r="H82" s="36" t="str">
        <x:f>IF($A82="","",SUMIFS(Historico!$F$5:$F$304,Historico!$B$5:$B$304,$A82,Historico!$A$5:$A$304,H$4))</x:f>
      </x:c>
      <x:c r="I82" s="36" t="str">
        <x:f>IF($A82="","",SUMIFS(Historico!$F$5:$F$304,Historico!$B$5:$B$304,$A82,Historico!$A$5:$A$304,I$4))</x:f>
      </x:c>
      <x:c r="J82" s="36" t="str">
        <x:f>IF($A82="","",AVERAGE($G82:$I82))</x:f>
      </x:c>
      <x:c r="K82" s="42" t="str">
        <x:f>IF($A82="","",IFERROR(($I82-$G82)/MAX(1,$G82),0))</x:f>
      </x:c>
      <x:c r="L82" s="31"/>
      <x:c r="M82" s="36" t="str">
        <x:f>IF($A82="","",ROUND(MAX(0,$J82*(1+$K82/3*1)*(1+$L82)*SUMIF(Listas!$E$6:$E$17,MONTH(M$4),Listas!$F$6:$F$17)*SUMIF(Listas!$H$6:$H$8,Listas!$B$9,Listas!$I$6:$I$8)),0))</x:f>
      </x:c>
      <x:c r="N82" s="36" t="str">
        <x:f>IF($A82="","",ROUND(MAX(0,$J82*(1+$K82/3*2)*(1+$L82)*SUMIF(Listas!$E$6:$E$17,MONTH(N$4),Listas!$F$6:$F$17)*SUMIF(Listas!$H$6:$H$8,Listas!$B$9,Listas!$I$6:$I$8)),0))</x:f>
      </x:c>
      <x:c r="O82" s="36" t="str">
        <x:f>IF($A82="","",ROUND(MAX(0,$J82*(1+$K82/3*3)*(1+$L82)*SUMIF(Listas!$E$6:$E$17,MONTH(O$4),Listas!$F$6:$F$17)*SUMIF(Listas!$H$6:$H$8,Listas!$B$9,Listas!$I$6:$I$8)),0))</x:f>
      </x:c>
      <x:c r="P82" s="36" t="str">
        <x:f>IF($A82="","",ROUND(MAX(0,$J82*(1+$K82/3*4)*(1+$L82)*SUMIF(Listas!$E$6:$E$17,MONTH(P$4),Listas!$F$6:$F$17)*SUMIF(Listas!$H$6:$H$8,Listas!$B$9,Listas!$I$6:$I$8)),0))</x:f>
      </x:c>
      <x:c r="Q82" s="36" t="str">
        <x:f>IF($A82="","",ROUND(MAX(0,$J82*(1+$K82/3*5)*(1+$L82)*SUMIF(Listas!$E$6:$E$17,MONTH(Q$4),Listas!$F$6:$F$17)*SUMIF(Listas!$H$6:$H$8,Listas!$B$9,Listas!$I$6:$I$8)),0))</x:f>
      </x:c>
      <x:c r="R82" s="36" t="str">
        <x:f>IF($A82="","",ROUND(MAX(0,$J82*(1+$K82/3*6)*(1+$L82)*SUMIF(Listas!$E$6:$E$17,MONTH(R$4),Listas!$F$6:$F$17)*SUMIF(Listas!$H$6:$H$8,Listas!$B$9,Listas!$I$6:$I$8)),0))</x:f>
      </x:c>
      <x:c r="S82" s="42" t="str">
        <x:f>IF($A82="","",IFERROR(SUMIFS(Historico!$H$5:$H$304,Historico!$B$5:$B$304,$A82)/COUNTIFS(Historico!$B$5:$B$304,$A82,Historico!$H$5:$H$304,"&gt;=0"),0))</x:f>
      </x:c>
      <x:c r="T82" s="42" t="str">
        <x:f>IF($A82="","",IFERROR(SUMIFS(Historico!$I$5:$I$304,Historico!$B$5:$B$304,$A82)/COUNTIFS(Historico!$B$5:$B$304,$A82,Historico!$I$5:$I$304,"&lt;&gt;"),0))</x:f>
      </x:c>
      <x:c r="U82" s="44" t="str">
        <x:f>IF($A82="","",IF($S82&lt;=0.10,"ALTA",IF($S82&lt;=Listas!$B$10,"ACEITÁVEL","BAIXA")))</x:f>
      </x:c>
      <x:c r="V82" s="44" t="str">
        <x:f>IF($A82="","",IF($U82="BAIXA","REVISAR MÉTODO",IF(ABS($T82)&gt;0.10,"CORRIGIR VIÉS",IF($K82&gt;0.12,"PREPARAR CRESCIMENTO",IF($K82&lt;-0.12,"REDUZIR PLANO","PLANO ESTÁVEL")))))</x:f>
      </x:c>
      <x:c r="W82" s="1"/>
    </x:row>
    <x:row r="83">
      <x:c r="A83" s="26"/>
      <x:c r="B83" s="36" t="str">
        <x:f>IF($A83="","",IFERROR(INDEX(Produtos!$B$5:$B$204,MATCH($A83,Produtos!$A$5:$A$204,0)),""))</x:f>
      </x:c>
      <x:c r="C83" s="36" t="str">
        <x:f>IF($A83="","",IFERROR(INDEX(Produtos!$C$5:$C$204,MATCH($A83,Produtos!$A$5:$A$204,0)),""))</x:f>
      </x:c>
      <x:c r="D83" s="36" t="str">
        <x:f>IF($A83="","",SUMIFS(Historico!$F$5:$F$304,Historico!$B$5:$B$304,$A83,Historico!$A$5:$A$304,D$4))</x:f>
      </x:c>
      <x:c r="E83" s="36" t="str">
        <x:f>IF($A83="","",SUMIFS(Historico!$F$5:$F$304,Historico!$B$5:$B$304,$A83,Historico!$A$5:$A$304,E$4))</x:f>
      </x:c>
      <x:c r="F83" s="36" t="str">
        <x:f>IF($A83="","",SUMIFS(Historico!$F$5:$F$304,Historico!$B$5:$B$304,$A83,Historico!$A$5:$A$304,F$4))</x:f>
      </x:c>
      <x:c r="G83" s="36" t="str">
        <x:f>IF($A83="","",SUMIFS(Historico!$F$5:$F$304,Historico!$B$5:$B$304,$A83,Historico!$A$5:$A$304,G$4))</x:f>
      </x:c>
      <x:c r="H83" s="36" t="str">
        <x:f>IF($A83="","",SUMIFS(Historico!$F$5:$F$304,Historico!$B$5:$B$304,$A83,Historico!$A$5:$A$304,H$4))</x:f>
      </x:c>
      <x:c r="I83" s="36" t="str">
        <x:f>IF($A83="","",SUMIFS(Historico!$F$5:$F$304,Historico!$B$5:$B$304,$A83,Historico!$A$5:$A$304,I$4))</x:f>
      </x:c>
      <x:c r="J83" s="36" t="str">
        <x:f>IF($A83="","",AVERAGE($G83:$I83))</x:f>
      </x:c>
      <x:c r="K83" s="42" t="str">
        <x:f>IF($A83="","",IFERROR(($I83-$G83)/MAX(1,$G83),0))</x:f>
      </x:c>
      <x:c r="L83" s="31"/>
      <x:c r="M83" s="36" t="str">
        <x:f>IF($A83="","",ROUND(MAX(0,$J83*(1+$K83/3*1)*(1+$L83)*SUMIF(Listas!$E$6:$E$17,MONTH(M$4),Listas!$F$6:$F$17)*SUMIF(Listas!$H$6:$H$8,Listas!$B$9,Listas!$I$6:$I$8)),0))</x:f>
      </x:c>
      <x:c r="N83" s="36" t="str">
        <x:f>IF($A83="","",ROUND(MAX(0,$J83*(1+$K83/3*2)*(1+$L83)*SUMIF(Listas!$E$6:$E$17,MONTH(N$4),Listas!$F$6:$F$17)*SUMIF(Listas!$H$6:$H$8,Listas!$B$9,Listas!$I$6:$I$8)),0))</x:f>
      </x:c>
      <x:c r="O83" s="36" t="str">
        <x:f>IF($A83="","",ROUND(MAX(0,$J83*(1+$K83/3*3)*(1+$L83)*SUMIF(Listas!$E$6:$E$17,MONTH(O$4),Listas!$F$6:$F$17)*SUMIF(Listas!$H$6:$H$8,Listas!$B$9,Listas!$I$6:$I$8)),0))</x:f>
      </x:c>
      <x:c r="P83" s="36" t="str">
        <x:f>IF($A83="","",ROUND(MAX(0,$J83*(1+$K83/3*4)*(1+$L83)*SUMIF(Listas!$E$6:$E$17,MONTH(P$4),Listas!$F$6:$F$17)*SUMIF(Listas!$H$6:$H$8,Listas!$B$9,Listas!$I$6:$I$8)),0))</x:f>
      </x:c>
      <x:c r="Q83" s="36" t="str">
        <x:f>IF($A83="","",ROUND(MAX(0,$J83*(1+$K83/3*5)*(1+$L83)*SUMIF(Listas!$E$6:$E$17,MONTH(Q$4),Listas!$F$6:$F$17)*SUMIF(Listas!$H$6:$H$8,Listas!$B$9,Listas!$I$6:$I$8)),0))</x:f>
      </x:c>
      <x:c r="R83" s="36" t="str">
        <x:f>IF($A83="","",ROUND(MAX(0,$J83*(1+$K83/3*6)*(1+$L83)*SUMIF(Listas!$E$6:$E$17,MONTH(R$4),Listas!$F$6:$F$17)*SUMIF(Listas!$H$6:$H$8,Listas!$B$9,Listas!$I$6:$I$8)),0))</x:f>
      </x:c>
      <x:c r="S83" s="42" t="str">
        <x:f>IF($A83="","",IFERROR(SUMIFS(Historico!$H$5:$H$304,Historico!$B$5:$B$304,$A83)/COUNTIFS(Historico!$B$5:$B$304,$A83,Historico!$H$5:$H$304,"&gt;=0"),0))</x:f>
      </x:c>
      <x:c r="T83" s="42" t="str">
        <x:f>IF($A83="","",IFERROR(SUMIFS(Historico!$I$5:$I$304,Historico!$B$5:$B$304,$A83)/COUNTIFS(Historico!$B$5:$B$304,$A83,Historico!$I$5:$I$304,"&lt;&gt;"),0))</x:f>
      </x:c>
      <x:c r="U83" s="44" t="str">
        <x:f>IF($A83="","",IF($S83&lt;=0.10,"ALTA",IF($S83&lt;=Listas!$B$10,"ACEITÁVEL","BAIXA")))</x:f>
      </x:c>
      <x:c r="V83" s="44" t="str">
        <x:f>IF($A83="","",IF($U83="BAIXA","REVISAR MÉTODO",IF(ABS($T83)&gt;0.10,"CORRIGIR VIÉS",IF($K83&gt;0.12,"PREPARAR CRESCIMENTO",IF($K83&lt;-0.12,"REDUZIR PLANO","PLANO ESTÁVEL")))))</x:f>
      </x:c>
      <x:c r="W83" s="1"/>
    </x:row>
    <x:row r="84">
      <x:c r="A84" s="26"/>
      <x:c r="B84" s="36" t="str">
        <x:f>IF($A84="","",IFERROR(INDEX(Produtos!$B$5:$B$204,MATCH($A84,Produtos!$A$5:$A$204,0)),""))</x:f>
      </x:c>
      <x:c r="C84" s="36" t="str">
        <x:f>IF($A84="","",IFERROR(INDEX(Produtos!$C$5:$C$204,MATCH($A84,Produtos!$A$5:$A$204,0)),""))</x:f>
      </x:c>
      <x:c r="D84" s="36" t="str">
        <x:f>IF($A84="","",SUMIFS(Historico!$F$5:$F$304,Historico!$B$5:$B$304,$A84,Historico!$A$5:$A$304,D$4))</x:f>
      </x:c>
      <x:c r="E84" s="36" t="str">
        <x:f>IF($A84="","",SUMIFS(Historico!$F$5:$F$304,Historico!$B$5:$B$304,$A84,Historico!$A$5:$A$304,E$4))</x:f>
      </x:c>
      <x:c r="F84" s="36" t="str">
        <x:f>IF($A84="","",SUMIFS(Historico!$F$5:$F$304,Historico!$B$5:$B$304,$A84,Historico!$A$5:$A$304,F$4))</x:f>
      </x:c>
      <x:c r="G84" s="36" t="str">
        <x:f>IF($A84="","",SUMIFS(Historico!$F$5:$F$304,Historico!$B$5:$B$304,$A84,Historico!$A$5:$A$304,G$4))</x:f>
      </x:c>
      <x:c r="H84" s="36" t="str">
        <x:f>IF($A84="","",SUMIFS(Historico!$F$5:$F$304,Historico!$B$5:$B$304,$A84,Historico!$A$5:$A$304,H$4))</x:f>
      </x:c>
      <x:c r="I84" s="36" t="str">
        <x:f>IF($A84="","",SUMIFS(Historico!$F$5:$F$304,Historico!$B$5:$B$304,$A84,Historico!$A$5:$A$304,I$4))</x:f>
      </x:c>
      <x:c r="J84" s="36" t="str">
        <x:f>IF($A84="","",AVERAGE($G84:$I84))</x:f>
      </x:c>
      <x:c r="K84" s="42" t="str">
        <x:f>IF($A84="","",IFERROR(($I84-$G84)/MAX(1,$G84),0))</x:f>
      </x:c>
      <x:c r="L84" s="31"/>
      <x:c r="M84" s="36" t="str">
        <x:f>IF($A84="","",ROUND(MAX(0,$J84*(1+$K84/3*1)*(1+$L84)*SUMIF(Listas!$E$6:$E$17,MONTH(M$4),Listas!$F$6:$F$17)*SUMIF(Listas!$H$6:$H$8,Listas!$B$9,Listas!$I$6:$I$8)),0))</x:f>
      </x:c>
      <x:c r="N84" s="36" t="str">
        <x:f>IF($A84="","",ROUND(MAX(0,$J84*(1+$K84/3*2)*(1+$L84)*SUMIF(Listas!$E$6:$E$17,MONTH(N$4),Listas!$F$6:$F$17)*SUMIF(Listas!$H$6:$H$8,Listas!$B$9,Listas!$I$6:$I$8)),0))</x:f>
      </x:c>
      <x:c r="O84" s="36" t="str">
        <x:f>IF($A84="","",ROUND(MAX(0,$J84*(1+$K84/3*3)*(1+$L84)*SUMIF(Listas!$E$6:$E$17,MONTH(O$4),Listas!$F$6:$F$17)*SUMIF(Listas!$H$6:$H$8,Listas!$B$9,Listas!$I$6:$I$8)),0))</x:f>
      </x:c>
      <x:c r="P84" s="36" t="str">
        <x:f>IF($A84="","",ROUND(MAX(0,$J84*(1+$K84/3*4)*(1+$L84)*SUMIF(Listas!$E$6:$E$17,MONTH(P$4),Listas!$F$6:$F$17)*SUMIF(Listas!$H$6:$H$8,Listas!$B$9,Listas!$I$6:$I$8)),0))</x:f>
      </x:c>
      <x:c r="Q84" s="36" t="str">
        <x:f>IF($A84="","",ROUND(MAX(0,$J84*(1+$K84/3*5)*(1+$L84)*SUMIF(Listas!$E$6:$E$17,MONTH(Q$4),Listas!$F$6:$F$17)*SUMIF(Listas!$H$6:$H$8,Listas!$B$9,Listas!$I$6:$I$8)),0))</x:f>
      </x:c>
      <x:c r="R84" s="36" t="str">
        <x:f>IF($A84="","",ROUND(MAX(0,$J84*(1+$K84/3*6)*(1+$L84)*SUMIF(Listas!$E$6:$E$17,MONTH(R$4),Listas!$F$6:$F$17)*SUMIF(Listas!$H$6:$H$8,Listas!$B$9,Listas!$I$6:$I$8)),0))</x:f>
      </x:c>
      <x:c r="S84" s="42" t="str">
        <x:f>IF($A84="","",IFERROR(SUMIFS(Historico!$H$5:$H$304,Historico!$B$5:$B$304,$A84)/COUNTIFS(Historico!$B$5:$B$304,$A84,Historico!$H$5:$H$304,"&gt;=0"),0))</x:f>
      </x:c>
      <x:c r="T84" s="42" t="str">
        <x:f>IF($A84="","",IFERROR(SUMIFS(Historico!$I$5:$I$304,Historico!$B$5:$B$304,$A84)/COUNTIFS(Historico!$B$5:$B$304,$A84,Historico!$I$5:$I$304,"&lt;&gt;"),0))</x:f>
      </x:c>
      <x:c r="U84" s="44" t="str">
        <x:f>IF($A84="","",IF($S84&lt;=0.10,"ALTA",IF($S84&lt;=Listas!$B$10,"ACEITÁVEL","BAIXA")))</x:f>
      </x:c>
      <x:c r="V84" s="44" t="str">
        <x:f>IF($A84="","",IF($U84="BAIXA","REVISAR MÉTODO",IF(ABS($T84)&gt;0.10,"CORRIGIR VIÉS",IF($K84&gt;0.12,"PREPARAR CRESCIMENTO",IF($K84&lt;-0.12,"REDUZIR PLANO","PLANO ESTÁVEL")))))</x:f>
      </x:c>
      <x:c r="W84" s="1"/>
    </x:row>
    <x:row r="85">
      <x:c r="A85" s="26"/>
      <x:c r="B85" s="36" t="str">
        <x:f>IF($A85="","",IFERROR(INDEX(Produtos!$B$5:$B$204,MATCH($A85,Produtos!$A$5:$A$204,0)),""))</x:f>
      </x:c>
      <x:c r="C85" s="36" t="str">
        <x:f>IF($A85="","",IFERROR(INDEX(Produtos!$C$5:$C$204,MATCH($A85,Produtos!$A$5:$A$204,0)),""))</x:f>
      </x:c>
      <x:c r="D85" s="36" t="str">
        <x:f>IF($A85="","",SUMIFS(Historico!$F$5:$F$304,Historico!$B$5:$B$304,$A85,Historico!$A$5:$A$304,D$4))</x:f>
      </x:c>
      <x:c r="E85" s="36" t="str">
        <x:f>IF($A85="","",SUMIFS(Historico!$F$5:$F$304,Historico!$B$5:$B$304,$A85,Historico!$A$5:$A$304,E$4))</x:f>
      </x:c>
      <x:c r="F85" s="36" t="str">
        <x:f>IF($A85="","",SUMIFS(Historico!$F$5:$F$304,Historico!$B$5:$B$304,$A85,Historico!$A$5:$A$304,F$4))</x:f>
      </x:c>
      <x:c r="G85" s="36" t="str">
        <x:f>IF($A85="","",SUMIFS(Historico!$F$5:$F$304,Historico!$B$5:$B$304,$A85,Historico!$A$5:$A$304,G$4))</x:f>
      </x:c>
      <x:c r="H85" s="36" t="str">
        <x:f>IF($A85="","",SUMIFS(Historico!$F$5:$F$304,Historico!$B$5:$B$304,$A85,Historico!$A$5:$A$304,H$4))</x:f>
      </x:c>
      <x:c r="I85" s="36" t="str">
        <x:f>IF($A85="","",SUMIFS(Historico!$F$5:$F$304,Historico!$B$5:$B$304,$A85,Historico!$A$5:$A$304,I$4))</x:f>
      </x:c>
      <x:c r="J85" s="36" t="str">
        <x:f>IF($A85="","",AVERAGE($G85:$I85))</x:f>
      </x:c>
      <x:c r="K85" s="42" t="str">
        <x:f>IF($A85="","",IFERROR(($I85-$G85)/MAX(1,$G85),0))</x:f>
      </x:c>
      <x:c r="L85" s="31"/>
      <x:c r="M85" s="36" t="str">
        <x:f>IF($A85="","",ROUND(MAX(0,$J85*(1+$K85/3*1)*(1+$L85)*SUMIF(Listas!$E$6:$E$17,MONTH(M$4),Listas!$F$6:$F$17)*SUMIF(Listas!$H$6:$H$8,Listas!$B$9,Listas!$I$6:$I$8)),0))</x:f>
      </x:c>
      <x:c r="N85" s="36" t="str">
        <x:f>IF($A85="","",ROUND(MAX(0,$J85*(1+$K85/3*2)*(1+$L85)*SUMIF(Listas!$E$6:$E$17,MONTH(N$4),Listas!$F$6:$F$17)*SUMIF(Listas!$H$6:$H$8,Listas!$B$9,Listas!$I$6:$I$8)),0))</x:f>
      </x:c>
      <x:c r="O85" s="36" t="str">
        <x:f>IF($A85="","",ROUND(MAX(0,$J85*(1+$K85/3*3)*(1+$L85)*SUMIF(Listas!$E$6:$E$17,MONTH(O$4),Listas!$F$6:$F$17)*SUMIF(Listas!$H$6:$H$8,Listas!$B$9,Listas!$I$6:$I$8)),0))</x:f>
      </x:c>
      <x:c r="P85" s="36" t="str">
        <x:f>IF($A85="","",ROUND(MAX(0,$J85*(1+$K85/3*4)*(1+$L85)*SUMIF(Listas!$E$6:$E$17,MONTH(P$4),Listas!$F$6:$F$17)*SUMIF(Listas!$H$6:$H$8,Listas!$B$9,Listas!$I$6:$I$8)),0))</x:f>
      </x:c>
      <x:c r="Q85" s="36" t="str">
        <x:f>IF($A85="","",ROUND(MAX(0,$J85*(1+$K85/3*5)*(1+$L85)*SUMIF(Listas!$E$6:$E$17,MONTH(Q$4),Listas!$F$6:$F$17)*SUMIF(Listas!$H$6:$H$8,Listas!$B$9,Listas!$I$6:$I$8)),0))</x:f>
      </x:c>
      <x:c r="R85" s="36" t="str">
        <x:f>IF($A85="","",ROUND(MAX(0,$J85*(1+$K85/3*6)*(1+$L85)*SUMIF(Listas!$E$6:$E$17,MONTH(R$4),Listas!$F$6:$F$17)*SUMIF(Listas!$H$6:$H$8,Listas!$B$9,Listas!$I$6:$I$8)),0))</x:f>
      </x:c>
      <x:c r="S85" s="42" t="str">
        <x:f>IF($A85="","",IFERROR(SUMIFS(Historico!$H$5:$H$304,Historico!$B$5:$B$304,$A85)/COUNTIFS(Historico!$B$5:$B$304,$A85,Historico!$H$5:$H$304,"&gt;=0"),0))</x:f>
      </x:c>
      <x:c r="T85" s="42" t="str">
        <x:f>IF($A85="","",IFERROR(SUMIFS(Historico!$I$5:$I$304,Historico!$B$5:$B$304,$A85)/COUNTIFS(Historico!$B$5:$B$304,$A85,Historico!$I$5:$I$304,"&lt;&gt;"),0))</x:f>
      </x:c>
      <x:c r="U85" s="44" t="str">
        <x:f>IF($A85="","",IF($S85&lt;=0.10,"ALTA",IF($S85&lt;=Listas!$B$10,"ACEITÁVEL","BAIXA")))</x:f>
      </x:c>
      <x:c r="V85" s="44" t="str">
        <x:f>IF($A85="","",IF($U85="BAIXA","REVISAR MÉTODO",IF(ABS($T85)&gt;0.10,"CORRIGIR VIÉS",IF($K85&gt;0.12,"PREPARAR CRESCIMENTO",IF($K85&lt;-0.12,"REDUZIR PLANO","PLANO ESTÁVEL")))))</x:f>
      </x:c>
      <x:c r="W85" s="1"/>
    </x:row>
    <x:row r="86">
      <x:c r="A86" s="26"/>
      <x:c r="B86" s="36" t="str">
        <x:f>IF($A86="","",IFERROR(INDEX(Produtos!$B$5:$B$204,MATCH($A86,Produtos!$A$5:$A$204,0)),""))</x:f>
      </x:c>
      <x:c r="C86" s="36" t="str">
        <x:f>IF($A86="","",IFERROR(INDEX(Produtos!$C$5:$C$204,MATCH($A86,Produtos!$A$5:$A$204,0)),""))</x:f>
      </x:c>
      <x:c r="D86" s="36" t="str">
        <x:f>IF($A86="","",SUMIFS(Historico!$F$5:$F$304,Historico!$B$5:$B$304,$A86,Historico!$A$5:$A$304,D$4))</x:f>
      </x:c>
      <x:c r="E86" s="36" t="str">
        <x:f>IF($A86="","",SUMIFS(Historico!$F$5:$F$304,Historico!$B$5:$B$304,$A86,Historico!$A$5:$A$304,E$4))</x:f>
      </x:c>
      <x:c r="F86" s="36" t="str">
        <x:f>IF($A86="","",SUMIFS(Historico!$F$5:$F$304,Historico!$B$5:$B$304,$A86,Historico!$A$5:$A$304,F$4))</x:f>
      </x:c>
      <x:c r="G86" s="36" t="str">
        <x:f>IF($A86="","",SUMIFS(Historico!$F$5:$F$304,Historico!$B$5:$B$304,$A86,Historico!$A$5:$A$304,G$4))</x:f>
      </x:c>
      <x:c r="H86" s="36" t="str">
        <x:f>IF($A86="","",SUMIFS(Historico!$F$5:$F$304,Historico!$B$5:$B$304,$A86,Historico!$A$5:$A$304,H$4))</x:f>
      </x:c>
      <x:c r="I86" s="36" t="str">
        <x:f>IF($A86="","",SUMIFS(Historico!$F$5:$F$304,Historico!$B$5:$B$304,$A86,Historico!$A$5:$A$304,I$4))</x:f>
      </x:c>
      <x:c r="J86" s="36" t="str">
        <x:f>IF($A86="","",AVERAGE($G86:$I86))</x:f>
      </x:c>
      <x:c r="K86" s="42" t="str">
        <x:f>IF($A86="","",IFERROR(($I86-$G86)/MAX(1,$G86),0))</x:f>
      </x:c>
      <x:c r="L86" s="31"/>
      <x:c r="M86" s="36" t="str">
        <x:f>IF($A86="","",ROUND(MAX(0,$J86*(1+$K86/3*1)*(1+$L86)*SUMIF(Listas!$E$6:$E$17,MONTH(M$4),Listas!$F$6:$F$17)*SUMIF(Listas!$H$6:$H$8,Listas!$B$9,Listas!$I$6:$I$8)),0))</x:f>
      </x:c>
      <x:c r="N86" s="36" t="str">
        <x:f>IF($A86="","",ROUND(MAX(0,$J86*(1+$K86/3*2)*(1+$L86)*SUMIF(Listas!$E$6:$E$17,MONTH(N$4),Listas!$F$6:$F$17)*SUMIF(Listas!$H$6:$H$8,Listas!$B$9,Listas!$I$6:$I$8)),0))</x:f>
      </x:c>
      <x:c r="O86" s="36" t="str">
        <x:f>IF($A86="","",ROUND(MAX(0,$J86*(1+$K86/3*3)*(1+$L86)*SUMIF(Listas!$E$6:$E$17,MONTH(O$4),Listas!$F$6:$F$17)*SUMIF(Listas!$H$6:$H$8,Listas!$B$9,Listas!$I$6:$I$8)),0))</x:f>
      </x:c>
      <x:c r="P86" s="36" t="str">
        <x:f>IF($A86="","",ROUND(MAX(0,$J86*(1+$K86/3*4)*(1+$L86)*SUMIF(Listas!$E$6:$E$17,MONTH(P$4),Listas!$F$6:$F$17)*SUMIF(Listas!$H$6:$H$8,Listas!$B$9,Listas!$I$6:$I$8)),0))</x:f>
      </x:c>
      <x:c r="Q86" s="36" t="str">
        <x:f>IF($A86="","",ROUND(MAX(0,$J86*(1+$K86/3*5)*(1+$L86)*SUMIF(Listas!$E$6:$E$17,MONTH(Q$4),Listas!$F$6:$F$17)*SUMIF(Listas!$H$6:$H$8,Listas!$B$9,Listas!$I$6:$I$8)),0))</x:f>
      </x:c>
      <x:c r="R86" s="36" t="str">
        <x:f>IF($A86="","",ROUND(MAX(0,$J86*(1+$K86/3*6)*(1+$L86)*SUMIF(Listas!$E$6:$E$17,MONTH(R$4),Listas!$F$6:$F$17)*SUMIF(Listas!$H$6:$H$8,Listas!$B$9,Listas!$I$6:$I$8)),0))</x:f>
      </x:c>
      <x:c r="S86" s="42" t="str">
        <x:f>IF($A86="","",IFERROR(SUMIFS(Historico!$H$5:$H$304,Historico!$B$5:$B$304,$A86)/COUNTIFS(Historico!$B$5:$B$304,$A86,Historico!$H$5:$H$304,"&gt;=0"),0))</x:f>
      </x:c>
      <x:c r="T86" s="42" t="str">
        <x:f>IF($A86="","",IFERROR(SUMIFS(Historico!$I$5:$I$304,Historico!$B$5:$B$304,$A86)/COUNTIFS(Historico!$B$5:$B$304,$A86,Historico!$I$5:$I$304,"&lt;&gt;"),0))</x:f>
      </x:c>
      <x:c r="U86" s="44" t="str">
        <x:f>IF($A86="","",IF($S86&lt;=0.10,"ALTA",IF($S86&lt;=Listas!$B$10,"ACEITÁVEL","BAIXA")))</x:f>
      </x:c>
      <x:c r="V86" s="44" t="str">
        <x:f>IF($A86="","",IF($U86="BAIXA","REVISAR MÉTODO",IF(ABS($T86)&gt;0.10,"CORRIGIR VIÉS",IF($K86&gt;0.12,"PREPARAR CRESCIMENTO",IF($K86&lt;-0.12,"REDUZIR PLANO","PLANO ESTÁVEL")))))</x:f>
      </x:c>
      <x:c r="W86" s="1"/>
    </x:row>
    <x:row r="87">
      <x:c r="A87" s="26"/>
      <x:c r="B87" s="36" t="str">
        <x:f>IF($A87="","",IFERROR(INDEX(Produtos!$B$5:$B$204,MATCH($A87,Produtos!$A$5:$A$204,0)),""))</x:f>
      </x:c>
      <x:c r="C87" s="36" t="str">
        <x:f>IF($A87="","",IFERROR(INDEX(Produtos!$C$5:$C$204,MATCH($A87,Produtos!$A$5:$A$204,0)),""))</x:f>
      </x:c>
      <x:c r="D87" s="36" t="str">
        <x:f>IF($A87="","",SUMIFS(Historico!$F$5:$F$304,Historico!$B$5:$B$304,$A87,Historico!$A$5:$A$304,D$4))</x:f>
      </x:c>
      <x:c r="E87" s="36" t="str">
        <x:f>IF($A87="","",SUMIFS(Historico!$F$5:$F$304,Historico!$B$5:$B$304,$A87,Historico!$A$5:$A$304,E$4))</x:f>
      </x:c>
      <x:c r="F87" s="36" t="str">
        <x:f>IF($A87="","",SUMIFS(Historico!$F$5:$F$304,Historico!$B$5:$B$304,$A87,Historico!$A$5:$A$304,F$4))</x:f>
      </x:c>
      <x:c r="G87" s="36" t="str">
        <x:f>IF($A87="","",SUMIFS(Historico!$F$5:$F$304,Historico!$B$5:$B$304,$A87,Historico!$A$5:$A$304,G$4))</x:f>
      </x:c>
      <x:c r="H87" s="36" t="str">
        <x:f>IF($A87="","",SUMIFS(Historico!$F$5:$F$304,Historico!$B$5:$B$304,$A87,Historico!$A$5:$A$304,H$4))</x:f>
      </x:c>
      <x:c r="I87" s="36" t="str">
        <x:f>IF($A87="","",SUMIFS(Historico!$F$5:$F$304,Historico!$B$5:$B$304,$A87,Historico!$A$5:$A$304,I$4))</x:f>
      </x:c>
      <x:c r="J87" s="36" t="str">
        <x:f>IF($A87="","",AVERAGE($G87:$I87))</x:f>
      </x:c>
      <x:c r="K87" s="42" t="str">
        <x:f>IF($A87="","",IFERROR(($I87-$G87)/MAX(1,$G87),0))</x:f>
      </x:c>
      <x:c r="L87" s="31"/>
      <x:c r="M87" s="36" t="str">
        <x:f>IF($A87="","",ROUND(MAX(0,$J87*(1+$K87/3*1)*(1+$L87)*SUMIF(Listas!$E$6:$E$17,MONTH(M$4),Listas!$F$6:$F$17)*SUMIF(Listas!$H$6:$H$8,Listas!$B$9,Listas!$I$6:$I$8)),0))</x:f>
      </x:c>
      <x:c r="N87" s="36" t="str">
        <x:f>IF($A87="","",ROUND(MAX(0,$J87*(1+$K87/3*2)*(1+$L87)*SUMIF(Listas!$E$6:$E$17,MONTH(N$4),Listas!$F$6:$F$17)*SUMIF(Listas!$H$6:$H$8,Listas!$B$9,Listas!$I$6:$I$8)),0))</x:f>
      </x:c>
      <x:c r="O87" s="36" t="str">
        <x:f>IF($A87="","",ROUND(MAX(0,$J87*(1+$K87/3*3)*(1+$L87)*SUMIF(Listas!$E$6:$E$17,MONTH(O$4),Listas!$F$6:$F$17)*SUMIF(Listas!$H$6:$H$8,Listas!$B$9,Listas!$I$6:$I$8)),0))</x:f>
      </x:c>
      <x:c r="P87" s="36" t="str">
        <x:f>IF($A87="","",ROUND(MAX(0,$J87*(1+$K87/3*4)*(1+$L87)*SUMIF(Listas!$E$6:$E$17,MONTH(P$4),Listas!$F$6:$F$17)*SUMIF(Listas!$H$6:$H$8,Listas!$B$9,Listas!$I$6:$I$8)),0))</x:f>
      </x:c>
      <x:c r="Q87" s="36" t="str">
        <x:f>IF($A87="","",ROUND(MAX(0,$J87*(1+$K87/3*5)*(1+$L87)*SUMIF(Listas!$E$6:$E$17,MONTH(Q$4),Listas!$F$6:$F$17)*SUMIF(Listas!$H$6:$H$8,Listas!$B$9,Listas!$I$6:$I$8)),0))</x:f>
      </x:c>
      <x:c r="R87" s="36" t="str">
        <x:f>IF($A87="","",ROUND(MAX(0,$J87*(1+$K87/3*6)*(1+$L87)*SUMIF(Listas!$E$6:$E$17,MONTH(R$4),Listas!$F$6:$F$17)*SUMIF(Listas!$H$6:$H$8,Listas!$B$9,Listas!$I$6:$I$8)),0))</x:f>
      </x:c>
      <x:c r="S87" s="42" t="str">
        <x:f>IF($A87="","",IFERROR(SUMIFS(Historico!$H$5:$H$304,Historico!$B$5:$B$304,$A87)/COUNTIFS(Historico!$B$5:$B$304,$A87,Historico!$H$5:$H$304,"&gt;=0"),0))</x:f>
      </x:c>
      <x:c r="T87" s="42" t="str">
        <x:f>IF($A87="","",IFERROR(SUMIFS(Historico!$I$5:$I$304,Historico!$B$5:$B$304,$A87)/COUNTIFS(Historico!$B$5:$B$304,$A87,Historico!$I$5:$I$304,"&lt;&gt;"),0))</x:f>
      </x:c>
      <x:c r="U87" s="44" t="str">
        <x:f>IF($A87="","",IF($S87&lt;=0.10,"ALTA",IF($S87&lt;=Listas!$B$10,"ACEITÁVEL","BAIXA")))</x:f>
      </x:c>
      <x:c r="V87" s="44" t="str">
        <x:f>IF($A87="","",IF($U87="BAIXA","REVISAR MÉTODO",IF(ABS($T87)&gt;0.10,"CORRIGIR VIÉS",IF($K87&gt;0.12,"PREPARAR CRESCIMENTO",IF($K87&lt;-0.12,"REDUZIR PLANO","PLANO ESTÁVEL")))))</x:f>
      </x:c>
      <x:c r="W87" s="1"/>
    </x:row>
    <x:row r="88">
      <x:c r="A88" s="26"/>
      <x:c r="B88" s="36" t="str">
        <x:f>IF($A88="","",IFERROR(INDEX(Produtos!$B$5:$B$204,MATCH($A88,Produtos!$A$5:$A$204,0)),""))</x:f>
      </x:c>
      <x:c r="C88" s="36" t="str">
        <x:f>IF($A88="","",IFERROR(INDEX(Produtos!$C$5:$C$204,MATCH($A88,Produtos!$A$5:$A$204,0)),""))</x:f>
      </x:c>
      <x:c r="D88" s="36" t="str">
        <x:f>IF($A88="","",SUMIFS(Historico!$F$5:$F$304,Historico!$B$5:$B$304,$A88,Historico!$A$5:$A$304,D$4))</x:f>
      </x:c>
      <x:c r="E88" s="36" t="str">
        <x:f>IF($A88="","",SUMIFS(Historico!$F$5:$F$304,Historico!$B$5:$B$304,$A88,Historico!$A$5:$A$304,E$4))</x:f>
      </x:c>
      <x:c r="F88" s="36" t="str">
        <x:f>IF($A88="","",SUMIFS(Historico!$F$5:$F$304,Historico!$B$5:$B$304,$A88,Historico!$A$5:$A$304,F$4))</x:f>
      </x:c>
      <x:c r="G88" s="36" t="str">
        <x:f>IF($A88="","",SUMIFS(Historico!$F$5:$F$304,Historico!$B$5:$B$304,$A88,Historico!$A$5:$A$304,G$4))</x:f>
      </x:c>
      <x:c r="H88" s="36" t="str">
        <x:f>IF($A88="","",SUMIFS(Historico!$F$5:$F$304,Historico!$B$5:$B$304,$A88,Historico!$A$5:$A$304,H$4))</x:f>
      </x:c>
      <x:c r="I88" s="36" t="str">
        <x:f>IF($A88="","",SUMIFS(Historico!$F$5:$F$304,Historico!$B$5:$B$304,$A88,Historico!$A$5:$A$304,I$4))</x:f>
      </x:c>
      <x:c r="J88" s="36" t="str">
        <x:f>IF($A88="","",AVERAGE($G88:$I88))</x:f>
      </x:c>
      <x:c r="K88" s="42" t="str">
        <x:f>IF($A88="","",IFERROR(($I88-$G88)/MAX(1,$G88),0))</x:f>
      </x:c>
      <x:c r="L88" s="31"/>
      <x:c r="M88" s="36" t="str">
        <x:f>IF($A88="","",ROUND(MAX(0,$J88*(1+$K88/3*1)*(1+$L88)*SUMIF(Listas!$E$6:$E$17,MONTH(M$4),Listas!$F$6:$F$17)*SUMIF(Listas!$H$6:$H$8,Listas!$B$9,Listas!$I$6:$I$8)),0))</x:f>
      </x:c>
      <x:c r="N88" s="36" t="str">
        <x:f>IF($A88="","",ROUND(MAX(0,$J88*(1+$K88/3*2)*(1+$L88)*SUMIF(Listas!$E$6:$E$17,MONTH(N$4),Listas!$F$6:$F$17)*SUMIF(Listas!$H$6:$H$8,Listas!$B$9,Listas!$I$6:$I$8)),0))</x:f>
      </x:c>
      <x:c r="O88" s="36" t="str">
        <x:f>IF($A88="","",ROUND(MAX(0,$J88*(1+$K88/3*3)*(1+$L88)*SUMIF(Listas!$E$6:$E$17,MONTH(O$4),Listas!$F$6:$F$17)*SUMIF(Listas!$H$6:$H$8,Listas!$B$9,Listas!$I$6:$I$8)),0))</x:f>
      </x:c>
      <x:c r="P88" s="36" t="str">
        <x:f>IF($A88="","",ROUND(MAX(0,$J88*(1+$K88/3*4)*(1+$L88)*SUMIF(Listas!$E$6:$E$17,MONTH(P$4),Listas!$F$6:$F$17)*SUMIF(Listas!$H$6:$H$8,Listas!$B$9,Listas!$I$6:$I$8)),0))</x:f>
      </x:c>
      <x:c r="Q88" s="36" t="str">
        <x:f>IF($A88="","",ROUND(MAX(0,$J88*(1+$K88/3*5)*(1+$L88)*SUMIF(Listas!$E$6:$E$17,MONTH(Q$4),Listas!$F$6:$F$17)*SUMIF(Listas!$H$6:$H$8,Listas!$B$9,Listas!$I$6:$I$8)),0))</x:f>
      </x:c>
      <x:c r="R88" s="36" t="str">
        <x:f>IF($A88="","",ROUND(MAX(0,$J88*(1+$K88/3*6)*(1+$L88)*SUMIF(Listas!$E$6:$E$17,MONTH(R$4),Listas!$F$6:$F$17)*SUMIF(Listas!$H$6:$H$8,Listas!$B$9,Listas!$I$6:$I$8)),0))</x:f>
      </x:c>
      <x:c r="S88" s="42" t="str">
        <x:f>IF($A88="","",IFERROR(SUMIFS(Historico!$H$5:$H$304,Historico!$B$5:$B$304,$A88)/COUNTIFS(Historico!$B$5:$B$304,$A88,Historico!$H$5:$H$304,"&gt;=0"),0))</x:f>
      </x:c>
      <x:c r="T88" s="42" t="str">
        <x:f>IF($A88="","",IFERROR(SUMIFS(Historico!$I$5:$I$304,Historico!$B$5:$B$304,$A88)/COUNTIFS(Historico!$B$5:$B$304,$A88,Historico!$I$5:$I$304,"&lt;&gt;"),0))</x:f>
      </x:c>
      <x:c r="U88" s="44" t="str">
        <x:f>IF($A88="","",IF($S88&lt;=0.10,"ALTA",IF($S88&lt;=Listas!$B$10,"ACEITÁVEL","BAIXA")))</x:f>
      </x:c>
      <x:c r="V88" s="44" t="str">
        <x:f>IF($A88="","",IF($U88="BAIXA","REVISAR MÉTODO",IF(ABS($T88)&gt;0.10,"CORRIGIR VIÉS",IF($K88&gt;0.12,"PREPARAR CRESCIMENTO",IF($K88&lt;-0.12,"REDUZIR PLANO","PLANO ESTÁVEL")))))</x:f>
      </x:c>
      <x:c r="W88" s="1"/>
    </x:row>
    <x:row r="89">
      <x:c r="A89" s="26"/>
      <x:c r="B89" s="36" t="str">
        <x:f>IF($A89="","",IFERROR(INDEX(Produtos!$B$5:$B$204,MATCH($A89,Produtos!$A$5:$A$204,0)),""))</x:f>
      </x:c>
      <x:c r="C89" s="36" t="str">
        <x:f>IF($A89="","",IFERROR(INDEX(Produtos!$C$5:$C$204,MATCH($A89,Produtos!$A$5:$A$204,0)),""))</x:f>
      </x:c>
      <x:c r="D89" s="36" t="str">
        <x:f>IF($A89="","",SUMIFS(Historico!$F$5:$F$304,Historico!$B$5:$B$304,$A89,Historico!$A$5:$A$304,D$4))</x:f>
      </x:c>
      <x:c r="E89" s="36" t="str">
        <x:f>IF($A89="","",SUMIFS(Historico!$F$5:$F$304,Historico!$B$5:$B$304,$A89,Historico!$A$5:$A$304,E$4))</x:f>
      </x:c>
      <x:c r="F89" s="36" t="str">
        <x:f>IF($A89="","",SUMIFS(Historico!$F$5:$F$304,Historico!$B$5:$B$304,$A89,Historico!$A$5:$A$304,F$4))</x:f>
      </x:c>
      <x:c r="G89" s="36" t="str">
        <x:f>IF($A89="","",SUMIFS(Historico!$F$5:$F$304,Historico!$B$5:$B$304,$A89,Historico!$A$5:$A$304,G$4))</x:f>
      </x:c>
      <x:c r="H89" s="36" t="str">
        <x:f>IF($A89="","",SUMIFS(Historico!$F$5:$F$304,Historico!$B$5:$B$304,$A89,Historico!$A$5:$A$304,H$4))</x:f>
      </x:c>
      <x:c r="I89" s="36" t="str">
        <x:f>IF($A89="","",SUMIFS(Historico!$F$5:$F$304,Historico!$B$5:$B$304,$A89,Historico!$A$5:$A$304,I$4))</x:f>
      </x:c>
      <x:c r="J89" s="36" t="str">
        <x:f>IF($A89="","",AVERAGE($G89:$I89))</x:f>
      </x:c>
      <x:c r="K89" s="42" t="str">
        <x:f>IF($A89="","",IFERROR(($I89-$G89)/MAX(1,$G89),0))</x:f>
      </x:c>
      <x:c r="L89" s="31"/>
      <x:c r="M89" s="36" t="str">
        <x:f>IF($A89="","",ROUND(MAX(0,$J89*(1+$K89/3*1)*(1+$L89)*SUMIF(Listas!$E$6:$E$17,MONTH(M$4),Listas!$F$6:$F$17)*SUMIF(Listas!$H$6:$H$8,Listas!$B$9,Listas!$I$6:$I$8)),0))</x:f>
      </x:c>
      <x:c r="N89" s="36" t="str">
        <x:f>IF($A89="","",ROUND(MAX(0,$J89*(1+$K89/3*2)*(1+$L89)*SUMIF(Listas!$E$6:$E$17,MONTH(N$4),Listas!$F$6:$F$17)*SUMIF(Listas!$H$6:$H$8,Listas!$B$9,Listas!$I$6:$I$8)),0))</x:f>
      </x:c>
      <x:c r="O89" s="36" t="str">
        <x:f>IF($A89="","",ROUND(MAX(0,$J89*(1+$K89/3*3)*(1+$L89)*SUMIF(Listas!$E$6:$E$17,MONTH(O$4),Listas!$F$6:$F$17)*SUMIF(Listas!$H$6:$H$8,Listas!$B$9,Listas!$I$6:$I$8)),0))</x:f>
      </x:c>
      <x:c r="P89" s="36" t="str">
        <x:f>IF($A89="","",ROUND(MAX(0,$J89*(1+$K89/3*4)*(1+$L89)*SUMIF(Listas!$E$6:$E$17,MONTH(P$4),Listas!$F$6:$F$17)*SUMIF(Listas!$H$6:$H$8,Listas!$B$9,Listas!$I$6:$I$8)),0))</x:f>
      </x:c>
      <x:c r="Q89" s="36" t="str">
        <x:f>IF($A89="","",ROUND(MAX(0,$J89*(1+$K89/3*5)*(1+$L89)*SUMIF(Listas!$E$6:$E$17,MONTH(Q$4),Listas!$F$6:$F$17)*SUMIF(Listas!$H$6:$H$8,Listas!$B$9,Listas!$I$6:$I$8)),0))</x:f>
      </x:c>
      <x:c r="R89" s="36" t="str">
        <x:f>IF($A89="","",ROUND(MAX(0,$J89*(1+$K89/3*6)*(1+$L89)*SUMIF(Listas!$E$6:$E$17,MONTH(R$4),Listas!$F$6:$F$17)*SUMIF(Listas!$H$6:$H$8,Listas!$B$9,Listas!$I$6:$I$8)),0))</x:f>
      </x:c>
      <x:c r="S89" s="42" t="str">
        <x:f>IF($A89="","",IFERROR(SUMIFS(Historico!$H$5:$H$304,Historico!$B$5:$B$304,$A89)/COUNTIFS(Historico!$B$5:$B$304,$A89,Historico!$H$5:$H$304,"&gt;=0"),0))</x:f>
      </x:c>
      <x:c r="T89" s="42" t="str">
        <x:f>IF($A89="","",IFERROR(SUMIFS(Historico!$I$5:$I$304,Historico!$B$5:$B$304,$A89)/COUNTIFS(Historico!$B$5:$B$304,$A89,Historico!$I$5:$I$304,"&lt;&gt;"),0))</x:f>
      </x:c>
      <x:c r="U89" s="44" t="str">
        <x:f>IF($A89="","",IF($S89&lt;=0.10,"ALTA",IF($S89&lt;=Listas!$B$10,"ACEITÁVEL","BAIXA")))</x:f>
      </x:c>
      <x:c r="V89" s="44" t="str">
        <x:f>IF($A89="","",IF($U89="BAIXA","REVISAR MÉTODO",IF(ABS($T89)&gt;0.10,"CORRIGIR VIÉS",IF($K89&gt;0.12,"PREPARAR CRESCIMENTO",IF($K89&lt;-0.12,"REDUZIR PLANO","PLANO ESTÁVEL")))))</x:f>
      </x:c>
      <x:c r="W89" s="1"/>
    </x:row>
    <x:row r="90">
      <x:c r="A90" s="26"/>
      <x:c r="B90" s="36" t="str">
        <x:f>IF($A90="","",IFERROR(INDEX(Produtos!$B$5:$B$204,MATCH($A90,Produtos!$A$5:$A$204,0)),""))</x:f>
      </x:c>
      <x:c r="C90" s="36" t="str">
        <x:f>IF($A90="","",IFERROR(INDEX(Produtos!$C$5:$C$204,MATCH($A90,Produtos!$A$5:$A$204,0)),""))</x:f>
      </x:c>
      <x:c r="D90" s="36" t="str">
        <x:f>IF($A90="","",SUMIFS(Historico!$F$5:$F$304,Historico!$B$5:$B$304,$A90,Historico!$A$5:$A$304,D$4))</x:f>
      </x:c>
      <x:c r="E90" s="36" t="str">
        <x:f>IF($A90="","",SUMIFS(Historico!$F$5:$F$304,Historico!$B$5:$B$304,$A90,Historico!$A$5:$A$304,E$4))</x:f>
      </x:c>
      <x:c r="F90" s="36" t="str">
        <x:f>IF($A90="","",SUMIFS(Historico!$F$5:$F$304,Historico!$B$5:$B$304,$A90,Historico!$A$5:$A$304,F$4))</x:f>
      </x:c>
      <x:c r="G90" s="36" t="str">
        <x:f>IF($A90="","",SUMIFS(Historico!$F$5:$F$304,Historico!$B$5:$B$304,$A90,Historico!$A$5:$A$304,G$4))</x:f>
      </x:c>
      <x:c r="H90" s="36" t="str">
        <x:f>IF($A90="","",SUMIFS(Historico!$F$5:$F$304,Historico!$B$5:$B$304,$A90,Historico!$A$5:$A$304,H$4))</x:f>
      </x:c>
      <x:c r="I90" s="36" t="str">
        <x:f>IF($A90="","",SUMIFS(Historico!$F$5:$F$304,Historico!$B$5:$B$304,$A90,Historico!$A$5:$A$304,I$4))</x:f>
      </x:c>
      <x:c r="J90" s="36" t="str">
        <x:f>IF($A90="","",AVERAGE($G90:$I90))</x:f>
      </x:c>
      <x:c r="K90" s="42" t="str">
        <x:f>IF($A90="","",IFERROR(($I90-$G90)/MAX(1,$G90),0))</x:f>
      </x:c>
      <x:c r="L90" s="31"/>
      <x:c r="M90" s="36" t="str">
        <x:f>IF($A90="","",ROUND(MAX(0,$J90*(1+$K90/3*1)*(1+$L90)*SUMIF(Listas!$E$6:$E$17,MONTH(M$4),Listas!$F$6:$F$17)*SUMIF(Listas!$H$6:$H$8,Listas!$B$9,Listas!$I$6:$I$8)),0))</x:f>
      </x:c>
      <x:c r="N90" s="36" t="str">
        <x:f>IF($A90="","",ROUND(MAX(0,$J90*(1+$K90/3*2)*(1+$L90)*SUMIF(Listas!$E$6:$E$17,MONTH(N$4),Listas!$F$6:$F$17)*SUMIF(Listas!$H$6:$H$8,Listas!$B$9,Listas!$I$6:$I$8)),0))</x:f>
      </x:c>
      <x:c r="O90" s="36" t="str">
        <x:f>IF($A90="","",ROUND(MAX(0,$J90*(1+$K90/3*3)*(1+$L90)*SUMIF(Listas!$E$6:$E$17,MONTH(O$4),Listas!$F$6:$F$17)*SUMIF(Listas!$H$6:$H$8,Listas!$B$9,Listas!$I$6:$I$8)),0))</x:f>
      </x:c>
      <x:c r="P90" s="36" t="str">
        <x:f>IF($A90="","",ROUND(MAX(0,$J90*(1+$K90/3*4)*(1+$L90)*SUMIF(Listas!$E$6:$E$17,MONTH(P$4),Listas!$F$6:$F$17)*SUMIF(Listas!$H$6:$H$8,Listas!$B$9,Listas!$I$6:$I$8)),0))</x:f>
      </x:c>
      <x:c r="Q90" s="36" t="str">
        <x:f>IF($A90="","",ROUND(MAX(0,$J90*(1+$K90/3*5)*(1+$L90)*SUMIF(Listas!$E$6:$E$17,MONTH(Q$4),Listas!$F$6:$F$17)*SUMIF(Listas!$H$6:$H$8,Listas!$B$9,Listas!$I$6:$I$8)),0))</x:f>
      </x:c>
      <x:c r="R90" s="36" t="str">
        <x:f>IF($A90="","",ROUND(MAX(0,$J90*(1+$K90/3*6)*(1+$L90)*SUMIF(Listas!$E$6:$E$17,MONTH(R$4),Listas!$F$6:$F$17)*SUMIF(Listas!$H$6:$H$8,Listas!$B$9,Listas!$I$6:$I$8)),0))</x:f>
      </x:c>
      <x:c r="S90" s="42" t="str">
        <x:f>IF($A90="","",IFERROR(SUMIFS(Historico!$H$5:$H$304,Historico!$B$5:$B$304,$A90)/COUNTIFS(Historico!$B$5:$B$304,$A90,Historico!$H$5:$H$304,"&gt;=0"),0))</x:f>
      </x:c>
      <x:c r="T90" s="42" t="str">
        <x:f>IF($A90="","",IFERROR(SUMIFS(Historico!$I$5:$I$304,Historico!$B$5:$B$304,$A90)/COUNTIFS(Historico!$B$5:$B$304,$A90,Historico!$I$5:$I$304,"&lt;&gt;"),0))</x:f>
      </x:c>
      <x:c r="U90" s="44" t="str">
        <x:f>IF($A90="","",IF($S90&lt;=0.10,"ALTA",IF($S90&lt;=Listas!$B$10,"ACEITÁVEL","BAIXA")))</x:f>
      </x:c>
      <x:c r="V90" s="44" t="str">
        <x:f>IF($A90="","",IF($U90="BAIXA","REVISAR MÉTODO",IF(ABS($T90)&gt;0.10,"CORRIGIR VIÉS",IF($K90&gt;0.12,"PREPARAR CRESCIMENTO",IF($K90&lt;-0.12,"REDUZIR PLANO","PLANO ESTÁVEL")))))</x:f>
      </x:c>
      <x:c r="W90" s="1"/>
    </x:row>
    <x:row r="91">
      <x:c r="A91" s="26"/>
      <x:c r="B91" s="36" t="str">
        <x:f>IF($A91="","",IFERROR(INDEX(Produtos!$B$5:$B$204,MATCH($A91,Produtos!$A$5:$A$204,0)),""))</x:f>
      </x:c>
      <x:c r="C91" s="36" t="str">
        <x:f>IF($A91="","",IFERROR(INDEX(Produtos!$C$5:$C$204,MATCH($A91,Produtos!$A$5:$A$204,0)),""))</x:f>
      </x:c>
      <x:c r="D91" s="36" t="str">
        <x:f>IF($A91="","",SUMIFS(Historico!$F$5:$F$304,Historico!$B$5:$B$304,$A91,Historico!$A$5:$A$304,D$4))</x:f>
      </x:c>
      <x:c r="E91" s="36" t="str">
        <x:f>IF($A91="","",SUMIFS(Historico!$F$5:$F$304,Historico!$B$5:$B$304,$A91,Historico!$A$5:$A$304,E$4))</x:f>
      </x:c>
      <x:c r="F91" s="36" t="str">
        <x:f>IF($A91="","",SUMIFS(Historico!$F$5:$F$304,Historico!$B$5:$B$304,$A91,Historico!$A$5:$A$304,F$4))</x:f>
      </x:c>
      <x:c r="G91" s="36" t="str">
        <x:f>IF($A91="","",SUMIFS(Historico!$F$5:$F$304,Historico!$B$5:$B$304,$A91,Historico!$A$5:$A$304,G$4))</x:f>
      </x:c>
      <x:c r="H91" s="36" t="str">
        <x:f>IF($A91="","",SUMIFS(Historico!$F$5:$F$304,Historico!$B$5:$B$304,$A91,Historico!$A$5:$A$304,H$4))</x:f>
      </x:c>
      <x:c r="I91" s="36" t="str">
        <x:f>IF($A91="","",SUMIFS(Historico!$F$5:$F$304,Historico!$B$5:$B$304,$A91,Historico!$A$5:$A$304,I$4))</x:f>
      </x:c>
      <x:c r="J91" s="36" t="str">
        <x:f>IF($A91="","",AVERAGE($G91:$I91))</x:f>
      </x:c>
      <x:c r="K91" s="42" t="str">
        <x:f>IF($A91="","",IFERROR(($I91-$G91)/MAX(1,$G91),0))</x:f>
      </x:c>
      <x:c r="L91" s="31"/>
      <x:c r="M91" s="36" t="str">
        <x:f>IF($A91="","",ROUND(MAX(0,$J91*(1+$K91/3*1)*(1+$L91)*SUMIF(Listas!$E$6:$E$17,MONTH(M$4),Listas!$F$6:$F$17)*SUMIF(Listas!$H$6:$H$8,Listas!$B$9,Listas!$I$6:$I$8)),0))</x:f>
      </x:c>
      <x:c r="N91" s="36" t="str">
        <x:f>IF($A91="","",ROUND(MAX(0,$J91*(1+$K91/3*2)*(1+$L91)*SUMIF(Listas!$E$6:$E$17,MONTH(N$4),Listas!$F$6:$F$17)*SUMIF(Listas!$H$6:$H$8,Listas!$B$9,Listas!$I$6:$I$8)),0))</x:f>
      </x:c>
      <x:c r="O91" s="36" t="str">
        <x:f>IF($A91="","",ROUND(MAX(0,$J91*(1+$K91/3*3)*(1+$L91)*SUMIF(Listas!$E$6:$E$17,MONTH(O$4),Listas!$F$6:$F$17)*SUMIF(Listas!$H$6:$H$8,Listas!$B$9,Listas!$I$6:$I$8)),0))</x:f>
      </x:c>
      <x:c r="P91" s="36" t="str">
        <x:f>IF($A91="","",ROUND(MAX(0,$J91*(1+$K91/3*4)*(1+$L91)*SUMIF(Listas!$E$6:$E$17,MONTH(P$4),Listas!$F$6:$F$17)*SUMIF(Listas!$H$6:$H$8,Listas!$B$9,Listas!$I$6:$I$8)),0))</x:f>
      </x:c>
      <x:c r="Q91" s="36" t="str">
        <x:f>IF($A91="","",ROUND(MAX(0,$J91*(1+$K91/3*5)*(1+$L91)*SUMIF(Listas!$E$6:$E$17,MONTH(Q$4),Listas!$F$6:$F$17)*SUMIF(Listas!$H$6:$H$8,Listas!$B$9,Listas!$I$6:$I$8)),0))</x:f>
      </x:c>
      <x:c r="R91" s="36" t="str">
        <x:f>IF($A91="","",ROUND(MAX(0,$J91*(1+$K91/3*6)*(1+$L91)*SUMIF(Listas!$E$6:$E$17,MONTH(R$4),Listas!$F$6:$F$17)*SUMIF(Listas!$H$6:$H$8,Listas!$B$9,Listas!$I$6:$I$8)),0))</x:f>
      </x:c>
      <x:c r="S91" s="42" t="str">
        <x:f>IF($A91="","",IFERROR(SUMIFS(Historico!$H$5:$H$304,Historico!$B$5:$B$304,$A91)/COUNTIFS(Historico!$B$5:$B$304,$A91,Historico!$H$5:$H$304,"&gt;=0"),0))</x:f>
      </x:c>
      <x:c r="T91" s="42" t="str">
        <x:f>IF($A91="","",IFERROR(SUMIFS(Historico!$I$5:$I$304,Historico!$B$5:$B$304,$A91)/COUNTIFS(Historico!$B$5:$B$304,$A91,Historico!$I$5:$I$304,"&lt;&gt;"),0))</x:f>
      </x:c>
      <x:c r="U91" s="44" t="str">
        <x:f>IF($A91="","",IF($S91&lt;=0.10,"ALTA",IF($S91&lt;=Listas!$B$10,"ACEITÁVEL","BAIXA")))</x:f>
      </x:c>
      <x:c r="V91" s="44" t="str">
        <x:f>IF($A91="","",IF($U91="BAIXA","REVISAR MÉTODO",IF(ABS($T91)&gt;0.10,"CORRIGIR VIÉS",IF($K91&gt;0.12,"PREPARAR CRESCIMENTO",IF($K91&lt;-0.12,"REDUZIR PLANO","PLANO ESTÁVEL")))))</x:f>
      </x:c>
      <x:c r="W91" s="1"/>
    </x:row>
    <x:row r="92">
      <x:c r="A92" s="26"/>
      <x:c r="B92" s="36" t="str">
        <x:f>IF($A92="","",IFERROR(INDEX(Produtos!$B$5:$B$204,MATCH($A92,Produtos!$A$5:$A$204,0)),""))</x:f>
      </x:c>
      <x:c r="C92" s="36" t="str">
        <x:f>IF($A92="","",IFERROR(INDEX(Produtos!$C$5:$C$204,MATCH($A92,Produtos!$A$5:$A$204,0)),""))</x:f>
      </x:c>
      <x:c r="D92" s="36" t="str">
        <x:f>IF($A92="","",SUMIFS(Historico!$F$5:$F$304,Historico!$B$5:$B$304,$A92,Historico!$A$5:$A$304,D$4))</x:f>
      </x:c>
      <x:c r="E92" s="36" t="str">
        <x:f>IF($A92="","",SUMIFS(Historico!$F$5:$F$304,Historico!$B$5:$B$304,$A92,Historico!$A$5:$A$304,E$4))</x:f>
      </x:c>
      <x:c r="F92" s="36" t="str">
        <x:f>IF($A92="","",SUMIFS(Historico!$F$5:$F$304,Historico!$B$5:$B$304,$A92,Historico!$A$5:$A$304,F$4))</x:f>
      </x:c>
      <x:c r="G92" s="36" t="str">
        <x:f>IF($A92="","",SUMIFS(Historico!$F$5:$F$304,Historico!$B$5:$B$304,$A92,Historico!$A$5:$A$304,G$4))</x:f>
      </x:c>
      <x:c r="H92" s="36" t="str">
        <x:f>IF($A92="","",SUMIFS(Historico!$F$5:$F$304,Historico!$B$5:$B$304,$A92,Historico!$A$5:$A$304,H$4))</x:f>
      </x:c>
      <x:c r="I92" s="36" t="str">
        <x:f>IF($A92="","",SUMIFS(Historico!$F$5:$F$304,Historico!$B$5:$B$304,$A92,Historico!$A$5:$A$304,I$4))</x:f>
      </x:c>
      <x:c r="J92" s="36" t="str">
        <x:f>IF($A92="","",AVERAGE($G92:$I92))</x:f>
      </x:c>
      <x:c r="K92" s="42" t="str">
        <x:f>IF($A92="","",IFERROR(($I92-$G92)/MAX(1,$G92),0))</x:f>
      </x:c>
      <x:c r="L92" s="31"/>
      <x:c r="M92" s="36" t="str">
        <x:f>IF($A92="","",ROUND(MAX(0,$J92*(1+$K92/3*1)*(1+$L92)*SUMIF(Listas!$E$6:$E$17,MONTH(M$4),Listas!$F$6:$F$17)*SUMIF(Listas!$H$6:$H$8,Listas!$B$9,Listas!$I$6:$I$8)),0))</x:f>
      </x:c>
      <x:c r="N92" s="36" t="str">
        <x:f>IF($A92="","",ROUND(MAX(0,$J92*(1+$K92/3*2)*(1+$L92)*SUMIF(Listas!$E$6:$E$17,MONTH(N$4),Listas!$F$6:$F$17)*SUMIF(Listas!$H$6:$H$8,Listas!$B$9,Listas!$I$6:$I$8)),0))</x:f>
      </x:c>
      <x:c r="O92" s="36" t="str">
        <x:f>IF($A92="","",ROUND(MAX(0,$J92*(1+$K92/3*3)*(1+$L92)*SUMIF(Listas!$E$6:$E$17,MONTH(O$4),Listas!$F$6:$F$17)*SUMIF(Listas!$H$6:$H$8,Listas!$B$9,Listas!$I$6:$I$8)),0))</x:f>
      </x:c>
      <x:c r="P92" s="36" t="str">
        <x:f>IF($A92="","",ROUND(MAX(0,$J92*(1+$K92/3*4)*(1+$L92)*SUMIF(Listas!$E$6:$E$17,MONTH(P$4),Listas!$F$6:$F$17)*SUMIF(Listas!$H$6:$H$8,Listas!$B$9,Listas!$I$6:$I$8)),0))</x:f>
      </x:c>
      <x:c r="Q92" s="36" t="str">
        <x:f>IF($A92="","",ROUND(MAX(0,$J92*(1+$K92/3*5)*(1+$L92)*SUMIF(Listas!$E$6:$E$17,MONTH(Q$4),Listas!$F$6:$F$17)*SUMIF(Listas!$H$6:$H$8,Listas!$B$9,Listas!$I$6:$I$8)),0))</x:f>
      </x:c>
      <x:c r="R92" s="36" t="str">
        <x:f>IF($A92="","",ROUND(MAX(0,$J92*(1+$K92/3*6)*(1+$L92)*SUMIF(Listas!$E$6:$E$17,MONTH(R$4),Listas!$F$6:$F$17)*SUMIF(Listas!$H$6:$H$8,Listas!$B$9,Listas!$I$6:$I$8)),0))</x:f>
      </x:c>
      <x:c r="S92" s="42" t="str">
        <x:f>IF($A92="","",IFERROR(SUMIFS(Historico!$H$5:$H$304,Historico!$B$5:$B$304,$A92)/COUNTIFS(Historico!$B$5:$B$304,$A92,Historico!$H$5:$H$304,"&gt;=0"),0))</x:f>
      </x:c>
      <x:c r="T92" s="42" t="str">
        <x:f>IF($A92="","",IFERROR(SUMIFS(Historico!$I$5:$I$304,Historico!$B$5:$B$304,$A92)/COUNTIFS(Historico!$B$5:$B$304,$A92,Historico!$I$5:$I$304,"&lt;&gt;"),0))</x:f>
      </x:c>
      <x:c r="U92" s="44" t="str">
        <x:f>IF($A92="","",IF($S92&lt;=0.10,"ALTA",IF($S92&lt;=Listas!$B$10,"ACEITÁVEL","BAIXA")))</x:f>
      </x:c>
      <x:c r="V92" s="44" t="str">
        <x:f>IF($A92="","",IF($U92="BAIXA","REVISAR MÉTODO",IF(ABS($T92)&gt;0.10,"CORRIGIR VIÉS",IF($K92&gt;0.12,"PREPARAR CRESCIMENTO",IF($K92&lt;-0.12,"REDUZIR PLANO","PLANO ESTÁVEL")))))</x:f>
      </x:c>
      <x:c r="W92" s="1"/>
    </x:row>
    <x:row r="93">
      <x:c r="A93" s="26"/>
      <x:c r="B93" s="36" t="str">
        <x:f>IF($A93="","",IFERROR(INDEX(Produtos!$B$5:$B$204,MATCH($A93,Produtos!$A$5:$A$204,0)),""))</x:f>
      </x:c>
      <x:c r="C93" s="36" t="str">
        <x:f>IF($A93="","",IFERROR(INDEX(Produtos!$C$5:$C$204,MATCH($A93,Produtos!$A$5:$A$204,0)),""))</x:f>
      </x:c>
      <x:c r="D93" s="36" t="str">
        <x:f>IF($A93="","",SUMIFS(Historico!$F$5:$F$304,Historico!$B$5:$B$304,$A93,Historico!$A$5:$A$304,D$4))</x:f>
      </x:c>
      <x:c r="E93" s="36" t="str">
        <x:f>IF($A93="","",SUMIFS(Historico!$F$5:$F$304,Historico!$B$5:$B$304,$A93,Historico!$A$5:$A$304,E$4))</x:f>
      </x:c>
      <x:c r="F93" s="36" t="str">
        <x:f>IF($A93="","",SUMIFS(Historico!$F$5:$F$304,Historico!$B$5:$B$304,$A93,Historico!$A$5:$A$304,F$4))</x:f>
      </x:c>
      <x:c r="G93" s="36" t="str">
        <x:f>IF($A93="","",SUMIFS(Historico!$F$5:$F$304,Historico!$B$5:$B$304,$A93,Historico!$A$5:$A$304,G$4))</x:f>
      </x:c>
      <x:c r="H93" s="36" t="str">
        <x:f>IF($A93="","",SUMIFS(Historico!$F$5:$F$304,Historico!$B$5:$B$304,$A93,Historico!$A$5:$A$304,H$4))</x:f>
      </x:c>
      <x:c r="I93" s="36" t="str">
        <x:f>IF($A93="","",SUMIFS(Historico!$F$5:$F$304,Historico!$B$5:$B$304,$A93,Historico!$A$5:$A$304,I$4))</x:f>
      </x:c>
      <x:c r="J93" s="36" t="str">
        <x:f>IF($A93="","",AVERAGE($G93:$I93))</x:f>
      </x:c>
      <x:c r="K93" s="42" t="str">
        <x:f>IF($A93="","",IFERROR(($I93-$G93)/MAX(1,$G93),0))</x:f>
      </x:c>
      <x:c r="L93" s="31"/>
      <x:c r="M93" s="36" t="str">
        <x:f>IF($A93="","",ROUND(MAX(0,$J93*(1+$K93/3*1)*(1+$L93)*SUMIF(Listas!$E$6:$E$17,MONTH(M$4),Listas!$F$6:$F$17)*SUMIF(Listas!$H$6:$H$8,Listas!$B$9,Listas!$I$6:$I$8)),0))</x:f>
      </x:c>
      <x:c r="N93" s="36" t="str">
        <x:f>IF($A93="","",ROUND(MAX(0,$J93*(1+$K93/3*2)*(1+$L93)*SUMIF(Listas!$E$6:$E$17,MONTH(N$4),Listas!$F$6:$F$17)*SUMIF(Listas!$H$6:$H$8,Listas!$B$9,Listas!$I$6:$I$8)),0))</x:f>
      </x:c>
      <x:c r="O93" s="36" t="str">
        <x:f>IF($A93="","",ROUND(MAX(0,$J93*(1+$K93/3*3)*(1+$L93)*SUMIF(Listas!$E$6:$E$17,MONTH(O$4),Listas!$F$6:$F$17)*SUMIF(Listas!$H$6:$H$8,Listas!$B$9,Listas!$I$6:$I$8)),0))</x:f>
      </x:c>
      <x:c r="P93" s="36" t="str">
        <x:f>IF($A93="","",ROUND(MAX(0,$J93*(1+$K93/3*4)*(1+$L93)*SUMIF(Listas!$E$6:$E$17,MONTH(P$4),Listas!$F$6:$F$17)*SUMIF(Listas!$H$6:$H$8,Listas!$B$9,Listas!$I$6:$I$8)),0))</x:f>
      </x:c>
      <x:c r="Q93" s="36" t="str">
        <x:f>IF($A93="","",ROUND(MAX(0,$J93*(1+$K93/3*5)*(1+$L93)*SUMIF(Listas!$E$6:$E$17,MONTH(Q$4),Listas!$F$6:$F$17)*SUMIF(Listas!$H$6:$H$8,Listas!$B$9,Listas!$I$6:$I$8)),0))</x:f>
      </x:c>
      <x:c r="R93" s="36" t="str">
        <x:f>IF($A93="","",ROUND(MAX(0,$J93*(1+$K93/3*6)*(1+$L93)*SUMIF(Listas!$E$6:$E$17,MONTH(R$4),Listas!$F$6:$F$17)*SUMIF(Listas!$H$6:$H$8,Listas!$B$9,Listas!$I$6:$I$8)),0))</x:f>
      </x:c>
      <x:c r="S93" s="42" t="str">
        <x:f>IF($A93="","",IFERROR(SUMIFS(Historico!$H$5:$H$304,Historico!$B$5:$B$304,$A93)/COUNTIFS(Historico!$B$5:$B$304,$A93,Historico!$H$5:$H$304,"&gt;=0"),0))</x:f>
      </x:c>
      <x:c r="T93" s="42" t="str">
        <x:f>IF($A93="","",IFERROR(SUMIFS(Historico!$I$5:$I$304,Historico!$B$5:$B$304,$A93)/COUNTIFS(Historico!$B$5:$B$304,$A93,Historico!$I$5:$I$304,"&lt;&gt;"),0))</x:f>
      </x:c>
      <x:c r="U93" s="44" t="str">
        <x:f>IF($A93="","",IF($S93&lt;=0.10,"ALTA",IF($S93&lt;=Listas!$B$10,"ACEITÁVEL","BAIXA")))</x:f>
      </x:c>
      <x:c r="V93" s="44" t="str">
        <x:f>IF($A93="","",IF($U93="BAIXA","REVISAR MÉTODO",IF(ABS($T93)&gt;0.10,"CORRIGIR VIÉS",IF($K93&gt;0.12,"PREPARAR CRESCIMENTO",IF($K93&lt;-0.12,"REDUZIR PLANO","PLANO ESTÁVEL")))))</x:f>
      </x:c>
      <x:c r="W93" s="1"/>
    </x:row>
    <x:row r="94">
      <x:c r="A94" s="26"/>
      <x:c r="B94" s="36" t="str">
        <x:f>IF($A94="","",IFERROR(INDEX(Produtos!$B$5:$B$204,MATCH($A94,Produtos!$A$5:$A$204,0)),""))</x:f>
      </x:c>
      <x:c r="C94" s="36" t="str">
        <x:f>IF($A94="","",IFERROR(INDEX(Produtos!$C$5:$C$204,MATCH($A94,Produtos!$A$5:$A$204,0)),""))</x:f>
      </x:c>
      <x:c r="D94" s="36" t="str">
        <x:f>IF($A94="","",SUMIFS(Historico!$F$5:$F$304,Historico!$B$5:$B$304,$A94,Historico!$A$5:$A$304,D$4))</x:f>
      </x:c>
      <x:c r="E94" s="36" t="str">
        <x:f>IF($A94="","",SUMIFS(Historico!$F$5:$F$304,Historico!$B$5:$B$304,$A94,Historico!$A$5:$A$304,E$4))</x:f>
      </x:c>
      <x:c r="F94" s="36" t="str">
        <x:f>IF($A94="","",SUMIFS(Historico!$F$5:$F$304,Historico!$B$5:$B$304,$A94,Historico!$A$5:$A$304,F$4))</x:f>
      </x:c>
      <x:c r="G94" s="36" t="str">
        <x:f>IF($A94="","",SUMIFS(Historico!$F$5:$F$304,Historico!$B$5:$B$304,$A94,Historico!$A$5:$A$304,G$4))</x:f>
      </x:c>
      <x:c r="H94" s="36" t="str">
        <x:f>IF($A94="","",SUMIFS(Historico!$F$5:$F$304,Historico!$B$5:$B$304,$A94,Historico!$A$5:$A$304,H$4))</x:f>
      </x:c>
      <x:c r="I94" s="36" t="str">
        <x:f>IF($A94="","",SUMIFS(Historico!$F$5:$F$304,Historico!$B$5:$B$304,$A94,Historico!$A$5:$A$304,I$4))</x:f>
      </x:c>
      <x:c r="J94" s="36" t="str">
        <x:f>IF($A94="","",AVERAGE($G94:$I94))</x:f>
      </x:c>
      <x:c r="K94" s="42" t="str">
        <x:f>IF($A94="","",IFERROR(($I94-$G94)/MAX(1,$G94),0))</x:f>
      </x:c>
      <x:c r="L94" s="31"/>
      <x:c r="M94" s="36" t="str">
        <x:f>IF($A94="","",ROUND(MAX(0,$J94*(1+$K94/3*1)*(1+$L94)*SUMIF(Listas!$E$6:$E$17,MONTH(M$4),Listas!$F$6:$F$17)*SUMIF(Listas!$H$6:$H$8,Listas!$B$9,Listas!$I$6:$I$8)),0))</x:f>
      </x:c>
      <x:c r="N94" s="36" t="str">
        <x:f>IF($A94="","",ROUND(MAX(0,$J94*(1+$K94/3*2)*(1+$L94)*SUMIF(Listas!$E$6:$E$17,MONTH(N$4),Listas!$F$6:$F$17)*SUMIF(Listas!$H$6:$H$8,Listas!$B$9,Listas!$I$6:$I$8)),0))</x:f>
      </x:c>
      <x:c r="O94" s="36" t="str">
        <x:f>IF($A94="","",ROUND(MAX(0,$J94*(1+$K94/3*3)*(1+$L94)*SUMIF(Listas!$E$6:$E$17,MONTH(O$4),Listas!$F$6:$F$17)*SUMIF(Listas!$H$6:$H$8,Listas!$B$9,Listas!$I$6:$I$8)),0))</x:f>
      </x:c>
      <x:c r="P94" s="36" t="str">
        <x:f>IF($A94="","",ROUND(MAX(0,$J94*(1+$K94/3*4)*(1+$L94)*SUMIF(Listas!$E$6:$E$17,MONTH(P$4),Listas!$F$6:$F$17)*SUMIF(Listas!$H$6:$H$8,Listas!$B$9,Listas!$I$6:$I$8)),0))</x:f>
      </x:c>
      <x:c r="Q94" s="36" t="str">
        <x:f>IF($A94="","",ROUND(MAX(0,$J94*(1+$K94/3*5)*(1+$L94)*SUMIF(Listas!$E$6:$E$17,MONTH(Q$4),Listas!$F$6:$F$17)*SUMIF(Listas!$H$6:$H$8,Listas!$B$9,Listas!$I$6:$I$8)),0))</x:f>
      </x:c>
      <x:c r="R94" s="36" t="str">
        <x:f>IF($A94="","",ROUND(MAX(0,$J94*(1+$K94/3*6)*(1+$L94)*SUMIF(Listas!$E$6:$E$17,MONTH(R$4),Listas!$F$6:$F$17)*SUMIF(Listas!$H$6:$H$8,Listas!$B$9,Listas!$I$6:$I$8)),0))</x:f>
      </x:c>
      <x:c r="S94" s="42" t="str">
        <x:f>IF($A94="","",IFERROR(SUMIFS(Historico!$H$5:$H$304,Historico!$B$5:$B$304,$A94)/COUNTIFS(Historico!$B$5:$B$304,$A94,Historico!$H$5:$H$304,"&gt;=0"),0))</x:f>
      </x:c>
      <x:c r="T94" s="42" t="str">
        <x:f>IF($A94="","",IFERROR(SUMIFS(Historico!$I$5:$I$304,Historico!$B$5:$B$304,$A94)/COUNTIFS(Historico!$B$5:$B$304,$A94,Historico!$I$5:$I$304,"&lt;&gt;"),0))</x:f>
      </x:c>
      <x:c r="U94" s="44" t="str">
        <x:f>IF($A94="","",IF($S94&lt;=0.10,"ALTA",IF($S94&lt;=Listas!$B$10,"ACEITÁVEL","BAIXA")))</x:f>
      </x:c>
      <x:c r="V94" s="44" t="str">
        <x:f>IF($A94="","",IF($U94="BAIXA","REVISAR MÉTODO",IF(ABS($T94)&gt;0.10,"CORRIGIR VIÉS",IF($K94&gt;0.12,"PREPARAR CRESCIMENTO",IF($K94&lt;-0.12,"REDUZIR PLANO","PLANO ESTÁVEL")))))</x:f>
      </x:c>
      <x:c r="W94" s="1"/>
    </x:row>
    <x:row r="95">
      <x:c r="A95" s="26"/>
      <x:c r="B95" s="36" t="str">
        <x:f>IF($A95="","",IFERROR(INDEX(Produtos!$B$5:$B$204,MATCH($A95,Produtos!$A$5:$A$204,0)),""))</x:f>
      </x:c>
      <x:c r="C95" s="36" t="str">
        <x:f>IF($A95="","",IFERROR(INDEX(Produtos!$C$5:$C$204,MATCH($A95,Produtos!$A$5:$A$204,0)),""))</x:f>
      </x:c>
      <x:c r="D95" s="36" t="str">
        <x:f>IF($A95="","",SUMIFS(Historico!$F$5:$F$304,Historico!$B$5:$B$304,$A95,Historico!$A$5:$A$304,D$4))</x:f>
      </x:c>
      <x:c r="E95" s="36" t="str">
        <x:f>IF($A95="","",SUMIFS(Historico!$F$5:$F$304,Historico!$B$5:$B$304,$A95,Historico!$A$5:$A$304,E$4))</x:f>
      </x:c>
      <x:c r="F95" s="36" t="str">
        <x:f>IF($A95="","",SUMIFS(Historico!$F$5:$F$304,Historico!$B$5:$B$304,$A95,Historico!$A$5:$A$304,F$4))</x:f>
      </x:c>
      <x:c r="G95" s="36" t="str">
        <x:f>IF($A95="","",SUMIFS(Historico!$F$5:$F$304,Historico!$B$5:$B$304,$A95,Historico!$A$5:$A$304,G$4))</x:f>
      </x:c>
      <x:c r="H95" s="36" t="str">
        <x:f>IF($A95="","",SUMIFS(Historico!$F$5:$F$304,Historico!$B$5:$B$304,$A95,Historico!$A$5:$A$304,H$4))</x:f>
      </x:c>
      <x:c r="I95" s="36" t="str">
        <x:f>IF($A95="","",SUMIFS(Historico!$F$5:$F$304,Historico!$B$5:$B$304,$A95,Historico!$A$5:$A$304,I$4))</x:f>
      </x:c>
      <x:c r="J95" s="36" t="str">
        <x:f>IF($A95="","",AVERAGE($G95:$I95))</x:f>
      </x:c>
      <x:c r="K95" s="42" t="str">
        <x:f>IF($A95="","",IFERROR(($I95-$G95)/MAX(1,$G95),0))</x:f>
      </x:c>
      <x:c r="L95" s="31"/>
      <x:c r="M95" s="36" t="str">
        <x:f>IF($A95="","",ROUND(MAX(0,$J95*(1+$K95/3*1)*(1+$L95)*SUMIF(Listas!$E$6:$E$17,MONTH(M$4),Listas!$F$6:$F$17)*SUMIF(Listas!$H$6:$H$8,Listas!$B$9,Listas!$I$6:$I$8)),0))</x:f>
      </x:c>
      <x:c r="N95" s="36" t="str">
        <x:f>IF($A95="","",ROUND(MAX(0,$J95*(1+$K95/3*2)*(1+$L95)*SUMIF(Listas!$E$6:$E$17,MONTH(N$4),Listas!$F$6:$F$17)*SUMIF(Listas!$H$6:$H$8,Listas!$B$9,Listas!$I$6:$I$8)),0))</x:f>
      </x:c>
      <x:c r="O95" s="36" t="str">
        <x:f>IF($A95="","",ROUND(MAX(0,$J95*(1+$K95/3*3)*(1+$L95)*SUMIF(Listas!$E$6:$E$17,MONTH(O$4),Listas!$F$6:$F$17)*SUMIF(Listas!$H$6:$H$8,Listas!$B$9,Listas!$I$6:$I$8)),0))</x:f>
      </x:c>
      <x:c r="P95" s="36" t="str">
        <x:f>IF($A95="","",ROUND(MAX(0,$J95*(1+$K95/3*4)*(1+$L95)*SUMIF(Listas!$E$6:$E$17,MONTH(P$4),Listas!$F$6:$F$17)*SUMIF(Listas!$H$6:$H$8,Listas!$B$9,Listas!$I$6:$I$8)),0))</x:f>
      </x:c>
      <x:c r="Q95" s="36" t="str">
        <x:f>IF($A95="","",ROUND(MAX(0,$J95*(1+$K95/3*5)*(1+$L95)*SUMIF(Listas!$E$6:$E$17,MONTH(Q$4),Listas!$F$6:$F$17)*SUMIF(Listas!$H$6:$H$8,Listas!$B$9,Listas!$I$6:$I$8)),0))</x:f>
      </x:c>
      <x:c r="R95" s="36" t="str">
        <x:f>IF($A95="","",ROUND(MAX(0,$J95*(1+$K95/3*6)*(1+$L95)*SUMIF(Listas!$E$6:$E$17,MONTH(R$4),Listas!$F$6:$F$17)*SUMIF(Listas!$H$6:$H$8,Listas!$B$9,Listas!$I$6:$I$8)),0))</x:f>
      </x:c>
      <x:c r="S95" s="42" t="str">
        <x:f>IF($A95="","",IFERROR(SUMIFS(Historico!$H$5:$H$304,Historico!$B$5:$B$304,$A95)/COUNTIFS(Historico!$B$5:$B$304,$A95,Historico!$H$5:$H$304,"&gt;=0"),0))</x:f>
      </x:c>
      <x:c r="T95" s="42" t="str">
        <x:f>IF($A95="","",IFERROR(SUMIFS(Historico!$I$5:$I$304,Historico!$B$5:$B$304,$A95)/COUNTIFS(Historico!$B$5:$B$304,$A95,Historico!$I$5:$I$304,"&lt;&gt;"),0))</x:f>
      </x:c>
      <x:c r="U95" s="44" t="str">
        <x:f>IF($A95="","",IF($S95&lt;=0.10,"ALTA",IF($S95&lt;=Listas!$B$10,"ACEITÁVEL","BAIXA")))</x:f>
      </x:c>
      <x:c r="V95" s="44" t="str">
        <x:f>IF($A95="","",IF($U95="BAIXA","REVISAR MÉTODO",IF(ABS($T95)&gt;0.10,"CORRIGIR VIÉS",IF($K95&gt;0.12,"PREPARAR CRESCIMENTO",IF($K95&lt;-0.12,"REDUZIR PLANO","PLANO ESTÁVEL")))))</x:f>
      </x:c>
      <x:c r="W95" s="1"/>
    </x:row>
    <x:row r="96">
      <x:c r="A96" s="26"/>
      <x:c r="B96" s="36" t="str">
        <x:f>IF($A96="","",IFERROR(INDEX(Produtos!$B$5:$B$204,MATCH($A96,Produtos!$A$5:$A$204,0)),""))</x:f>
      </x:c>
      <x:c r="C96" s="36" t="str">
        <x:f>IF($A96="","",IFERROR(INDEX(Produtos!$C$5:$C$204,MATCH($A96,Produtos!$A$5:$A$204,0)),""))</x:f>
      </x:c>
      <x:c r="D96" s="36" t="str">
        <x:f>IF($A96="","",SUMIFS(Historico!$F$5:$F$304,Historico!$B$5:$B$304,$A96,Historico!$A$5:$A$304,D$4))</x:f>
      </x:c>
      <x:c r="E96" s="36" t="str">
        <x:f>IF($A96="","",SUMIFS(Historico!$F$5:$F$304,Historico!$B$5:$B$304,$A96,Historico!$A$5:$A$304,E$4))</x:f>
      </x:c>
      <x:c r="F96" s="36" t="str">
        <x:f>IF($A96="","",SUMIFS(Historico!$F$5:$F$304,Historico!$B$5:$B$304,$A96,Historico!$A$5:$A$304,F$4))</x:f>
      </x:c>
      <x:c r="G96" s="36" t="str">
        <x:f>IF($A96="","",SUMIFS(Historico!$F$5:$F$304,Historico!$B$5:$B$304,$A96,Historico!$A$5:$A$304,G$4))</x:f>
      </x:c>
      <x:c r="H96" s="36" t="str">
        <x:f>IF($A96="","",SUMIFS(Historico!$F$5:$F$304,Historico!$B$5:$B$304,$A96,Historico!$A$5:$A$304,H$4))</x:f>
      </x:c>
      <x:c r="I96" s="36" t="str">
        <x:f>IF($A96="","",SUMIFS(Historico!$F$5:$F$304,Historico!$B$5:$B$304,$A96,Historico!$A$5:$A$304,I$4))</x:f>
      </x:c>
      <x:c r="J96" s="36" t="str">
        <x:f>IF($A96="","",AVERAGE($G96:$I96))</x:f>
      </x:c>
      <x:c r="K96" s="42" t="str">
        <x:f>IF($A96="","",IFERROR(($I96-$G96)/MAX(1,$G96),0))</x:f>
      </x:c>
      <x:c r="L96" s="31"/>
      <x:c r="M96" s="36" t="str">
        <x:f>IF($A96="","",ROUND(MAX(0,$J96*(1+$K96/3*1)*(1+$L96)*SUMIF(Listas!$E$6:$E$17,MONTH(M$4),Listas!$F$6:$F$17)*SUMIF(Listas!$H$6:$H$8,Listas!$B$9,Listas!$I$6:$I$8)),0))</x:f>
      </x:c>
      <x:c r="N96" s="36" t="str">
        <x:f>IF($A96="","",ROUND(MAX(0,$J96*(1+$K96/3*2)*(1+$L96)*SUMIF(Listas!$E$6:$E$17,MONTH(N$4),Listas!$F$6:$F$17)*SUMIF(Listas!$H$6:$H$8,Listas!$B$9,Listas!$I$6:$I$8)),0))</x:f>
      </x:c>
      <x:c r="O96" s="36" t="str">
        <x:f>IF($A96="","",ROUND(MAX(0,$J96*(1+$K96/3*3)*(1+$L96)*SUMIF(Listas!$E$6:$E$17,MONTH(O$4),Listas!$F$6:$F$17)*SUMIF(Listas!$H$6:$H$8,Listas!$B$9,Listas!$I$6:$I$8)),0))</x:f>
      </x:c>
      <x:c r="P96" s="36" t="str">
        <x:f>IF($A96="","",ROUND(MAX(0,$J96*(1+$K96/3*4)*(1+$L96)*SUMIF(Listas!$E$6:$E$17,MONTH(P$4),Listas!$F$6:$F$17)*SUMIF(Listas!$H$6:$H$8,Listas!$B$9,Listas!$I$6:$I$8)),0))</x:f>
      </x:c>
      <x:c r="Q96" s="36" t="str">
        <x:f>IF($A96="","",ROUND(MAX(0,$J96*(1+$K96/3*5)*(1+$L96)*SUMIF(Listas!$E$6:$E$17,MONTH(Q$4),Listas!$F$6:$F$17)*SUMIF(Listas!$H$6:$H$8,Listas!$B$9,Listas!$I$6:$I$8)),0))</x:f>
      </x:c>
      <x:c r="R96" s="36" t="str">
        <x:f>IF($A96="","",ROUND(MAX(0,$J96*(1+$K96/3*6)*(1+$L96)*SUMIF(Listas!$E$6:$E$17,MONTH(R$4),Listas!$F$6:$F$17)*SUMIF(Listas!$H$6:$H$8,Listas!$B$9,Listas!$I$6:$I$8)),0))</x:f>
      </x:c>
      <x:c r="S96" s="42" t="str">
        <x:f>IF($A96="","",IFERROR(SUMIFS(Historico!$H$5:$H$304,Historico!$B$5:$B$304,$A96)/COUNTIFS(Historico!$B$5:$B$304,$A96,Historico!$H$5:$H$304,"&gt;=0"),0))</x:f>
      </x:c>
      <x:c r="T96" s="42" t="str">
        <x:f>IF($A96="","",IFERROR(SUMIFS(Historico!$I$5:$I$304,Historico!$B$5:$B$304,$A96)/COUNTIFS(Historico!$B$5:$B$304,$A96,Historico!$I$5:$I$304,"&lt;&gt;"),0))</x:f>
      </x:c>
      <x:c r="U96" s="44" t="str">
        <x:f>IF($A96="","",IF($S96&lt;=0.10,"ALTA",IF($S96&lt;=Listas!$B$10,"ACEITÁVEL","BAIXA")))</x:f>
      </x:c>
      <x:c r="V96" s="44" t="str">
        <x:f>IF($A96="","",IF($U96="BAIXA","REVISAR MÉTODO",IF(ABS($T96)&gt;0.10,"CORRIGIR VIÉS",IF($K96&gt;0.12,"PREPARAR CRESCIMENTO",IF($K96&lt;-0.12,"REDUZIR PLANO","PLANO ESTÁVEL")))))</x:f>
      </x:c>
      <x:c r="W96" s="1"/>
    </x:row>
    <x:row r="97">
      <x:c r="A97" s="26"/>
      <x:c r="B97" s="36" t="str">
        <x:f>IF($A97="","",IFERROR(INDEX(Produtos!$B$5:$B$204,MATCH($A97,Produtos!$A$5:$A$204,0)),""))</x:f>
      </x:c>
      <x:c r="C97" s="36" t="str">
        <x:f>IF($A97="","",IFERROR(INDEX(Produtos!$C$5:$C$204,MATCH($A97,Produtos!$A$5:$A$204,0)),""))</x:f>
      </x:c>
      <x:c r="D97" s="36" t="str">
        <x:f>IF($A97="","",SUMIFS(Historico!$F$5:$F$304,Historico!$B$5:$B$304,$A97,Historico!$A$5:$A$304,D$4))</x:f>
      </x:c>
      <x:c r="E97" s="36" t="str">
        <x:f>IF($A97="","",SUMIFS(Historico!$F$5:$F$304,Historico!$B$5:$B$304,$A97,Historico!$A$5:$A$304,E$4))</x:f>
      </x:c>
      <x:c r="F97" s="36" t="str">
        <x:f>IF($A97="","",SUMIFS(Historico!$F$5:$F$304,Historico!$B$5:$B$304,$A97,Historico!$A$5:$A$304,F$4))</x:f>
      </x:c>
      <x:c r="G97" s="36" t="str">
        <x:f>IF($A97="","",SUMIFS(Historico!$F$5:$F$304,Historico!$B$5:$B$304,$A97,Historico!$A$5:$A$304,G$4))</x:f>
      </x:c>
      <x:c r="H97" s="36" t="str">
        <x:f>IF($A97="","",SUMIFS(Historico!$F$5:$F$304,Historico!$B$5:$B$304,$A97,Historico!$A$5:$A$304,H$4))</x:f>
      </x:c>
      <x:c r="I97" s="36" t="str">
        <x:f>IF($A97="","",SUMIFS(Historico!$F$5:$F$304,Historico!$B$5:$B$304,$A97,Historico!$A$5:$A$304,I$4))</x:f>
      </x:c>
      <x:c r="J97" s="36" t="str">
        <x:f>IF($A97="","",AVERAGE($G97:$I97))</x:f>
      </x:c>
      <x:c r="K97" s="42" t="str">
        <x:f>IF($A97="","",IFERROR(($I97-$G97)/MAX(1,$G97),0))</x:f>
      </x:c>
      <x:c r="L97" s="31"/>
      <x:c r="M97" s="36" t="str">
        <x:f>IF($A97="","",ROUND(MAX(0,$J97*(1+$K97/3*1)*(1+$L97)*SUMIF(Listas!$E$6:$E$17,MONTH(M$4),Listas!$F$6:$F$17)*SUMIF(Listas!$H$6:$H$8,Listas!$B$9,Listas!$I$6:$I$8)),0))</x:f>
      </x:c>
      <x:c r="N97" s="36" t="str">
        <x:f>IF($A97="","",ROUND(MAX(0,$J97*(1+$K97/3*2)*(1+$L97)*SUMIF(Listas!$E$6:$E$17,MONTH(N$4),Listas!$F$6:$F$17)*SUMIF(Listas!$H$6:$H$8,Listas!$B$9,Listas!$I$6:$I$8)),0))</x:f>
      </x:c>
      <x:c r="O97" s="36" t="str">
        <x:f>IF($A97="","",ROUND(MAX(0,$J97*(1+$K97/3*3)*(1+$L97)*SUMIF(Listas!$E$6:$E$17,MONTH(O$4),Listas!$F$6:$F$17)*SUMIF(Listas!$H$6:$H$8,Listas!$B$9,Listas!$I$6:$I$8)),0))</x:f>
      </x:c>
      <x:c r="P97" s="36" t="str">
        <x:f>IF($A97="","",ROUND(MAX(0,$J97*(1+$K97/3*4)*(1+$L97)*SUMIF(Listas!$E$6:$E$17,MONTH(P$4),Listas!$F$6:$F$17)*SUMIF(Listas!$H$6:$H$8,Listas!$B$9,Listas!$I$6:$I$8)),0))</x:f>
      </x:c>
      <x:c r="Q97" s="36" t="str">
        <x:f>IF($A97="","",ROUND(MAX(0,$J97*(1+$K97/3*5)*(1+$L97)*SUMIF(Listas!$E$6:$E$17,MONTH(Q$4),Listas!$F$6:$F$17)*SUMIF(Listas!$H$6:$H$8,Listas!$B$9,Listas!$I$6:$I$8)),0))</x:f>
      </x:c>
      <x:c r="R97" s="36" t="str">
        <x:f>IF($A97="","",ROUND(MAX(0,$J97*(1+$K97/3*6)*(1+$L97)*SUMIF(Listas!$E$6:$E$17,MONTH(R$4),Listas!$F$6:$F$17)*SUMIF(Listas!$H$6:$H$8,Listas!$B$9,Listas!$I$6:$I$8)),0))</x:f>
      </x:c>
      <x:c r="S97" s="42" t="str">
        <x:f>IF($A97="","",IFERROR(SUMIFS(Historico!$H$5:$H$304,Historico!$B$5:$B$304,$A97)/COUNTIFS(Historico!$B$5:$B$304,$A97,Historico!$H$5:$H$304,"&gt;=0"),0))</x:f>
      </x:c>
      <x:c r="T97" s="42" t="str">
        <x:f>IF($A97="","",IFERROR(SUMIFS(Historico!$I$5:$I$304,Historico!$B$5:$B$304,$A97)/COUNTIFS(Historico!$B$5:$B$304,$A97,Historico!$I$5:$I$304,"&lt;&gt;"),0))</x:f>
      </x:c>
      <x:c r="U97" s="44" t="str">
        <x:f>IF($A97="","",IF($S97&lt;=0.10,"ALTA",IF($S97&lt;=Listas!$B$10,"ACEITÁVEL","BAIXA")))</x:f>
      </x:c>
      <x:c r="V97" s="44" t="str">
        <x:f>IF($A97="","",IF($U97="BAIXA","REVISAR MÉTODO",IF(ABS($T97)&gt;0.10,"CORRIGIR VIÉS",IF($K97&gt;0.12,"PREPARAR CRESCIMENTO",IF($K97&lt;-0.12,"REDUZIR PLANO","PLANO ESTÁVEL")))))</x:f>
      </x:c>
      <x:c r="W97" s="1"/>
    </x:row>
    <x:row r="98">
      <x:c r="A98" s="26"/>
      <x:c r="B98" s="36" t="str">
        <x:f>IF($A98="","",IFERROR(INDEX(Produtos!$B$5:$B$204,MATCH($A98,Produtos!$A$5:$A$204,0)),""))</x:f>
      </x:c>
      <x:c r="C98" s="36" t="str">
        <x:f>IF($A98="","",IFERROR(INDEX(Produtos!$C$5:$C$204,MATCH($A98,Produtos!$A$5:$A$204,0)),""))</x:f>
      </x:c>
      <x:c r="D98" s="36" t="str">
        <x:f>IF($A98="","",SUMIFS(Historico!$F$5:$F$304,Historico!$B$5:$B$304,$A98,Historico!$A$5:$A$304,D$4))</x:f>
      </x:c>
      <x:c r="E98" s="36" t="str">
        <x:f>IF($A98="","",SUMIFS(Historico!$F$5:$F$304,Historico!$B$5:$B$304,$A98,Historico!$A$5:$A$304,E$4))</x:f>
      </x:c>
      <x:c r="F98" s="36" t="str">
        <x:f>IF($A98="","",SUMIFS(Historico!$F$5:$F$304,Historico!$B$5:$B$304,$A98,Historico!$A$5:$A$304,F$4))</x:f>
      </x:c>
      <x:c r="G98" s="36" t="str">
        <x:f>IF($A98="","",SUMIFS(Historico!$F$5:$F$304,Historico!$B$5:$B$304,$A98,Historico!$A$5:$A$304,G$4))</x:f>
      </x:c>
      <x:c r="H98" s="36" t="str">
        <x:f>IF($A98="","",SUMIFS(Historico!$F$5:$F$304,Historico!$B$5:$B$304,$A98,Historico!$A$5:$A$304,H$4))</x:f>
      </x:c>
      <x:c r="I98" s="36" t="str">
        <x:f>IF($A98="","",SUMIFS(Historico!$F$5:$F$304,Historico!$B$5:$B$304,$A98,Historico!$A$5:$A$304,I$4))</x:f>
      </x:c>
      <x:c r="J98" s="36" t="str">
        <x:f>IF($A98="","",AVERAGE($G98:$I98))</x:f>
      </x:c>
      <x:c r="K98" s="42" t="str">
        <x:f>IF($A98="","",IFERROR(($I98-$G98)/MAX(1,$G98),0))</x:f>
      </x:c>
      <x:c r="L98" s="31"/>
      <x:c r="M98" s="36" t="str">
        <x:f>IF($A98="","",ROUND(MAX(0,$J98*(1+$K98/3*1)*(1+$L98)*SUMIF(Listas!$E$6:$E$17,MONTH(M$4),Listas!$F$6:$F$17)*SUMIF(Listas!$H$6:$H$8,Listas!$B$9,Listas!$I$6:$I$8)),0))</x:f>
      </x:c>
      <x:c r="N98" s="36" t="str">
        <x:f>IF($A98="","",ROUND(MAX(0,$J98*(1+$K98/3*2)*(1+$L98)*SUMIF(Listas!$E$6:$E$17,MONTH(N$4),Listas!$F$6:$F$17)*SUMIF(Listas!$H$6:$H$8,Listas!$B$9,Listas!$I$6:$I$8)),0))</x:f>
      </x:c>
      <x:c r="O98" s="36" t="str">
        <x:f>IF($A98="","",ROUND(MAX(0,$J98*(1+$K98/3*3)*(1+$L98)*SUMIF(Listas!$E$6:$E$17,MONTH(O$4),Listas!$F$6:$F$17)*SUMIF(Listas!$H$6:$H$8,Listas!$B$9,Listas!$I$6:$I$8)),0))</x:f>
      </x:c>
      <x:c r="P98" s="36" t="str">
        <x:f>IF($A98="","",ROUND(MAX(0,$J98*(1+$K98/3*4)*(1+$L98)*SUMIF(Listas!$E$6:$E$17,MONTH(P$4),Listas!$F$6:$F$17)*SUMIF(Listas!$H$6:$H$8,Listas!$B$9,Listas!$I$6:$I$8)),0))</x:f>
      </x:c>
      <x:c r="Q98" s="36" t="str">
        <x:f>IF($A98="","",ROUND(MAX(0,$J98*(1+$K98/3*5)*(1+$L98)*SUMIF(Listas!$E$6:$E$17,MONTH(Q$4),Listas!$F$6:$F$17)*SUMIF(Listas!$H$6:$H$8,Listas!$B$9,Listas!$I$6:$I$8)),0))</x:f>
      </x:c>
      <x:c r="R98" s="36" t="str">
        <x:f>IF($A98="","",ROUND(MAX(0,$J98*(1+$K98/3*6)*(1+$L98)*SUMIF(Listas!$E$6:$E$17,MONTH(R$4),Listas!$F$6:$F$17)*SUMIF(Listas!$H$6:$H$8,Listas!$B$9,Listas!$I$6:$I$8)),0))</x:f>
      </x:c>
      <x:c r="S98" s="42" t="str">
        <x:f>IF($A98="","",IFERROR(SUMIFS(Historico!$H$5:$H$304,Historico!$B$5:$B$304,$A98)/COUNTIFS(Historico!$B$5:$B$304,$A98,Historico!$H$5:$H$304,"&gt;=0"),0))</x:f>
      </x:c>
      <x:c r="T98" s="42" t="str">
        <x:f>IF($A98="","",IFERROR(SUMIFS(Historico!$I$5:$I$304,Historico!$B$5:$B$304,$A98)/COUNTIFS(Historico!$B$5:$B$304,$A98,Historico!$I$5:$I$304,"&lt;&gt;"),0))</x:f>
      </x:c>
      <x:c r="U98" s="44" t="str">
        <x:f>IF($A98="","",IF($S98&lt;=0.10,"ALTA",IF($S98&lt;=Listas!$B$10,"ACEITÁVEL","BAIXA")))</x:f>
      </x:c>
      <x:c r="V98" s="44" t="str">
        <x:f>IF($A98="","",IF($U98="BAIXA","REVISAR MÉTODO",IF(ABS($T98)&gt;0.10,"CORRIGIR VIÉS",IF($K98&gt;0.12,"PREPARAR CRESCIMENTO",IF($K98&lt;-0.12,"REDUZIR PLANO","PLANO ESTÁVEL")))))</x:f>
      </x:c>
      <x:c r="W98" s="1"/>
    </x:row>
    <x:row r="99">
      <x:c r="A99" s="26"/>
      <x:c r="B99" s="36" t="str">
        <x:f>IF($A99="","",IFERROR(INDEX(Produtos!$B$5:$B$204,MATCH($A99,Produtos!$A$5:$A$204,0)),""))</x:f>
      </x:c>
      <x:c r="C99" s="36" t="str">
        <x:f>IF($A99="","",IFERROR(INDEX(Produtos!$C$5:$C$204,MATCH($A99,Produtos!$A$5:$A$204,0)),""))</x:f>
      </x:c>
      <x:c r="D99" s="36" t="str">
        <x:f>IF($A99="","",SUMIFS(Historico!$F$5:$F$304,Historico!$B$5:$B$304,$A99,Historico!$A$5:$A$304,D$4))</x:f>
      </x:c>
      <x:c r="E99" s="36" t="str">
        <x:f>IF($A99="","",SUMIFS(Historico!$F$5:$F$304,Historico!$B$5:$B$304,$A99,Historico!$A$5:$A$304,E$4))</x:f>
      </x:c>
      <x:c r="F99" s="36" t="str">
        <x:f>IF($A99="","",SUMIFS(Historico!$F$5:$F$304,Historico!$B$5:$B$304,$A99,Historico!$A$5:$A$304,F$4))</x:f>
      </x:c>
      <x:c r="G99" s="36" t="str">
        <x:f>IF($A99="","",SUMIFS(Historico!$F$5:$F$304,Historico!$B$5:$B$304,$A99,Historico!$A$5:$A$304,G$4))</x:f>
      </x:c>
      <x:c r="H99" s="36" t="str">
        <x:f>IF($A99="","",SUMIFS(Historico!$F$5:$F$304,Historico!$B$5:$B$304,$A99,Historico!$A$5:$A$304,H$4))</x:f>
      </x:c>
      <x:c r="I99" s="36" t="str">
        <x:f>IF($A99="","",SUMIFS(Historico!$F$5:$F$304,Historico!$B$5:$B$304,$A99,Historico!$A$5:$A$304,I$4))</x:f>
      </x:c>
      <x:c r="J99" s="36" t="str">
        <x:f>IF($A99="","",AVERAGE($G99:$I99))</x:f>
      </x:c>
      <x:c r="K99" s="42" t="str">
        <x:f>IF($A99="","",IFERROR(($I99-$G99)/MAX(1,$G99),0))</x:f>
      </x:c>
      <x:c r="L99" s="31"/>
      <x:c r="M99" s="36" t="str">
        <x:f>IF($A99="","",ROUND(MAX(0,$J99*(1+$K99/3*1)*(1+$L99)*SUMIF(Listas!$E$6:$E$17,MONTH(M$4),Listas!$F$6:$F$17)*SUMIF(Listas!$H$6:$H$8,Listas!$B$9,Listas!$I$6:$I$8)),0))</x:f>
      </x:c>
      <x:c r="N99" s="36" t="str">
        <x:f>IF($A99="","",ROUND(MAX(0,$J99*(1+$K99/3*2)*(1+$L99)*SUMIF(Listas!$E$6:$E$17,MONTH(N$4),Listas!$F$6:$F$17)*SUMIF(Listas!$H$6:$H$8,Listas!$B$9,Listas!$I$6:$I$8)),0))</x:f>
      </x:c>
      <x:c r="O99" s="36" t="str">
        <x:f>IF($A99="","",ROUND(MAX(0,$J99*(1+$K99/3*3)*(1+$L99)*SUMIF(Listas!$E$6:$E$17,MONTH(O$4),Listas!$F$6:$F$17)*SUMIF(Listas!$H$6:$H$8,Listas!$B$9,Listas!$I$6:$I$8)),0))</x:f>
      </x:c>
      <x:c r="P99" s="36" t="str">
        <x:f>IF($A99="","",ROUND(MAX(0,$J99*(1+$K99/3*4)*(1+$L99)*SUMIF(Listas!$E$6:$E$17,MONTH(P$4),Listas!$F$6:$F$17)*SUMIF(Listas!$H$6:$H$8,Listas!$B$9,Listas!$I$6:$I$8)),0))</x:f>
      </x:c>
      <x:c r="Q99" s="36" t="str">
        <x:f>IF($A99="","",ROUND(MAX(0,$J99*(1+$K99/3*5)*(1+$L99)*SUMIF(Listas!$E$6:$E$17,MONTH(Q$4),Listas!$F$6:$F$17)*SUMIF(Listas!$H$6:$H$8,Listas!$B$9,Listas!$I$6:$I$8)),0))</x:f>
      </x:c>
      <x:c r="R99" s="36" t="str">
        <x:f>IF($A99="","",ROUND(MAX(0,$J99*(1+$K99/3*6)*(1+$L99)*SUMIF(Listas!$E$6:$E$17,MONTH(R$4),Listas!$F$6:$F$17)*SUMIF(Listas!$H$6:$H$8,Listas!$B$9,Listas!$I$6:$I$8)),0))</x:f>
      </x:c>
      <x:c r="S99" s="42" t="str">
        <x:f>IF($A99="","",IFERROR(SUMIFS(Historico!$H$5:$H$304,Historico!$B$5:$B$304,$A99)/COUNTIFS(Historico!$B$5:$B$304,$A99,Historico!$H$5:$H$304,"&gt;=0"),0))</x:f>
      </x:c>
      <x:c r="T99" s="42" t="str">
        <x:f>IF($A99="","",IFERROR(SUMIFS(Historico!$I$5:$I$304,Historico!$B$5:$B$304,$A99)/COUNTIFS(Historico!$B$5:$B$304,$A99,Historico!$I$5:$I$304,"&lt;&gt;"),0))</x:f>
      </x:c>
      <x:c r="U99" s="44" t="str">
        <x:f>IF($A99="","",IF($S99&lt;=0.10,"ALTA",IF($S99&lt;=Listas!$B$10,"ACEITÁVEL","BAIXA")))</x:f>
      </x:c>
      <x:c r="V99" s="44" t="str">
        <x:f>IF($A99="","",IF($U99="BAIXA","REVISAR MÉTODO",IF(ABS($T99)&gt;0.10,"CORRIGIR VIÉS",IF($K99&gt;0.12,"PREPARAR CRESCIMENTO",IF($K99&lt;-0.12,"REDUZIR PLANO","PLANO ESTÁVEL")))))</x:f>
      </x:c>
      <x:c r="W99" s="1"/>
    </x:row>
    <x:row r="100">
      <x:c r="A100" s="26"/>
      <x:c r="B100" s="36" t="str">
        <x:f>IF($A100="","",IFERROR(INDEX(Produtos!$B$5:$B$204,MATCH($A100,Produtos!$A$5:$A$204,0)),""))</x:f>
      </x:c>
      <x:c r="C100" s="36" t="str">
        <x:f>IF($A100="","",IFERROR(INDEX(Produtos!$C$5:$C$204,MATCH($A100,Produtos!$A$5:$A$204,0)),""))</x:f>
      </x:c>
      <x:c r="D100" s="36" t="str">
        <x:f>IF($A100="","",SUMIFS(Historico!$F$5:$F$304,Historico!$B$5:$B$304,$A100,Historico!$A$5:$A$304,D$4))</x:f>
      </x:c>
      <x:c r="E100" s="36" t="str">
        <x:f>IF($A100="","",SUMIFS(Historico!$F$5:$F$304,Historico!$B$5:$B$304,$A100,Historico!$A$5:$A$304,E$4))</x:f>
      </x:c>
      <x:c r="F100" s="36" t="str">
        <x:f>IF($A100="","",SUMIFS(Historico!$F$5:$F$304,Historico!$B$5:$B$304,$A100,Historico!$A$5:$A$304,F$4))</x:f>
      </x:c>
      <x:c r="G100" s="36" t="str">
        <x:f>IF($A100="","",SUMIFS(Historico!$F$5:$F$304,Historico!$B$5:$B$304,$A100,Historico!$A$5:$A$304,G$4))</x:f>
      </x:c>
      <x:c r="H100" s="36" t="str">
        <x:f>IF($A100="","",SUMIFS(Historico!$F$5:$F$304,Historico!$B$5:$B$304,$A100,Historico!$A$5:$A$304,H$4))</x:f>
      </x:c>
      <x:c r="I100" s="36" t="str">
        <x:f>IF($A100="","",SUMIFS(Historico!$F$5:$F$304,Historico!$B$5:$B$304,$A100,Historico!$A$5:$A$304,I$4))</x:f>
      </x:c>
      <x:c r="J100" s="36" t="str">
        <x:f>IF($A100="","",AVERAGE($G100:$I100))</x:f>
      </x:c>
      <x:c r="K100" s="42" t="str">
        <x:f>IF($A100="","",IFERROR(($I100-$G100)/MAX(1,$G100),0))</x:f>
      </x:c>
      <x:c r="L100" s="31"/>
      <x:c r="M100" s="36" t="str">
        <x:f>IF($A100="","",ROUND(MAX(0,$J100*(1+$K100/3*1)*(1+$L100)*SUMIF(Listas!$E$6:$E$17,MONTH(M$4),Listas!$F$6:$F$17)*SUMIF(Listas!$H$6:$H$8,Listas!$B$9,Listas!$I$6:$I$8)),0))</x:f>
      </x:c>
      <x:c r="N100" s="36" t="str">
        <x:f>IF($A100="","",ROUND(MAX(0,$J100*(1+$K100/3*2)*(1+$L100)*SUMIF(Listas!$E$6:$E$17,MONTH(N$4),Listas!$F$6:$F$17)*SUMIF(Listas!$H$6:$H$8,Listas!$B$9,Listas!$I$6:$I$8)),0))</x:f>
      </x:c>
      <x:c r="O100" s="36" t="str">
        <x:f>IF($A100="","",ROUND(MAX(0,$J100*(1+$K100/3*3)*(1+$L100)*SUMIF(Listas!$E$6:$E$17,MONTH(O$4),Listas!$F$6:$F$17)*SUMIF(Listas!$H$6:$H$8,Listas!$B$9,Listas!$I$6:$I$8)),0))</x:f>
      </x:c>
      <x:c r="P100" s="36" t="str">
        <x:f>IF($A100="","",ROUND(MAX(0,$J100*(1+$K100/3*4)*(1+$L100)*SUMIF(Listas!$E$6:$E$17,MONTH(P$4),Listas!$F$6:$F$17)*SUMIF(Listas!$H$6:$H$8,Listas!$B$9,Listas!$I$6:$I$8)),0))</x:f>
      </x:c>
      <x:c r="Q100" s="36" t="str">
        <x:f>IF($A100="","",ROUND(MAX(0,$J100*(1+$K100/3*5)*(1+$L100)*SUMIF(Listas!$E$6:$E$17,MONTH(Q$4),Listas!$F$6:$F$17)*SUMIF(Listas!$H$6:$H$8,Listas!$B$9,Listas!$I$6:$I$8)),0))</x:f>
      </x:c>
      <x:c r="R100" s="36" t="str">
        <x:f>IF($A100="","",ROUND(MAX(0,$J100*(1+$K100/3*6)*(1+$L100)*SUMIF(Listas!$E$6:$E$17,MONTH(R$4),Listas!$F$6:$F$17)*SUMIF(Listas!$H$6:$H$8,Listas!$B$9,Listas!$I$6:$I$8)),0))</x:f>
      </x:c>
      <x:c r="S100" s="42" t="str">
        <x:f>IF($A100="","",IFERROR(SUMIFS(Historico!$H$5:$H$304,Historico!$B$5:$B$304,$A100)/COUNTIFS(Historico!$B$5:$B$304,$A100,Historico!$H$5:$H$304,"&gt;=0"),0))</x:f>
      </x:c>
      <x:c r="T100" s="42" t="str">
        <x:f>IF($A100="","",IFERROR(SUMIFS(Historico!$I$5:$I$304,Historico!$B$5:$B$304,$A100)/COUNTIFS(Historico!$B$5:$B$304,$A100,Historico!$I$5:$I$304,"&lt;&gt;"),0))</x:f>
      </x:c>
      <x:c r="U100" s="44" t="str">
        <x:f>IF($A100="","",IF($S100&lt;=0.10,"ALTA",IF($S100&lt;=Listas!$B$10,"ACEITÁVEL","BAIXA")))</x:f>
      </x:c>
      <x:c r="V100" s="44" t="str">
        <x:f>IF($A100="","",IF($U100="BAIXA","REVISAR MÉTODO",IF(ABS($T100)&gt;0.10,"CORRIGIR VIÉS",IF($K100&gt;0.12,"PREPARAR CRESCIMENTO",IF($K100&lt;-0.12,"REDUZIR PLANO","PLANO ESTÁVEL")))))</x:f>
      </x:c>
      <x:c r="W100" s="1"/>
    </x:row>
    <x:row r="101">
      <x:c r="A101" s="26"/>
      <x:c r="B101" s="36" t="str">
        <x:f>IF($A101="","",IFERROR(INDEX(Produtos!$B$5:$B$204,MATCH($A101,Produtos!$A$5:$A$204,0)),""))</x:f>
      </x:c>
      <x:c r="C101" s="36" t="str">
        <x:f>IF($A101="","",IFERROR(INDEX(Produtos!$C$5:$C$204,MATCH($A101,Produtos!$A$5:$A$204,0)),""))</x:f>
      </x:c>
      <x:c r="D101" s="36" t="str">
        <x:f>IF($A101="","",SUMIFS(Historico!$F$5:$F$304,Historico!$B$5:$B$304,$A101,Historico!$A$5:$A$304,D$4))</x:f>
      </x:c>
      <x:c r="E101" s="36" t="str">
        <x:f>IF($A101="","",SUMIFS(Historico!$F$5:$F$304,Historico!$B$5:$B$304,$A101,Historico!$A$5:$A$304,E$4))</x:f>
      </x:c>
      <x:c r="F101" s="36" t="str">
        <x:f>IF($A101="","",SUMIFS(Historico!$F$5:$F$304,Historico!$B$5:$B$304,$A101,Historico!$A$5:$A$304,F$4))</x:f>
      </x:c>
      <x:c r="G101" s="36" t="str">
        <x:f>IF($A101="","",SUMIFS(Historico!$F$5:$F$304,Historico!$B$5:$B$304,$A101,Historico!$A$5:$A$304,G$4))</x:f>
      </x:c>
      <x:c r="H101" s="36" t="str">
        <x:f>IF($A101="","",SUMIFS(Historico!$F$5:$F$304,Historico!$B$5:$B$304,$A101,Historico!$A$5:$A$304,H$4))</x:f>
      </x:c>
      <x:c r="I101" s="36" t="str">
        <x:f>IF($A101="","",SUMIFS(Historico!$F$5:$F$304,Historico!$B$5:$B$304,$A101,Historico!$A$5:$A$304,I$4))</x:f>
      </x:c>
      <x:c r="J101" s="36" t="str">
        <x:f>IF($A101="","",AVERAGE($G101:$I101))</x:f>
      </x:c>
      <x:c r="K101" s="42" t="str">
        <x:f>IF($A101="","",IFERROR(($I101-$G101)/MAX(1,$G101),0))</x:f>
      </x:c>
      <x:c r="L101" s="31"/>
      <x:c r="M101" s="36" t="str">
        <x:f>IF($A101="","",ROUND(MAX(0,$J101*(1+$K101/3*1)*(1+$L101)*SUMIF(Listas!$E$6:$E$17,MONTH(M$4),Listas!$F$6:$F$17)*SUMIF(Listas!$H$6:$H$8,Listas!$B$9,Listas!$I$6:$I$8)),0))</x:f>
      </x:c>
      <x:c r="N101" s="36" t="str">
        <x:f>IF($A101="","",ROUND(MAX(0,$J101*(1+$K101/3*2)*(1+$L101)*SUMIF(Listas!$E$6:$E$17,MONTH(N$4),Listas!$F$6:$F$17)*SUMIF(Listas!$H$6:$H$8,Listas!$B$9,Listas!$I$6:$I$8)),0))</x:f>
      </x:c>
      <x:c r="O101" s="36" t="str">
        <x:f>IF($A101="","",ROUND(MAX(0,$J101*(1+$K101/3*3)*(1+$L101)*SUMIF(Listas!$E$6:$E$17,MONTH(O$4),Listas!$F$6:$F$17)*SUMIF(Listas!$H$6:$H$8,Listas!$B$9,Listas!$I$6:$I$8)),0))</x:f>
      </x:c>
      <x:c r="P101" s="36" t="str">
        <x:f>IF($A101="","",ROUND(MAX(0,$J101*(1+$K101/3*4)*(1+$L101)*SUMIF(Listas!$E$6:$E$17,MONTH(P$4),Listas!$F$6:$F$17)*SUMIF(Listas!$H$6:$H$8,Listas!$B$9,Listas!$I$6:$I$8)),0))</x:f>
      </x:c>
      <x:c r="Q101" s="36" t="str">
        <x:f>IF($A101="","",ROUND(MAX(0,$J101*(1+$K101/3*5)*(1+$L101)*SUMIF(Listas!$E$6:$E$17,MONTH(Q$4),Listas!$F$6:$F$17)*SUMIF(Listas!$H$6:$H$8,Listas!$B$9,Listas!$I$6:$I$8)),0))</x:f>
      </x:c>
      <x:c r="R101" s="36" t="str">
        <x:f>IF($A101="","",ROUND(MAX(0,$J101*(1+$K101/3*6)*(1+$L101)*SUMIF(Listas!$E$6:$E$17,MONTH(R$4),Listas!$F$6:$F$17)*SUMIF(Listas!$H$6:$H$8,Listas!$B$9,Listas!$I$6:$I$8)),0))</x:f>
      </x:c>
      <x:c r="S101" s="42" t="str">
        <x:f>IF($A101="","",IFERROR(SUMIFS(Historico!$H$5:$H$304,Historico!$B$5:$B$304,$A101)/COUNTIFS(Historico!$B$5:$B$304,$A101,Historico!$H$5:$H$304,"&gt;=0"),0))</x:f>
      </x:c>
      <x:c r="T101" s="42" t="str">
        <x:f>IF($A101="","",IFERROR(SUMIFS(Historico!$I$5:$I$304,Historico!$B$5:$B$304,$A101)/COUNTIFS(Historico!$B$5:$B$304,$A101,Historico!$I$5:$I$304,"&lt;&gt;"),0))</x:f>
      </x:c>
      <x:c r="U101" s="44" t="str">
        <x:f>IF($A101="","",IF($S101&lt;=0.10,"ALTA",IF($S101&lt;=Listas!$B$10,"ACEITÁVEL","BAIXA")))</x:f>
      </x:c>
      <x:c r="V101" s="44" t="str">
        <x:f>IF($A101="","",IF($U101="BAIXA","REVISAR MÉTODO",IF(ABS($T101)&gt;0.10,"CORRIGIR VIÉS",IF($K101&gt;0.12,"PREPARAR CRESCIMENTO",IF($K101&lt;-0.12,"REDUZIR PLANO","PLANO ESTÁVEL")))))</x:f>
      </x:c>
      <x:c r="W101" s="1"/>
    </x:row>
    <x:row r="102">
      <x:c r="A102" s="26"/>
      <x:c r="B102" s="36" t="str">
        <x:f>IF($A102="","",IFERROR(INDEX(Produtos!$B$5:$B$204,MATCH($A102,Produtos!$A$5:$A$204,0)),""))</x:f>
      </x:c>
      <x:c r="C102" s="36" t="str">
        <x:f>IF($A102="","",IFERROR(INDEX(Produtos!$C$5:$C$204,MATCH($A102,Produtos!$A$5:$A$204,0)),""))</x:f>
      </x:c>
      <x:c r="D102" s="36" t="str">
        <x:f>IF($A102="","",SUMIFS(Historico!$F$5:$F$304,Historico!$B$5:$B$304,$A102,Historico!$A$5:$A$304,D$4))</x:f>
      </x:c>
      <x:c r="E102" s="36" t="str">
        <x:f>IF($A102="","",SUMIFS(Historico!$F$5:$F$304,Historico!$B$5:$B$304,$A102,Historico!$A$5:$A$304,E$4))</x:f>
      </x:c>
      <x:c r="F102" s="36" t="str">
        <x:f>IF($A102="","",SUMIFS(Historico!$F$5:$F$304,Historico!$B$5:$B$304,$A102,Historico!$A$5:$A$304,F$4))</x:f>
      </x:c>
      <x:c r="G102" s="36" t="str">
        <x:f>IF($A102="","",SUMIFS(Historico!$F$5:$F$304,Historico!$B$5:$B$304,$A102,Historico!$A$5:$A$304,G$4))</x:f>
      </x:c>
      <x:c r="H102" s="36" t="str">
        <x:f>IF($A102="","",SUMIFS(Historico!$F$5:$F$304,Historico!$B$5:$B$304,$A102,Historico!$A$5:$A$304,H$4))</x:f>
      </x:c>
      <x:c r="I102" s="36" t="str">
        <x:f>IF($A102="","",SUMIFS(Historico!$F$5:$F$304,Historico!$B$5:$B$304,$A102,Historico!$A$5:$A$304,I$4))</x:f>
      </x:c>
      <x:c r="J102" s="36" t="str">
        <x:f>IF($A102="","",AVERAGE($G102:$I102))</x:f>
      </x:c>
      <x:c r="K102" s="42" t="str">
        <x:f>IF($A102="","",IFERROR(($I102-$G102)/MAX(1,$G102),0))</x:f>
      </x:c>
      <x:c r="L102" s="31"/>
      <x:c r="M102" s="36" t="str">
        <x:f>IF($A102="","",ROUND(MAX(0,$J102*(1+$K102/3*1)*(1+$L102)*SUMIF(Listas!$E$6:$E$17,MONTH(M$4),Listas!$F$6:$F$17)*SUMIF(Listas!$H$6:$H$8,Listas!$B$9,Listas!$I$6:$I$8)),0))</x:f>
      </x:c>
      <x:c r="N102" s="36" t="str">
        <x:f>IF($A102="","",ROUND(MAX(0,$J102*(1+$K102/3*2)*(1+$L102)*SUMIF(Listas!$E$6:$E$17,MONTH(N$4),Listas!$F$6:$F$17)*SUMIF(Listas!$H$6:$H$8,Listas!$B$9,Listas!$I$6:$I$8)),0))</x:f>
      </x:c>
      <x:c r="O102" s="36" t="str">
        <x:f>IF($A102="","",ROUND(MAX(0,$J102*(1+$K102/3*3)*(1+$L102)*SUMIF(Listas!$E$6:$E$17,MONTH(O$4),Listas!$F$6:$F$17)*SUMIF(Listas!$H$6:$H$8,Listas!$B$9,Listas!$I$6:$I$8)),0))</x:f>
      </x:c>
      <x:c r="P102" s="36" t="str">
        <x:f>IF($A102="","",ROUND(MAX(0,$J102*(1+$K102/3*4)*(1+$L102)*SUMIF(Listas!$E$6:$E$17,MONTH(P$4),Listas!$F$6:$F$17)*SUMIF(Listas!$H$6:$H$8,Listas!$B$9,Listas!$I$6:$I$8)),0))</x:f>
      </x:c>
      <x:c r="Q102" s="36" t="str">
        <x:f>IF($A102="","",ROUND(MAX(0,$J102*(1+$K102/3*5)*(1+$L102)*SUMIF(Listas!$E$6:$E$17,MONTH(Q$4),Listas!$F$6:$F$17)*SUMIF(Listas!$H$6:$H$8,Listas!$B$9,Listas!$I$6:$I$8)),0))</x:f>
      </x:c>
      <x:c r="R102" s="36" t="str">
        <x:f>IF($A102="","",ROUND(MAX(0,$J102*(1+$K102/3*6)*(1+$L102)*SUMIF(Listas!$E$6:$E$17,MONTH(R$4),Listas!$F$6:$F$17)*SUMIF(Listas!$H$6:$H$8,Listas!$B$9,Listas!$I$6:$I$8)),0))</x:f>
      </x:c>
      <x:c r="S102" s="42" t="str">
        <x:f>IF($A102="","",IFERROR(SUMIFS(Historico!$H$5:$H$304,Historico!$B$5:$B$304,$A102)/COUNTIFS(Historico!$B$5:$B$304,$A102,Historico!$H$5:$H$304,"&gt;=0"),0))</x:f>
      </x:c>
      <x:c r="T102" s="42" t="str">
        <x:f>IF($A102="","",IFERROR(SUMIFS(Historico!$I$5:$I$304,Historico!$B$5:$B$304,$A102)/COUNTIFS(Historico!$B$5:$B$304,$A102,Historico!$I$5:$I$304,"&lt;&gt;"),0))</x:f>
      </x:c>
      <x:c r="U102" s="44" t="str">
        <x:f>IF($A102="","",IF($S102&lt;=0.10,"ALTA",IF($S102&lt;=Listas!$B$10,"ACEITÁVEL","BAIXA")))</x:f>
      </x:c>
      <x:c r="V102" s="44" t="str">
        <x:f>IF($A102="","",IF($U102="BAIXA","REVISAR MÉTODO",IF(ABS($T102)&gt;0.10,"CORRIGIR VIÉS",IF($K102&gt;0.12,"PREPARAR CRESCIMENTO",IF($K102&lt;-0.12,"REDUZIR PLANO","PLANO ESTÁVEL")))))</x:f>
      </x:c>
      <x:c r="W102" s="1"/>
    </x:row>
    <x:row r="103">
      <x:c r="A103" s="26"/>
      <x:c r="B103" s="36" t="str">
        <x:f>IF($A103="","",IFERROR(INDEX(Produtos!$B$5:$B$204,MATCH($A103,Produtos!$A$5:$A$204,0)),""))</x:f>
      </x:c>
      <x:c r="C103" s="36" t="str">
        <x:f>IF($A103="","",IFERROR(INDEX(Produtos!$C$5:$C$204,MATCH($A103,Produtos!$A$5:$A$204,0)),""))</x:f>
      </x:c>
      <x:c r="D103" s="36" t="str">
        <x:f>IF($A103="","",SUMIFS(Historico!$F$5:$F$304,Historico!$B$5:$B$304,$A103,Historico!$A$5:$A$304,D$4))</x:f>
      </x:c>
      <x:c r="E103" s="36" t="str">
        <x:f>IF($A103="","",SUMIFS(Historico!$F$5:$F$304,Historico!$B$5:$B$304,$A103,Historico!$A$5:$A$304,E$4))</x:f>
      </x:c>
      <x:c r="F103" s="36" t="str">
        <x:f>IF($A103="","",SUMIFS(Historico!$F$5:$F$304,Historico!$B$5:$B$304,$A103,Historico!$A$5:$A$304,F$4))</x:f>
      </x:c>
      <x:c r="G103" s="36" t="str">
        <x:f>IF($A103="","",SUMIFS(Historico!$F$5:$F$304,Historico!$B$5:$B$304,$A103,Historico!$A$5:$A$304,G$4))</x:f>
      </x:c>
      <x:c r="H103" s="36" t="str">
        <x:f>IF($A103="","",SUMIFS(Historico!$F$5:$F$304,Historico!$B$5:$B$304,$A103,Historico!$A$5:$A$304,H$4))</x:f>
      </x:c>
      <x:c r="I103" s="36" t="str">
        <x:f>IF($A103="","",SUMIFS(Historico!$F$5:$F$304,Historico!$B$5:$B$304,$A103,Historico!$A$5:$A$304,I$4))</x:f>
      </x:c>
      <x:c r="J103" s="36" t="str">
        <x:f>IF($A103="","",AVERAGE($G103:$I103))</x:f>
      </x:c>
      <x:c r="K103" s="42" t="str">
        <x:f>IF($A103="","",IFERROR(($I103-$G103)/MAX(1,$G103),0))</x:f>
      </x:c>
      <x:c r="L103" s="31"/>
      <x:c r="M103" s="36" t="str">
        <x:f>IF($A103="","",ROUND(MAX(0,$J103*(1+$K103/3*1)*(1+$L103)*SUMIF(Listas!$E$6:$E$17,MONTH(M$4),Listas!$F$6:$F$17)*SUMIF(Listas!$H$6:$H$8,Listas!$B$9,Listas!$I$6:$I$8)),0))</x:f>
      </x:c>
      <x:c r="N103" s="36" t="str">
        <x:f>IF($A103="","",ROUND(MAX(0,$J103*(1+$K103/3*2)*(1+$L103)*SUMIF(Listas!$E$6:$E$17,MONTH(N$4),Listas!$F$6:$F$17)*SUMIF(Listas!$H$6:$H$8,Listas!$B$9,Listas!$I$6:$I$8)),0))</x:f>
      </x:c>
      <x:c r="O103" s="36" t="str">
        <x:f>IF($A103="","",ROUND(MAX(0,$J103*(1+$K103/3*3)*(1+$L103)*SUMIF(Listas!$E$6:$E$17,MONTH(O$4),Listas!$F$6:$F$17)*SUMIF(Listas!$H$6:$H$8,Listas!$B$9,Listas!$I$6:$I$8)),0))</x:f>
      </x:c>
      <x:c r="P103" s="36" t="str">
        <x:f>IF($A103="","",ROUND(MAX(0,$J103*(1+$K103/3*4)*(1+$L103)*SUMIF(Listas!$E$6:$E$17,MONTH(P$4),Listas!$F$6:$F$17)*SUMIF(Listas!$H$6:$H$8,Listas!$B$9,Listas!$I$6:$I$8)),0))</x:f>
      </x:c>
      <x:c r="Q103" s="36" t="str">
        <x:f>IF($A103="","",ROUND(MAX(0,$J103*(1+$K103/3*5)*(1+$L103)*SUMIF(Listas!$E$6:$E$17,MONTH(Q$4),Listas!$F$6:$F$17)*SUMIF(Listas!$H$6:$H$8,Listas!$B$9,Listas!$I$6:$I$8)),0))</x:f>
      </x:c>
      <x:c r="R103" s="36" t="str">
        <x:f>IF($A103="","",ROUND(MAX(0,$J103*(1+$K103/3*6)*(1+$L103)*SUMIF(Listas!$E$6:$E$17,MONTH(R$4),Listas!$F$6:$F$17)*SUMIF(Listas!$H$6:$H$8,Listas!$B$9,Listas!$I$6:$I$8)),0))</x:f>
      </x:c>
      <x:c r="S103" s="42" t="str">
        <x:f>IF($A103="","",IFERROR(SUMIFS(Historico!$H$5:$H$304,Historico!$B$5:$B$304,$A103)/COUNTIFS(Historico!$B$5:$B$304,$A103,Historico!$H$5:$H$304,"&gt;=0"),0))</x:f>
      </x:c>
      <x:c r="T103" s="42" t="str">
        <x:f>IF($A103="","",IFERROR(SUMIFS(Historico!$I$5:$I$304,Historico!$B$5:$B$304,$A103)/COUNTIFS(Historico!$B$5:$B$304,$A103,Historico!$I$5:$I$304,"&lt;&gt;"),0))</x:f>
      </x:c>
      <x:c r="U103" s="44" t="str">
        <x:f>IF($A103="","",IF($S103&lt;=0.10,"ALTA",IF($S103&lt;=Listas!$B$10,"ACEITÁVEL","BAIXA")))</x:f>
      </x:c>
      <x:c r="V103" s="44" t="str">
        <x:f>IF($A103="","",IF($U103="BAIXA","REVISAR MÉTODO",IF(ABS($T103)&gt;0.10,"CORRIGIR VIÉS",IF($K103&gt;0.12,"PREPARAR CRESCIMENTO",IF($K103&lt;-0.12,"REDUZIR PLANO","PLANO ESTÁVEL")))))</x:f>
      </x:c>
      <x:c r="W103" s="1"/>
    </x:row>
    <x:row r="104">
      <x:c r="A104" s="26"/>
      <x:c r="B104" s="36" t="str">
        <x:f>IF($A104="","",IFERROR(INDEX(Produtos!$B$5:$B$204,MATCH($A104,Produtos!$A$5:$A$204,0)),""))</x:f>
      </x:c>
      <x:c r="C104" s="36" t="str">
        <x:f>IF($A104="","",IFERROR(INDEX(Produtos!$C$5:$C$204,MATCH($A104,Produtos!$A$5:$A$204,0)),""))</x:f>
      </x:c>
      <x:c r="D104" s="36" t="str">
        <x:f>IF($A104="","",SUMIFS(Historico!$F$5:$F$304,Historico!$B$5:$B$304,$A104,Historico!$A$5:$A$304,D$4))</x:f>
      </x:c>
      <x:c r="E104" s="36" t="str">
        <x:f>IF($A104="","",SUMIFS(Historico!$F$5:$F$304,Historico!$B$5:$B$304,$A104,Historico!$A$5:$A$304,E$4))</x:f>
      </x:c>
      <x:c r="F104" s="36" t="str">
        <x:f>IF($A104="","",SUMIFS(Historico!$F$5:$F$304,Historico!$B$5:$B$304,$A104,Historico!$A$5:$A$304,F$4))</x:f>
      </x:c>
      <x:c r="G104" s="36" t="str">
        <x:f>IF($A104="","",SUMIFS(Historico!$F$5:$F$304,Historico!$B$5:$B$304,$A104,Historico!$A$5:$A$304,G$4))</x:f>
      </x:c>
      <x:c r="H104" s="36" t="str">
        <x:f>IF($A104="","",SUMIFS(Historico!$F$5:$F$304,Historico!$B$5:$B$304,$A104,Historico!$A$5:$A$304,H$4))</x:f>
      </x:c>
      <x:c r="I104" s="36" t="str">
        <x:f>IF($A104="","",SUMIFS(Historico!$F$5:$F$304,Historico!$B$5:$B$304,$A104,Historico!$A$5:$A$304,I$4))</x:f>
      </x:c>
      <x:c r="J104" s="36" t="str">
        <x:f>IF($A104="","",AVERAGE($G104:$I104))</x:f>
      </x:c>
      <x:c r="K104" s="42" t="str">
        <x:f>IF($A104="","",IFERROR(($I104-$G104)/MAX(1,$G104),0))</x:f>
      </x:c>
      <x:c r="L104" s="31"/>
      <x:c r="M104" s="36" t="str">
        <x:f>IF($A104="","",ROUND(MAX(0,$J104*(1+$K104/3*1)*(1+$L104)*SUMIF(Listas!$E$6:$E$17,MONTH(M$4),Listas!$F$6:$F$17)*SUMIF(Listas!$H$6:$H$8,Listas!$B$9,Listas!$I$6:$I$8)),0))</x:f>
      </x:c>
      <x:c r="N104" s="36" t="str">
        <x:f>IF($A104="","",ROUND(MAX(0,$J104*(1+$K104/3*2)*(1+$L104)*SUMIF(Listas!$E$6:$E$17,MONTH(N$4),Listas!$F$6:$F$17)*SUMIF(Listas!$H$6:$H$8,Listas!$B$9,Listas!$I$6:$I$8)),0))</x:f>
      </x:c>
      <x:c r="O104" s="36" t="str">
        <x:f>IF($A104="","",ROUND(MAX(0,$J104*(1+$K104/3*3)*(1+$L104)*SUMIF(Listas!$E$6:$E$17,MONTH(O$4),Listas!$F$6:$F$17)*SUMIF(Listas!$H$6:$H$8,Listas!$B$9,Listas!$I$6:$I$8)),0))</x:f>
      </x:c>
      <x:c r="P104" s="36" t="str">
        <x:f>IF($A104="","",ROUND(MAX(0,$J104*(1+$K104/3*4)*(1+$L104)*SUMIF(Listas!$E$6:$E$17,MONTH(P$4),Listas!$F$6:$F$17)*SUMIF(Listas!$H$6:$H$8,Listas!$B$9,Listas!$I$6:$I$8)),0))</x:f>
      </x:c>
      <x:c r="Q104" s="36" t="str">
        <x:f>IF($A104="","",ROUND(MAX(0,$J104*(1+$K104/3*5)*(1+$L104)*SUMIF(Listas!$E$6:$E$17,MONTH(Q$4),Listas!$F$6:$F$17)*SUMIF(Listas!$H$6:$H$8,Listas!$B$9,Listas!$I$6:$I$8)),0))</x:f>
      </x:c>
      <x:c r="R104" s="36" t="str">
        <x:f>IF($A104="","",ROUND(MAX(0,$J104*(1+$K104/3*6)*(1+$L104)*SUMIF(Listas!$E$6:$E$17,MONTH(R$4),Listas!$F$6:$F$17)*SUMIF(Listas!$H$6:$H$8,Listas!$B$9,Listas!$I$6:$I$8)),0))</x:f>
      </x:c>
      <x:c r="S104" s="42" t="str">
        <x:f>IF($A104="","",IFERROR(SUMIFS(Historico!$H$5:$H$304,Historico!$B$5:$B$304,$A104)/COUNTIFS(Historico!$B$5:$B$304,$A104,Historico!$H$5:$H$304,"&gt;=0"),0))</x:f>
      </x:c>
      <x:c r="T104" s="42" t="str">
        <x:f>IF($A104="","",IFERROR(SUMIFS(Historico!$I$5:$I$304,Historico!$B$5:$B$304,$A104)/COUNTIFS(Historico!$B$5:$B$304,$A104,Historico!$I$5:$I$304,"&lt;&gt;"),0))</x:f>
      </x:c>
      <x:c r="U104" s="44" t="str">
        <x:f>IF($A104="","",IF($S104&lt;=0.10,"ALTA",IF($S104&lt;=Listas!$B$10,"ACEITÁVEL","BAIXA")))</x:f>
      </x:c>
      <x:c r="V104" s="44" t="str">
        <x:f>IF($A104="","",IF($U104="BAIXA","REVISAR MÉTODO",IF(ABS($T104)&gt;0.10,"CORRIGIR VIÉS",IF($K104&gt;0.12,"PREPARAR CRESCIMENTO",IF($K104&lt;-0.12,"REDUZIR PLANO","PLANO ESTÁVEL")))))</x:f>
      </x:c>
      <x:c r="W104" s="1"/>
    </x:row>
    <x:row r="105">
      <x:c r="A105" s="26"/>
      <x:c r="B105" s="36" t="str">
        <x:f>IF($A105="","",IFERROR(INDEX(Produtos!$B$5:$B$204,MATCH($A105,Produtos!$A$5:$A$204,0)),""))</x:f>
      </x:c>
      <x:c r="C105" s="36" t="str">
        <x:f>IF($A105="","",IFERROR(INDEX(Produtos!$C$5:$C$204,MATCH($A105,Produtos!$A$5:$A$204,0)),""))</x:f>
      </x:c>
      <x:c r="D105" s="36" t="str">
        <x:f>IF($A105="","",SUMIFS(Historico!$F$5:$F$304,Historico!$B$5:$B$304,$A105,Historico!$A$5:$A$304,D$4))</x:f>
      </x:c>
      <x:c r="E105" s="36" t="str">
        <x:f>IF($A105="","",SUMIFS(Historico!$F$5:$F$304,Historico!$B$5:$B$304,$A105,Historico!$A$5:$A$304,E$4))</x:f>
      </x:c>
      <x:c r="F105" s="36" t="str">
        <x:f>IF($A105="","",SUMIFS(Historico!$F$5:$F$304,Historico!$B$5:$B$304,$A105,Historico!$A$5:$A$304,F$4))</x:f>
      </x:c>
      <x:c r="G105" s="36" t="str">
        <x:f>IF($A105="","",SUMIFS(Historico!$F$5:$F$304,Historico!$B$5:$B$304,$A105,Historico!$A$5:$A$304,G$4))</x:f>
      </x:c>
      <x:c r="H105" s="36" t="str">
        <x:f>IF($A105="","",SUMIFS(Historico!$F$5:$F$304,Historico!$B$5:$B$304,$A105,Historico!$A$5:$A$304,H$4))</x:f>
      </x:c>
      <x:c r="I105" s="36" t="str">
        <x:f>IF($A105="","",SUMIFS(Historico!$F$5:$F$304,Historico!$B$5:$B$304,$A105,Historico!$A$5:$A$304,I$4))</x:f>
      </x:c>
      <x:c r="J105" s="36" t="str">
        <x:f>IF($A105="","",AVERAGE($G105:$I105))</x:f>
      </x:c>
      <x:c r="K105" s="42" t="str">
        <x:f>IF($A105="","",IFERROR(($I105-$G105)/MAX(1,$G105),0))</x:f>
      </x:c>
      <x:c r="L105" s="31"/>
      <x:c r="M105" s="36" t="str">
        <x:f>IF($A105="","",ROUND(MAX(0,$J105*(1+$K105/3*1)*(1+$L105)*SUMIF(Listas!$E$6:$E$17,MONTH(M$4),Listas!$F$6:$F$17)*SUMIF(Listas!$H$6:$H$8,Listas!$B$9,Listas!$I$6:$I$8)),0))</x:f>
      </x:c>
      <x:c r="N105" s="36" t="str">
        <x:f>IF($A105="","",ROUND(MAX(0,$J105*(1+$K105/3*2)*(1+$L105)*SUMIF(Listas!$E$6:$E$17,MONTH(N$4),Listas!$F$6:$F$17)*SUMIF(Listas!$H$6:$H$8,Listas!$B$9,Listas!$I$6:$I$8)),0))</x:f>
      </x:c>
      <x:c r="O105" s="36" t="str">
        <x:f>IF($A105="","",ROUND(MAX(0,$J105*(1+$K105/3*3)*(1+$L105)*SUMIF(Listas!$E$6:$E$17,MONTH(O$4),Listas!$F$6:$F$17)*SUMIF(Listas!$H$6:$H$8,Listas!$B$9,Listas!$I$6:$I$8)),0))</x:f>
      </x:c>
      <x:c r="P105" s="36" t="str">
        <x:f>IF($A105="","",ROUND(MAX(0,$J105*(1+$K105/3*4)*(1+$L105)*SUMIF(Listas!$E$6:$E$17,MONTH(P$4),Listas!$F$6:$F$17)*SUMIF(Listas!$H$6:$H$8,Listas!$B$9,Listas!$I$6:$I$8)),0))</x:f>
      </x:c>
      <x:c r="Q105" s="36" t="str">
        <x:f>IF($A105="","",ROUND(MAX(0,$J105*(1+$K105/3*5)*(1+$L105)*SUMIF(Listas!$E$6:$E$17,MONTH(Q$4),Listas!$F$6:$F$17)*SUMIF(Listas!$H$6:$H$8,Listas!$B$9,Listas!$I$6:$I$8)),0))</x:f>
      </x:c>
      <x:c r="R105" s="36" t="str">
        <x:f>IF($A105="","",ROUND(MAX(0,$J105*(1+$K105/3*6)*(1+$L105)*SUMIF(Listas!$E$6:$E$17,MONTH(R$4),Listas!$F$6:$F$17)*SUMIF(Listas!$H$6:$H$8,Listas!$B$9,Listas!$I$6:$I$8)),0))</x:f>
      </x:c>
      <x:c r="S105" s="42" t="str">
        <x:f>IF($A105="","",IFERROR(SUMIFS(Historico!$H$5:$H$304,Historico!$B$5:$B$304,$A105)/COUNTIFS(Historico!$B$5:$B$304,$A105,Historico!$H$5:$H$304,"&gt;=0"),0))</x:f>
      </x:c>
      <x:c r="T105" s="42" t="str">
        <x:f>IF($A105="","",IFERROR(SUMIFS(Historico!$I$5:$I$304,Historico!$B$5:$B$304,$A105)/COUNTIFS(Historico!$B$5:$B$304,$A105,Historico!$I$5:$I$304,"&lt;&gt;"),0))</x:f>
      </x:c>
      <x:c r="U105" s="44" t="str">
        <x:f>IF($A105="","",IF($S105&lt;=0.10,"ALTA",IF($S105&lt;=Listas!$B$10,"ACEITÁVEL","BAIXA")))</x:f>
      </x:c>
      <x:c r="V105" s="44" t="str">
        <x:f>IF($A105="","",IF($U105="BAIXA","REVISAR MÉTODO",IF(ABS($T105)&gt;0.10,"CORRIGIR VIÉS",IF($K105&gt;0.12,"PREPARAR CRESCIMENTO",IF($K105&lt;-0.12,"REDUZIR PLANO","PLANO ESTÁVEL")))))</x:f>
      </x:c>
      <x:c r="W105" s="1"/>
    </x:row>
    <x:row r="106">
      <x:c r="A106" s="26"/>
      <x:c r="B106" s="36" t="str">
        <x:f>IF($A106="","",IFERROR(INDEX(Produtos!$B$5:$B$204,MATCH($A106,Produtos!$A$5:$A$204,0)),""))</x:f>
      </x:c>
      <x:c r="C106" s="36" t="str">
        <x:f>IF($A106="","",IFERROR(INDEX(Produtos!$C$5:$C$204,MATCH($A106,Produtos!$A$5:$A$204,0)),""))</x:f>
      </x:c>
      <x:c r="D106" s="36" t="str">
        <x:f>IF($A106="","",SUMIFS(Historico!$F$5:$F$304,Historico!$B$5:$B$304,$A106,Historico!$A$5:$A$304,D$4))</x:f>
      </x:c>
      <x:c r="E106" s="36" t="str">
        <x:f>IF($A106="","",SUMIFS(Historico!$F$5:$F$304,Historico!$B$5:$B$304,$A106,Historico!$A$5:$A$304,E$4))</x:f>
      </x:c>
      <x:c r="F106" s="36" t="str">
        <x:f>IF($A106="","",SUMIFS(Historico!$F$5:$F$304,Historico!$B$5:$B$304,$A106,Historico!$A$5:$A$304,F$4))</x:f>
      </x:c>
      <x:c r="G106" s="36" t="str">
        <x:f>IF($A106="","",SUMIFS(Historico!$F$5:$F$304,Historico!$B$5:$B$304,$A106,Historico!$A$5:$A$304,G$4))</x:f>
      </x:c>
      <x:c r="H106" s="36" t="str">
        <x:f>IF($A106="","",SUMIFS(Historico!$F$5:$F$304,Historico!$B$5:$B$304,$A106,Historico!$A$5:$A$304,H$4))</x:f>
      </x:c>
      <x:c r="I106" s="36" t="str">
        <x:f>IF($A106="","",SUMIFS(Historico!$F$5:$F$304,Historico!$B$5:$B$304,$A106,Historico!$A$5:$A$304,I$4))</x:f>
      </x:c>
      <x:c r="J106" s="36" t="str">
        <x:f>IF($A106="","",AVERAGE($G106:$I106))</x:f>
      </x:c>
      <x:c r="K106" s="42" t="str">
        <x:f>IF($A106="","",IFERROR(($I106-$G106)/MAX(1,$G106),0))</x:f>
      </x:c>
      <x:c r="L106" s="31"/>
      <x:c r="M106" s="36" t="str">
        <x:f>IF($A106="","",ROUND(MAX(0,$J106*(1+$K106/3*1)*(1+$L106)*SUMIF(Listas!$E$6:$E$17,MONTH(M$4),Listas!$F$6:$F$17)*SUMIF(Listas!$H$6:$H$8,Listas!$B$9,Listas!$I$6:$I$8)),0))</x:f>
      </x:c>
      <x:c r="N106" s="36" t="str">
        <x:f>IF($A106="","",ROUND(MAX(0,$J106*(1+$K106/3*2)*(1+$L106)*SUMIF(Listas!$E$6:$E$17,MONTH(N$4),Listas!$F$6:$F$17)*SUMIF(Listas!$H$6:$H$8,Listas!$B$9,Listas!$I$6:$I$8)),0))</x:f>
      </x:c>
      <x:c r="O106" s="36" t="str">
        <x:f>IF($A106="","",ROUND(MAX(0,$J106*(1+$K106/3*3)*(1+$L106)*SUMIF(Listas!$E$6:$E$17,MONTH(O$4),Listas!$F$6:$F$17)*SUMIF(Listas!$H$6:$H$8,Listas!$B$9,Listas!$I$6:$I$8)),0))</x:f>
      </x:c>
      <x:c r="P106" s="36" t="str">
        <x:f>IF($A106="","",ROUND(MAX(0,$J106*(1+$K106/3*4)*(1+$L106)*SUMIF(Listas!$E$6:$E$17,MONTH(P$4),Listas!$F$6:$F$17)*SUMIF(Listas!$H$6:$H$8,Listas!$B$9,Listas!$I$6:$I$8)),0))</x:f>
      </x:c>
      <x:c r="Q106" s="36" t="str">
        <x:f>IF($A106="","",ROUND(MAX(0,$J106*(1+$K106/3*5)*(1+$L106)*SUMIF(Listas!$E$6:$E$17,MONTH(Q$4),Listas!$F$6:$F$17)*SUMIF(Listas!$H$6:$H$8,Listas!$B$9,Listas!$I$6:$I$8)),0))</x:f>
      </x:c>
      <x:c r="R106" s="36" t="str">
        <x:f>IF($A106="","",ROUND(MAX(0,$J106*(1+$K106/3*6)*(1+$L106)*SUMIF(Listas!$E$6:$E$17,MONTH(R$4),Listas!$F$6:$F$17)*SUMIF(Listas!$H$6:$H$8,Listas!$B$9,Listas!$I$6:$I$8)),0))</x:f>
      </x:c>
      <x:c r="S106" s="42" t="str">
        <x:f>IF($A106="","",IFERROR(SUMIFS(Historico!$H$5:$H$304,Historico!$B$5:$B$304,$A106)/COUNTIFS(Historico!$B$5:$B$304,$A106,Historico!$H$5:$H$304,"&gt;=0"),0))</x:f>
      </x:c>
      <x:c r="T106" s="42" t="str">
        <x:f>IF($A106="","",IFERROR(SUMIFS(Historico!$I$5:$I$304,Historico!$B$5:$B$304,$A106)/COUNTIFS(Historico!$B$5:$B$304,$A106,Historico!$I$5:$I$304,"&lt;&gt;"),0))</x:f>
      </x:c>
      <x:c r="U106" s="44" t="str">
        <x:f>IF($A106="","",IF($S106&lt;=0.10,"ALTA",IF($S106&lt;=Listas!$B$10,"ACEITÁVEL","BAIXA")))</x:f>
      </x:c>
      <x:c r="V106" s="44" t="str">
        <x:f>IF($A106="","",IF($U106="BAIXA","REVISAR MÉTODO",IF(ABS($T106)&gt;0.10,"CORRIGIR VIÉS",IF($K106&gt;0.12,"PREPARAR CRESCIMENTO",IF($K106&lt;-0.12,"REDUZIR PLANO","PLANO ESTÁVEL")))))</x:f>
      </x:c>
      <x:c r="W106" s="1"/>
    </x:row>
    <x:row r="107">
      <x:c r="A107" s="26"/>
      <x:c r="B107" s="36" t="str">
        <x:f>IF($A107="","",IFERROR(INDEX(Produtos!$B$5:$B$204,MATCH($A107,Produtos!$A$5:$A$204,0)),""))</x:f>
      </x:c>
      <x:c r="C107" s="36" t="str">
        <x:f>IF($A107="","",IFERROR(INDEX(Produtos!$C$5:$C$204,MATCH($A107,Produtos!$A$5:$A$204,0)),""))</x:f>
      </x:c>
      <x:c r="D107" s="36" t="str">
        <x:f>IF($A107="","",SUMIFS(Historico!$F$5:$F$304,Historico!$B$5:$B$304,$A107,Historico!$A$5:$A$304,D$4))</x:f>
      </x:c>
      <x:c r="E107" s="36" t="str">
        <x:f>IF($A107="","",SUMIFS(Historico!$F$5:$F$304,Historico!$B$5:$B$304,$A107,Historico!$A$5:$A$304,E$4))</x:f>
      </x:c>
      <x:c r="F107" s="36" t="str">
        <x:f>IF($A107="","",SUMIFS(Historico!$F$5:$F$304,Historico!$B$5:$B$304,$A107,Historico!$A$5:$A$304,F$4))</x:f>
      </x:c>
      <x:c r="G107" s="36" t="str">
        <x:f>IF($A107="","",SUMIFS(Historico!$F$5:$F$304,Historico!$B$5:$B$304,$A107,Historico!$A$5:$A$304,G$4))</x:f>
      </x:c>
      <x:c r="H107" s="36" t="str">
        <x:f>IF($A107="","",SUMIFS(Historico!$F$5:$F$304,Historico!$B$5:$B$304,$A107,Historico!$A$5:$A$304,H$4))</x:f>
      </x:c>
      <x:c r="I107" s="36" t="str">
        <x:f>IF($A107="","",SUMIFS(Historico!$F$5:$F$304,Historico!$B$5:$B$304,$A107,Historico!$A$5:$A$304,I$4))</x:f>
      </x:c>
      <x:c r="J107" s="36" t="str">
        <x:f>IF($A107="","",AVERAGE($G107:$I107))</x:f>
      </x:c>
      <x:c r="K107" s="42" t="str">
        <x:f>IF($A107="","",IFERROR(($I107-$G107)/MAX(1,$G107),0))</x:f>
      </x:c>
      <x:c r="L107" s="31"/>
      <x:c r="M107" s="36" t="str">
        <x:f>IF($A107="","",ROUND(MAX(0,$J107*(1+$K107/3*1)*(1+$L107)*SUMIF(Listas!$E$6:$E$17,MONTH(M$4),Listas!$F$6:$F$17)*SUMIF(Listas!$H$6:$H$8,Listas!$B$9,Listas!$I$6:$I$8)),0))</x:f>
      </x:c>
      <x:c r="N107" s="36" t="str">
        <x:f>IF($A107="","",ROUND(MAX(0,$J107*(1+$K107/3*2)*(1+$L107)*SUMIF(Listas!$E$6:$E$17,MONTH(N$4),Listas!$F$6:$F$17)*SUMIF(Listas!$H$6:$H$8,Listas!$B$9,Listas!$I$6:$I$8)),0))</x:f>
      </x:c>
      <x:c r="O107" s="36" t="str">
        <x:f>IF($A107="","",ROUND(MAX(0,$J107*(1+$K107/3*3)*(1+$L107)*SUMIF(Listas!$E$6:$E$17,MONTH(O$4),Listas!$F$6:$F$17)*SUMIF(Listas!$H$6:$H$8,Listas!$B$9,Listas!$I$6:$I$8)),0))</x:f>
      </x:c>
      <x:c r="P107" s="36" t="str">
        <x:f>IF($A107="","",ROUND(MAX(0,$J107*(1+$K107/3*4)*(1+$L107)*SUMIF(Listas!$E$6:$E$17,MONTH(P$4),Listas!$F$6:$F$17)*SUMIF(Listas!$H$6:$H$8,Listas!$B$9,Listas!$I$6:$I$8)),0))</x:f>
      </x:c>
      <x:c r="Q107" s="36" t="str">
        <x:f>IF($A107="","",ROUND(MAX(0,$J107*(1+$K107/3*5)*(1+$L107)*SUMIF(Listas!$E$6:$E$17,MONTH(Q$4),Listas!$F$6:$F$17)*SUMIF(Listas!$H$6:$H$8,Listas!$B$9,Listas!$I$6:$I$8)),0))</x:f>
      </x:c>
      <x:c r="R107" s="36" t="str">
        <x:f>IF($A107="","",ROUND(MAX(0,$J107*(1+$K107/3*6)*(1+$L107)*SUMIF(Listas!$E$6:$E$17,MONTH(R$4),Listas!$F$6:$F$17)*SUMIF(Listas!$H$6:$H$8,Listas!$B$9,Listas!$I$6:$I$8)),0))</x:f>
      </x:c>
      <x:c r="S107" s="42" t="str">
        <x:f>IF($A107="","",IFERROR(SUMIFS(Historico!$H$5:$H$304,Historico!$B$5:$B$304,$A107)/COUNTIFS(Historico!$B$5:$B$304,$A107,Historico!$H$5:$H$304,"&gt;=0"),0))</x:f>
      </x:c>
      <x:c r="T107" s="42" t="str">
        <x:f>IF($A107="","",IFERROR(SUMIFS(Historico!$I$5:$I$304,Historico!$B$5:$B$304,$A107)/COUNTIFS(Historico!$B$5:$B$304,$A107,Historico!$I$5:$I$304,"&lt;&gt;"),0))</x:f>
      </x:c>
      <x:c r="U107" s="44" t="str">
        <x:f>IF($A107="","",IF($S107&lt;=0.10,"ALTA",IF($S107&lt;=Listas!$B$10,"ACEITÁVEL","BAIXA")))</x:f>
      </x:c>
      <x:c r="V107" s="44" t="str">
        <x:f>IF($A107="","",IF($U107="BAIXA","REVISAR MÉTODO",IF(ABS($T107)&gt;0.10,"CORRIGIR VIÉS",IF($K107&gt;0.12,"PREPARAR CRESCIMENTO",IF($K107&lt;-0.12,"REDUZIR PLANO","PLANO ESTÁVEL")))))</x:f>
      </x:c>
      <x:c r="W107" s="1"/>
    </x:row>
    <x:row r="108">
      <x:c r="A108" s="26"/>
      <x:c r="B108" s="36" t="str">
        <x:f>IF($A108="","",IFERROR(INDEX(Produtos!$B$5:$B$204,MATCH($A108,Produtos!$A$5:$A$204,0)),""))</x:f>
      </x:c>
      <x:c r="C108" s="36" t="str">
        <x:f>IF($A108="","",IFERROR(INDEX(Produtos!$C$5:$C$204,MATCH($A108,Produtos!$A$5:$A$204,0)),""))</x:f>
      </x:c>
      <x:c r="D108" s="36" t="str">
        <x:f>IF($A108="","",SUMIFS(Historico!$F$5:$F$304,Historico!$B$5:$B$304,$A108,Historico!$A$5:$A$304,D$4))</x:f>
      </x:c>
      <x:c r="E108" s="36" t="str">
        <x:f>IF($A108="","",SUMIFS(Historico!$F$5:$F$304,Historico!$B$5:$B$304,$A108,Historico!$A$5:$A$304,E$4))</x:f>
      </x:c>
      <x:c r="F108" s="36" t="str">
        <x:f>IF($A108="","",SUMIFS(Historico!$F$5:$F$304,Historico!$B$5:$B$304,$A108,Historico!$A$5:$A$304,F$4))</x:f>
      </x:c>
      <x:c r="G108" s="36" t="str">
        <x:f>IF($A108="","",SUMIFS(Historico!$F$5:$F$304,Historico!$B$5:$B$304,$A108,Historico!$A$5:$A$304,G$4))</x:f>
      </x:c>
      <x:c r="H108" s="36" t="str">
        <x:f>IF($A108="","",SUMIFS(Historico!$F$5:$F$304,Historico!$B$5:$B$304,$A108,Historico!$A$5:$A$304,H$4))</x:f>
      </x:c>
      <x:c r="I108" s="36" t="str">
        <x:f>IF($A108="","",SUMIFS(Historico!$F$5:$F$304,Historico!$B$5:$B$304,$A108,Historico!$A$5:$A$304,I$4))</x:f>
      </x:c>
      <x:c r="J108" s="36" t="str">
        <x:f>IF($A108="","",AVERAGE($G108:$I108))</x:f>
      </x:c>
      <x:c r="K108" s="42" t="str">
        <x:f>IF($A108="","",IFERROR(($I108-$G108)/MAX(1,$G108),0))</x:f>
      </x:c>
      <x:c r="L108" s="31"/>
      <x:c r="M108" s="36" t="str">
        <x:f>IF($A108="","",ROUND(MAX(0,$J108*(1+$K108/3*1)*(1+$L108)*SUMIF(Listas!$E$6:$E$17,MONTH(M$4),Listas!$F$6:$F$17)*SUMIF(Listas!$H$6:$H$8,Listas!$B$9,Listas!$I$6:$I$8)),0))</x:f>
      </x:c>
      <x:c r="N108" s="36" t="str">
        <x:f>IF($A108="","",ROUND(MAX(0,$J108*(1+$K108/3*2)*(1+$L108)*SUMIF(Listas!$E$6:$E$17,MONTH(N$4),Listas!$F$6:$F$17)*SUMIF(Listas!$H$6:$H$8,Listas!$B$9,Listas!$I$6:$I$8)),0))</x:f>
      </x:c>
      <x:c r="O108" s="36" t="str">
        <x:f>IF($A108="","",ROUND(MAX(0,$J108*(1+$K108/3*3)*(1+$L108)*SUMIF(Listas!$E$6:$E$17,MONTH(O$4),Listas!$F$6:$F$17)*SUMIF(Listas!$H$6:$H$8,Listas!$B$9,Listas!$I$6:$I$8)),0))</x:f>
      </x:c>
      <x:c r="P108" s="36" t="str">
        <x:f>IF($A108="","",ROUND(MAX(0,$J108*(1+$K108/3*4)*(1+$L108)*SUMIF(Listas!$E$6:$E$17,MONTH(P$4),Listas!$F$6:$F$17)*SUMIF(Listas!$H$6:$H$8,Listas!$B$9,Listas!$I$6:$I$8)),0))</x:f>
      </x:c>
      <x:c r="Q108" s="36" t="str">
        <x:f>IF($A108="","",ROUND(MAX(0,$J108*(1+$K108/3*5)*(1+$L108)*SUMIF(Listas!$E$6:$E$17,MONTH(Q$4),Listas!$F$6:$F$17)*SUMIF(Listas!$H$6:$H$8,Listas!$B$9,Listas!$I$6:$I$8)),0))</x:f>
      </x:c>
      <x:c r="R108" s="36" t="str">
        <x:f>IF($A108="","",ROUND(MAX(0,$J108*(1+$K108/3*6)*(1+$L108)*SUMIF(Listas!$E$6:$E$17,MONTH(R$4),Listas!$F$6:$F$17)*SUMIF(Listas!$H$6:$H$8,Listas!$B$9,Listas!$I$6:$I$8)),0))</x:f>
      </x:c>
      <x:c r="S108" s="42" t="str">
        <x:f>IF($A108="","",IFERROR(SUMIFS(Historico!$H$5:$H$304,Historico!$B$5:$B$304,$A108)/COUNTIFS(Historico!$B$5:$B$304,$A108,Historico!$H$5:$H$304,"&gt;=0"),0))</x:f>
      </x:c>
      <x:c r="T108" s="42" t="str">
        <x:f>IF($A108="","",IFERROR(SUMIFS(Historico!$I$5:$I$304,Historico!$B$5:$B$304,$A108)/COUNTIFS(Historico!$B$5:$B$304,$A108,Historico!$I$5:$I$304,"&lt;&gt;"),0))</x:f>
      </x:c>
      <x:c r="U108" s="44" t="str">
        <x:f>IF($A108="","",IF($S108&lt;=0.10,"ALTA",IF($S108&lt;=Listas!$B$10,"ACEITÁVEL","BAIXA")))</x:f>
      </x:c>
      <x:c r="V108" s="44" t="str">
        <x:f>IF($A108="","",IF($U108="BAIXA","REVISAR MÉTODO",IF(ABS($T108)&gt;0.10,"CORRIGIR VIÉS",IF($K108&gt;0.12,"PREPARAR CRESCIMENTO",IF($K108&lt;-0.12,"REDUZIR PLANO","PLANO ESTÁVEL")))))</x:f>
      </x:c>
      <x:c r="W108" s="1"/>
    </x:row>
    <x:row r="109">
      <x:c r="A109" s="26"/>
      <x:c r="B109" s="36" t="str">
        <x:f>IF($A109="","",IFERROR(INDEX(Produtos!$B$5:$B$204,MATCH($A109,Produtos!$A$5:$A$204,0)),""))</x:f>
      </x:c>
      <x:c r="C109" s="36" t="str">
        <x:f>IF($A109="","",IFERROR(INDEX(Produtos!$C$5:$C$204,MATCH($A109,Produtos!$A$5:$A$204,0)),""))</x:f>
      </x:c>
      <x:c r="D109" s="36" t="str">
        <x:f>IF($A109="","",SUMIFS(Historico!$F$5:$F$304,Historico!$B$5:$B$304,$A109,Historico!$A$5:$A$304,D$4))</x:f>
      </x:c>
      <x:c r="E109" s="36" t="str">
        <x:f>IF($A109="","",SUMIFS(Historico!$F$5:$F$304,Historico!$B$5:$B$304,$A109,Historico!$A$5:$A$304,E$4))</x:f>
      </x:c>
      <x:c r="F109" s="36" t="str">
        <x:f>IF($A109="","",SUMIFS(Historico!$F$5:$F$304,Historico!$B$5:$B$304,$A109,Historico!$A$5:$A$304,F$4))</x:f>
      </x:c>
      <x:c r="G109" s="36" t="str">
        <x:f>IF($A109="","",SUMIFS(Historico!$F$5:$F$304,Historico!$B$5:$B$304,$A109,Historico!$A$5:$A$304,G$4))</x:f>
      </x:c>
      <x:c r="H109" s="36" t="str">
        <x:f>IF($A109="","",SUMIFS(Historico!$F$5:$F$304,Historico!$B$5:$B$304,$A109,Historico!$A$5:$A$304,H$4))</x:f>
      </x:c>
      <x:c r="I109" s="36" t="str">
        <x:f>IF($A109="","",SUMIFS(Historico!$F$5:$F$304,Historico!$B$5:$B$304,$A109,Historico!$A$5:$A$304,I$4))</x:f>
      </x:c>
      <x:c r="J109" s="36" t="str">
        <x:f>IF($A109="","",AVERAGE($G109:$I109))</x:f>
      </x:c>
      <x:c r="K109" s="42" t="str">
        <x:f>IF($A109="","",IFERROR(($I109-$G109)/MAX(1,$G109),0))</x:f>
      </x:c>
      <x:c r="L109" s="31"/>
      <x:c r="M109" s="36" t="str">
        <x:f>IF($A109="","",ROUND(MAX(0,$J109*(1+$K109/3*1)*(1+$L109)*SUMIF(Listas!$E$6:$E$17,MONTH(M$4),Listas!$F$6:$F$17)*SUMIF(Listas!$H$6:$H$8,Listas!$B$9,Listas!$I$6:$I$8)),0))</x:f>
      </x:c>
      <x:c r="N109" s="36" t="str">
        <x:f>IF($A109="","",ROUND(MAX(0,$J109*(1+$K109/3*2)*(1+$L109)*SUMIF(Listas!$E$6:$E$17,MONTH(N$4),Listas!$F$6:$F$17)*SUMIF(Listas!$H$6:$H$8,Listas!$B$9,Listas!$I$6:$I$8)),0))</x:f>
      </x:c>
      <x:c r="O109" s="36" t="str">
        <x:f>IF($A109="","",ROUND(MAX(0,$J109*(1+$K109/3*3)*(1+$L109)*SUMIF(Listas!$E$6:$E$17,MONTH(O$4),Listas!$F$6:$F$17)*SUMIF(Listas!$H$6:$H$8,Listas!$B$9,Listas!$I$6:$I$8)),0))</x:f>
      </x:c>
      <x:c r="P109" s="36" t="str">
        <x:f>IF($A109="","",ROUND(MAX(0,$J109*(1+$K109/3*4)*(1+$L109)*SUMIF(Listas!$E$6:$E$17,MONTH(P$4),Listas!$F$6:$F$17)*SUMIF(Listas!$H$6:$H$8,Listas!$B$9,Listas!$I$6:$I$8)),0))</x:f>
      </x:c>
      <x:c r="Q109" s="36" t="str">
        <x:f>IF($A109="","",ROUND(MAX(0,$J109*(1+$K109/3*5)*(1+$L109)*SUMIF(Listas!$E$6:$E$17,MONTH(Q$4),Listas!$F$6:$F$17)*SUMIF(Listas!$H$6:$H$8,Listas!$B$9,Listas!$I$6:$I$8)),0))</x:f>
      </x:c>
      <x:c r="R109" s="36" t="str">
        <x:f>IF($A109="","",ROUND(MAX(0,$J109*(1+$K109/3*6)*(1+$L109)*SUMIF(Listas!$E$6:$E$17,MONTH(R$4),Listas!$F$6:$F$17)*SUMIF(Listas!$H$6:$H$8,Listas!$B$9,Listas!$I$6:$I$8)),0))</x:f>
      </x:c>
      <x:c r="S109" s="42" t="str">
        <x:f>IF($A109="","",IFERROR(SUMIFS(Historico!$H$5:$H$304,Historico!$B$5:$B$304,$A109)/COUNTIFS(Historico!$B$5:$B$304,$A109,Historico!$H$5:$H$304,"&gt;=0"),0))</x:f>
      </x:c>
      <x:c r="T109" s="42" t="str">
        <x:f>IF($A109="","",IFERROR(SUMIFS(Historico!$I$5:$I$304,Historico!$B$5:$B$304,$A109)/COUNTIFS(Historico!$B$5:$B$304,$A109,Historico!$I$5:$I$304,"&lt;&gt;"),0))</x:f>
      </x:c>
      <x:c r="U109" s="44" t="str">
        <x:f>IF($A109="","",IF($S109&lt;=0.10,"ALTA",IF($S109&lt;=Listas!$B$10,"ACEITÁVEL","BAIXA")))</x:f>
      </x:c>
      <x:c r="V109" s="44" t="str">
        <x:f>IF($A109="","",IF($U109="BAIXA","REVISAR MÉTODO",IF(ABS($T109)&gt;0.10,"CORRIGIR VIÉS",IF($K109&gt;0.12,"PREPARAR CRESCIMENTO",IF($K109&lt;-0.12,"REDUZIR PLANO","PLANO ESTÁVEL")))))</x:f>
      </x:c>
      <x:c r="W109" s="1"/>
    </x:row>
    <x:row r="110">
      <x:c r="A110" s="26"/>
      <x:c r="B110" s="36" t="str">
        <x:f>IF($A110="","",IFERROR(INDEX(Produtos!$B$5:$B$204,MATCH($A110,Produtos!$A$5:$A$204,0)),""))</x:f>
      </x:c>
      <x:c r="C110" s="36" t="str">
        <x:f>IF($A110="","",IFERROR(INDEX(Produtos!$C$5:$C$204,MATCH($A110,Produtos!$A$5:$A$204,0)),""))</x:f>
      </x:c>
      <x:c r="D110" s="36" t="str">
        <x:f>IF($A110="","",SUMIFS(Historico!$F$5:$F$304,Historico!$B$5:$B$304,$A110,Historico!$A$5:$A$304,D$4))</x:f>
      </x:c>
      <x:c r="E110" s="36" t="str">
        <x:f>IF($A110="","",SUMIFS(Historico!$F$5:$F$304,Historico!$B$5:$B$304,$A110,Historico!$A$5:$A$304,E$4))</x:f>
      </x:c>
      <x:c r="F110" s="36" t="str">
        <x:f>IF($A110="","",SUMIFS(Historico!$F$5:$F$304,Historico!$B$5:$B$304,$A110,Historico!$A$5:$A$304,F$4))</x:f>
      </x:c>
      <x:c r="G110" s="36" t="str">
        <x:f>IF($A110="","",SUMIFS(Historico!$F$5:$F$304,Historico!$B$5:$B$304,$A110,Historico!$A$5:$A$304,G$4))</x:f>
      </x:c>
      <x:c r="H110" s="36" t="str">
        <x:f>IF($A110="","",SUMIFS(Historico!$F$5:$F$304,Historico!$B$5:$B$304,$A110,Historico!$A$5:$A$304,H$4))</x:f>
      </x:c>
      <x:c r="I110" s="36" t="str">
        <x:f>IF($A110="","",SUMIFS(Historico!$F$5:$F$304,Historico!$B$5:$B$304,$A110,Historico!$A$5:$A$304,I$4))</x:f>
      </x:c>
      <x:c r="J110" s="36" t="str">
        <x:f>IF($A110="","",AVERAGE($G110:$I110))</x:f>
      </x:c>
      <x:c r="K110" s="42" t="str">
        <x:f>IF($A110="","",IFERROR(($I110-$G110)/MAX(1,$G110),0))</x:f>
      </x:c>
      <x:c r="L110" s="31"/>
      <x:c r="M110" s="36" t="str">
        <x:f>IF($A110="","",ROUND(MAX(0,$J110*(1+$K110/3*1)*(1+$L110)*SUMIF(Listas!$E$6:$E$17,MONTH(M$4),Listas!$F$6:$F$17)*SUMIF(Listas!$H$6:$H$8,Listas!$B$9,Listas!$I$6:$I$8)),0))</x:f>
      </x:c>
      <x:c r="N110" s="36" t="str">
        <x:f>IF($A110="","",ROUND(MAX(0,$J110*(1+$K110/3*2)*(1+$L110)*SUMIF(Listas!$E$6:$E$17,MONTH(N$4),Listas!$F$6:$F$17)*SUMIF(Listas!$H$6:$H$8,Listas!$B$9,Listas!$I$6:$I$8)),0))</x:f>
      </x:c>
      <x:c r="O110" s="36" t="str">
        <x:f>IF($A110="","",ROUND(MAX(0,$J110*(1+$K110/3*3)*(1+$L110)*SUMIF(Listas!$E$6:$E$17,MONTH(O$4),Listas!$F$6:$F$17)*SUMIF(Listas!$H$6:$H$8,Listas!$B$9,Listas!$I$6:$I$8)),0))</x:f>
      </x:c>
      <x:c r="P110" s="36" t="str">
        <x:f>IF($A110="","",ROUND(MAX(0,$J110*(1+$K110/3*4)*(1+$L110)*SUMIF(Listas!$E$6:$E$17,MONTH(P$4),Listas!$F$6:$F$17)*SUMIF(Listas!$H$6:$H$8,Listas!$B$9,Listas!$I$6:$I$8)),0))</x:f>
      </x:c>
      <x:c r="Q110" s="36" t="str">
        <x:f>IF($A110="","",ROUND(MAX(0,$J110*(1+$K110/3*5)*(1+$L110)*SUMIF(Listas!$E$6:$E$17,MONTH(Q$4),Listas!$F$6:$F$17)*SUMIF(Listas!$H$6:$H$8,Listas!$B$9,Listas!$I$6:$I$8)),0))</x:f>
      </x:c>
      <x:c r="R110" s="36" t="str">
        <x:f>IF($A110="","",ROUND(MAX(0,$J110*(1+$K110/3*6)*(1+$L110)*SUMIF(Listas!$E$6:$E$17,MONTH(R$4),Listas!$F$6:$F$17)*SUMIF(Listas!$H$6:$H$8,Listas!$B$9,Listas!$I$6:$I$8)),0))</x:f>
      </x:c>
      <x:c r="S110" s="42" t="str">
        <x:f>IF($A110="","",IFERROR(SUMIFS(Historico!$H$5:$H$304,Historico!$B$5:$B$304,$A110)/COUNTIFS(Historico!$B$5:$B$304,$A110,Historico!$H$5:$H$304,"&gt;=0"),0))</x:f>
      </x:c>
      <x:c r="T110" s="42" t="str">
        <x:f>IF($A110="","",IFERROR(SUMIFS(Historico!$I$5:$I$304,Historico!$B$5:$B$304,$A110)/COUNTIFS(Historico!$B$5:$B$304,$A110,Historico!$I$5:$I$304,"&lt;&gt;"),0))</x:f>
      </x:c>
      <x:c r="U110" s="44" t="str">
        <x:f>IF($A110="","",IF($S110&lt;=0.10,"ALTA",IF($S110&lt;=Listas!$B$10,"ACEITÁVEL","BAIXA")))</x:f>
      </x:c>
      <x:c r="V110" s="44" t="str">
        <x:f>IF($A110="","",IF($U110="BAIXA","REVISAR MÉTODO",IF(ABS($T110)&gt;0.10,"CORRIGIR VIÉS",IF($K110&gt;0.12,"PREPARAR CRESCIMENTO",IF($K110&lt;-0.12,"REDUZIR PLANO","PLANO ESTÁVEL")))))</x:f>
      </x:c>
      <x:c r="W110" s="1"/>
    </x:row>
    <x:row r="111">
      <x:c r="A111" s="26"/>
      <x:c r="B111" s="36" t="str">
        <x:f>IF($A111="","",IFERROR(INDEX(Produtos!$B$5:$B$204,MATCH($A111,Produtos!$A$5:$A$204,0)),""))</x:f>
      </x:c>
      <x:c r="C111" s="36" t="str">
        <x:f>IF($A111="","",IFERROR(INDEX(Produtos!$C$5:$C$204,MATCH($A111,Produtos!$A$5:$A$204,0)),""))</x:f>
      </x:c>
      <x:c r="D111" s="36" t="str">
        <x:f>IF($A111="","",SUMIFS(Historico!$F$5:$F$304,Historico!$B$5:$B$304,$A111,Historico!$A$5:$A$304,D$4))</x:f>
      </x:c>
      <x:c r="E111" s="36" t="str">
        <x:f>IF($A111="","",SUMIFS(Historico!$F$5:$F$304,Historico!$B$5:$B$304,$A111,Historico!$A$5:$A$304,E$4))</x:f>
      </x:c>
      <x:c r="F111" s="36" t="str">
        <x:f>IF($A111="","",SUMIFS(Historico!$F$5:$F$304,Historico!$B$5:$B$304,$A111,Historico!$A$5:$A$304,F$4))</x:f>
      </x:c>
      <x:c r="G111" s="36" t="str">
        <x:f>IF($A111="","",SUMIFS(Historico!$F$5:$F$304,Historico!$B$5:$B$304,$A111,Historico!$A$5:$A$304,G$4))</x:f>
      </x:c>
      <x:c r="H111" s="36" t="str">
        <x:f>IF($A111="","",SUMIFS(Historico!$F$5:$F$304,Historico!$B$5:$B$304,$A111,Historico!$A$5:$A$304,H$4))</x:f>
      </x:c>
      <x:c r="I111" s="36" t="str">
        <x:f>IF($A111="","",SUMIFS(Historico!$F$5:$F$304,Historico!$B$5:$B$304,$A111,Historico!$A$5:$A$304,I$4))</x:f>
      </x:c>
      <x:c r="J111" s="36" t="str">
        <x:f>IF($A111="","",AVERAGE($G111:$I111))</x:f>
      </x:c>
      <x:c r="K111" s="42" t="str">
        <x:f>IF($A111="","",IFERROR(($I111-$G111)/MAX(1,$G111),0))</x:f>
      </x:c>
      <x:c r="L111" s="31"/>
      <x:c r="M111" s="36" t="str">
        <x:f>IF($A111="","",ROUND(MAX(0,$J111*(1+$K111/3*1)*(1+$L111)*SUMIF(Listas!$E$6:$E$17,MONTH(M$4),Listas!$F$6:$F$17)*SUMIF(Listas!$H$6:$H$8,Listas!$B$9,Listas!$I$6:$I$8)),0))</x:f>
      </x:c>
      <x:c r="N111" s="36" t="str">
        <x:f>IF($A111="","",ROUND(MAX(0,$J111*(1+$K111/3*2)*(1+$L111)*SUMIF(Listas!$E$6:$E$17,MONTH(N$4),Listas!$F$6:$F$17)*SUMIF(Listas!$H$6:$H$8,Listas!$B$9,Listas!$I$6:$I$8)),0))</x:f>
      </x:c>
      <x:c r="O111" s="36" t="str">
        <x:f>IF($A111="","",ROUND(MAX(0,$J111*(1+$K111/3*3)*(1+$L111)*SUMIF(Listas!$E$6:$E$17,MONTH(O$4),Listas!$F$6:$F$17)*SUMIF(Listas!$H$6:$H$8,Listas!$B$9,Listas!$I$6:$I$8)),0))</x:f>
      </x:c>
      <x:c r="P111" s="36" t="str">
        <x:f>IF($A111="","",ROUND(MAX(0,$J111*(1+$K111/3*4)*(1+$L111)*SUMIF(Listas!$E$6:$E$17,MONTH(P$4),Listas!$F$6:$F$17)*SUMIF(Listas!$H$6:$H$8,Listas!$B$9,Listas!$I$6:$I$8)),0))</x:f>
      </x:c>
      <x:c r="Q111" s="36" t="str">
        <x:f>IF($A111="","",ROUND(MAX(0,$J111*(1+$K111/3*5)*(1+$L111)*SUMIF(Listas!$E$6:$E$17,MONTH(Q$4),Listas!$F$6:$F$17)*SUMIF(Listas!$H$6:$H$8,Listas!$B$9,Listas!$I$6:$I$8)),0))</x:f>
      </x:c>
      <x:c r="R111" s="36" t="str">
        <x:f>IF($A111="","",ROUND(MAX(0,$J111*(1+$K111/3*6)*(1+$L111)*SUMIF(Listas!$E$6:$E$17,MONTH(R$4),Listas!$F$6:$F$17)*SUMIF(Listas!$H$6:$H$8,Listas!$B$9,Listas!$I$6:$I$8)),0))</x:f>
      </x:c>
      <x:c r="S111" s="42" t="str">
        <x:f>IF($A111="","",IFERROR(SUMIFS(Historico!$H$5:$H$304,Historico!$B$5:$B$304,$A111)/COUNTIFS(Historico!$B$5:$B$304,$A111,Historico!$H$5:$H$304,"&gt;=0"),0))</x:f>
      </x:c>
      <x:c r="T111" s="42" t="str">
        <x:f>IF($A111="","",IFERROR(SUMIFS(Historico!$I$5:$I$304,Historico!$B$5:$B$304,$A111)/COUNTIFS(Historico!$B$5:$B$304,$A111,Historico!$I$5:$I$304,"&lt;&gt;"),0))</x:f>
      </x:c>
      <x:c r="U111" s="44" t="str">
        <x:f>IF($A111="","",IF($S111&lt;=0.10,"ALTA",IF($S111&lt;=Listas!$B$10,"ACEITÁVEL","BAIXA")))</x:f>
      </x:c>
      <x:c r="V111" s="44" t="str">
        <x:f>IF($A111="","",IF($U111="BAIXA","REVISAR MÉTODO",IF(ABS($T111)&gt;0.10,"CORRIGIR VIÉS",IF($K111&gt;0.12,"PREPARAR CRESCIMENTO",IF($K111&lt;-0.12,"REDUZIR PLANO","PLANO ESTÁVEL")))))</x:f>
      </x:c>
      <x:c r="W111" s="1"/>
    </x:row>
    <x:row r="112">
      <x:c r="A112" s="26"/>
      <x:c r="B112" s="36" t="str">
        <x:f>IF($A112="","",IFERROR(INDEX(Produtos!$B$5:$B$204,MATCH($A112,Produtos!$A$5:$A$204,0)),""))</x:f>
      </x:c>
      <x:c r="C112" s="36" t="str">
        <x:f>IF($A112="","",IFERROR(INDEX(Produtos!$C$5:$C$204,MATCH($A112,Produtos!$A$5:$A$204,0)),""))</x:f>
      </x:c>
      <x:c r="D112" s="36" t="str">
        <x:f>IF($A112="","",SUMIFS(Historico!$F$5:$F$304,Historico!$B$5:$B$304,$A112,Historico!$A$5:$A$304,D$4))</x:f>
      </x:c>
      <x:c r="E112" s="36" t="str">
        <x:f>IF($A112="","",SUMIFS(Historico!$F$5:$F$304,Historico!$B$5:$B$304,$A112,Historico!$A$5:$A$304,E$4))</x:f>
      </x:c>
      <x:c r="F112" s="36" t="str">
        <x:f>IF($A112="","",SUMIFS(Historico!$F$5:$F$304,Historico!$B$5:$B$304,$A112,Historico!$A$5:$A$304,F$4))</x:f>
      </x:c>
      <x:c r="G112" s="36" t="str">
        <x:f>IF($A112="","",SUMIFS(Historico!$F$5:$F$304,Historico!$B$5:$B$304,$A112,Historico!$A$5:$A$304,G$4))</x:f>
      </x:c>
      <x:c r="H112" s="36" t="str">
        <x:f>IF($A112="","",SUMIFS(Historico!$F$5:$F$304,Historico!$B$5:$B$304,$A112,Historico!$A$5:$A$304,H$4))</x:f>
      </x:c>
      <x:c r="I112" s="36" t="str">
        <x:f>IF($A112="","",SUMIFS(Historico!$F$5:$F$304,Historico!$B$5:$B$304,$A112,Historico!$A$5:$A$304,I$4))</x:f>
      </x:c>
      <x:c r="J112" s="36" t="str">
        <x:f>IF($A112="","",AVERAGE($G112:$I112))</x:f>
      </x:c>
      <x:c r="K112" s="42" t="str">
        <x:f>IF($A112="","",IFERROR(($I112-$G112)/MAX(1,$G112),0))</x:f>
      </x:c>
      <x:c r="L112" s="31"/>
      <x:c r="M112" s="36" t="str">
        <x:f>IF($A112="","",ROUND(MAX(0,$J112*(1+$K112/3*1)*(1+$L112)*SUMIF(Listas!$E$6:$E$17,MONTH(M$4),Listas!$F$6:$F$17)*SUMIF(Listas!$H$6:$H$8,Listas!$B$9,Listas!$I$6:$I$8)),0))</x:f>
      </x:c>
      <x:c r="N112" s="36" t="str">
        <x:f>IF($A112="","",ROUND(MAX(0,$J112*(1+$K112/3*2)*(1+$L112)*SUMIF(Listas!$E$6:$E$17,MONTH(N$4),Listas!$F$6:$F$17)*SUMIF(Listas!$H$6:$H$8,Listas!$B$9,Listas!$I$6:$I$8)),0))</x:f>
      </x:c>
      <x:c r="O112" s="36" t="str">
        <x:f>IF($A112="","",ROUND(MAX(0,$J112*(1+$K112/3*3)*(1+$L112)*SUMIF(Listas!$E$6:$E$17,MONTH(O$4),Listas!$F$6:$F$17)*SUMIF(Listas!$H$6:$H$8,Listas!$B$9,Listas!$I$6:$I$8)),0))</x:f>
      </x:c>
      <x:c r="P112" s="36" t="str">
        <x:f>IF($A112="","",ROUND(MAX(0,$J112*(1+$K112/3*4)*(1+$L112)*SUMIF(Listas!$E$6:$E$17,MONTH(P$4),Listas!$F$6:$F$17)*SUMIF(Listas!$H$6:$H$8,Listas!$B$9,Listas!$I$6:$I$8)),0))</x:f>
      </x:c>
      <x:c r="Q112" s="36" t="str">
        <x:f>IF($A112="","",ROUND(MAX(0,$J112*(1+$K112/3*5)*(1+$L112)*SUMIF(Listas!$E$6:$E$17,MONTH(Q$4),Listas!$F$6:$F$17)*SUMIF(Listas!$H$6:$H$8,Listas!$B$9,Listas!$I$6:$I$8)),0))</x:f>
      </x:c>
      <x:c r="R112" s="36" t="str">
        <x:f>IF($A112="","",ROUND(MAX(0,$J112*(1+$K112/3*6)*(1+$L112)*SUMIF(Listas!$E$6:$E$17,MONTH(R$4),Listas!$F$6:$F$17)*SUMIF(Listas!$H$6:$H$8,Listas!$B$9,Listas!$I$6:$I$8)),0))</x:f>
      </x:c>
      <x:c r="S112" s="42" t="str">
        <x:f>IF($A112="","",IFERROR(SUMIFS(Historico!$H$5:$H$304,Historico!$B$5:$B$304,$A112)/COUNTIFS(Historico!$B$5:$B$304,$A112,Historico!$H$5:$H$304,"&gt;=0"),0))</x:f>
      </x:c>
      <x:c r="T112" s="42" t="str">
        <x:f>IF($A112="","",IFERROR(SUMIFS(Historico!$I$5:$I$304,Historico!$B$5:$B$304,$A112)/COUNTIFS(Historico!$B$5:$B$304,$A112,Historico!$I$5:$I$304,"&lt;&gt;"),0))</x:f>
      </x:c>
      <x:c r="U112" s="44" t="str">
        <x:f>IF($A112="","",IF($S112&lt;=0.10,"ALTA",IF($S112&lt;=Listas!$B$10,"ACEITÁVEL","BAIXA")))</x:f>
      </x:c>
      <x:c r="V112" s="44" t="str">
        <x:f>IF($A112="","",IF($U112="BAIXA","REVISAR MÉTODO",IF(ABS($T112)&gt;0.10,"CORRIGIR VIÉS",IF($K112&gt;0.12,"PREPARAR CRESCIMENTO",IF($K112&lt;-0.12,"REDUZIR PLANO","PLANO ESTÁVEL")))))</x:f>
      </x:c>
      <x:c r="W112" s="1"/>
    </x:row>
    <x:row r="113">
      <x:c r="A113" s="26"/>
      <x:c r="B113" s="36" t="str">
        <x:f>IF($A113="","",IFERROR(INDEX(Produtos!$B$5:$B$204,MATCH($A113,Produtos!$A$5:$A$204,0)),""))</x:f>
      </x:c>
      <x:c r="C113" s="36" t="str">
        <x:f>IF($A113="","",IFERROR(INDEX(Produtos!$C$5:$C$204,MATCH($A113,Produtos!$A$5:$A$204,0)),""))</x:f>
      </x:c>
      <x:c r="D113" s="36" t="str">
        <x:f>IF($A113="","",SUMIFS(Historico!$F$5:$F$304,Historico!$B$5:$B$304,$A113,Historico!$A$5:$A$304,D$4))</x:f>
      </x:c>
      <x:c r="E113" s="36" t="str">
        <x:f>IF($A113="","",SUMIFS(Historico!$F$5:$F$304,Historico!$B$5:$B$304,$A113,Historico!$A$5:$A$304,E$4))</x:f>
      </x:c>
      <x:c r="F113" s="36" t="str">
        <x:f>IF($A113="","",SUMIFS(Historico!$F$5:$F$304,Historico!$B$5:$B$304,$A113,Historico!$A$5:$A$304,F$4))</x:f>
      </x:c>
      <x:c r="G113" s="36" t="str">
        <x:f>IF($A113="","",SUMIFS(Historico!$F$5:$F$304,Historico!$B$5:$B$304,$A113,Historico!$A$5:$A$304,G$4))</x:f>
      </x:c>
      <x:c r="H113" s="36" t="str">
        <x:f>IF($A113="","",SUMIFS(Historico!$F$5:$F$304,Historico!$B$5:$B$304,$A113,Historico!$A$5:$A$304,H$4))</x:f>
      </x:c>
      <x:c r="I113" s="36" t="str">
        <x:f>IF($A113="","",SUMIFS(Historico!$F$5:$F$304,Historico!$B$5:$B$304,$A113,Historico!$A$5:$A$304,I$4))</x:f>
      </x:c>
      <x:c r="J113" s="36" t="str">
        <x:f>IF($A113="","",AVERAGE($G113:$I113))</x:f>
      </x:c>
      <x:c r="K113" s="42" t="str">
        <x:f>IF($A113="","",IFERROR(($I113-$G113)/MAX(1,$G113),0))</x:f>
      </x:c>
      <x:c r="L113" s="31"/>
      <x:c r="M113" s="36" t="str">
        <x:f>IF($A113="","",ROUND(MAX(0,$J113*(1+$K113/3*1)*(1+$L113)*SUMIF(Listas!$E$6:$E$17,MONTH(M$4),Listas!$F$6:$F$17)*SUMIF(Listas!$H$6:$H$8,Listas!$B$9,Listas!$I$6:$I$8)),0))</x:f>
      </x:c>
      <x:c r="N113" s="36" t="str">
        <x:f>IF($A113="","",ROUND(MAX(0,$J113*(1+$K113/3*2)*(1+$L113)*SUMIF(Listas!$E$6:$E$17,MONTH(N$4),Listas!$F$6:$F$17)*SUMIF(Listas!$H$6:$H$8,Listas!$B$9,Listas!$I$6:$I$8)),0))</x:f>
      </x:c>
      <x:c r="O113" s="36" t="str">
        <x:f>IF($A113="","",ROUND(MAX(0,$J113*(1+$K113/3*3)*(1+$L113)*SUMIF(Listas!$E$6:$E$17,MONTH(O$4),Listas!$F$6:$F$17)*SUMIF(Listas!$H$6:$H$8,Listas!$B$9,Listas!$I$6:$I$8)),0))</x:f>
      </x:c>
      <x:c r="P113" s="36" t="str">
        <x:f>IF($A113="","",ROUND(MAX(0,$J113*(1+$K113/3*4)*(1+$L113)*SUMIF(Listas!$E$6:$E$17,MONTH(P$4),Listas!$F$6:$F$17)*SUMIF(Listas!$H$6:$H$8,Listas!$B$9,Listas!$I$6:$I$8)),0))</x:f>
      </x:c>
      <x:c r="Q113" s="36" t="str">
        <x:f>IF($A113="","",ROUND(MAX(0,$J113*(1+$K113/3*5)*(1+$L113)*SUMIF(Listas!$E$6:$E$17,MONTH(Q$4),Listas!$F$6:$F$17)*SUMIF(Listas!$H$6:$H$8,Listas!$B$9,Listas!$I$6:$I$8)),0))</x:f>
      </x:c>
      <x:c r="R113" s="36" t="str">
        <x:f>IF($A113="","",ROUND(MAX(0,$J113*(1+$K113/3*6)*(1+$L113)*SUMIF(Listas!$E$6:$E$17,MONTH(R$4),Listas!$F$6:$F$17)*SUMIF(Listas!$H$6:$H$8,Listas!$B$9,Listas!$I$6:$I$8)),0))</x:f>
      </x:c>
      <x:c r="S113" s="42" t="str">
        <x:f>IF($A113="","",IFERROR(SUMIFS(Historico!$H$5:$H$304,Historico!$B$5:$B$304,$A113)/COUNTIFS(Historico!$B$5:$B$304,$A113,Historico!$H$5:$H$304,"&gt;=0"),0))</x:f>
      </x:c>
      <x:c r="T113" s="42" t="str">
        <x:f>IF($A113="","",IFERROR(SUMIFS(Historico!$I$5:$I$304,Historico!$B$5:$B$304,$A113)/COUNTIFS(Historico!$B$5:$B$304,$A113,Historico!$I$5:$I$304,"&lt;&gt;"),0))</x:f>
      </x:c>
      <x:c r="U113" s="44" t="str">
        <x:f>IF($A113="","",IF($S113&lt;=0.10,"ALTA",IF($S113&lt;=Listas!$B$10,"ACEITÁVEL","BAIXA")))</x:f>
      </x:c>
      <x:c r="V113" s="44" t="str">
        <x:f>IF($A113="","",IF($U113="BAIXA","REVISAR MÉTODO",IF(ABS($T113)&gt;0.10,"CORRIGIR VIÉS",IF($K113&gt;0.12,"PREPARAR CRESCIMENTO",IF($K113&lt;-0.12,"REDUZIR PLANO","PLANO ESTÁVEL")))))</x:f>
      </x:c>
      <x:c r="W113" s="1"/>
    </x:row>
    <x:row r="114">
      <x:c r="A114" s="26"/>
      <x:c r="B114" s="36" t="str">
        <x:f>IF($A114="","",IFERROR(INDEX(Produtos!$B$5:$B$204,MATCH($A114,Produtos!$A$5:$A$204,0)),""))</x:f>
      </x:c>
      <x:c r="C114" s="36" t="str">
        <x:f>IF($A114="","",IFERROR(INDEX(Produtos!$C$5:$C$204,MATCH($A114,Produtos!$A$5:$A$204,0)),""))</x:f>
      </x:c>
      <x:c r="D114" s="36" t="str">
        <x:f>IF($A114="","",SUMIFS(Historico!$F$5:$F$304,Historico!$B$5:$B$304,$A114,Historico!$A$5:$A$304,D$4))</x:f>
      </x:c>
      <x:c r="E114" s="36" t="str">
        <x:f>IF($A114="","",SUMIFS(Historico!$F$5:$F$304,Historico!$B$5:$B$304,$A114,Historico!$A$5:$A$304,E$4))</x:f>
      </x:c>
      <x:c r="F114" s="36" t="str">
        <x:f>IF($A114="","",SUMIFS(Historico!$F$5:$F$304,Historico!$B$5:$B$304,$A114,Historico!$A$5:$A$304,F$4))</x:f>
      </x:c>
      <x:c r="G114" s="36" t="str">
        <x:f>IF($A114="","",SUMIFS(Historico!$F$5:$F$304,Historico!$B$5:$B$304,$A114,Historico!$A$5:$A$304,G$4))</x:f>
      </x:c>
      <x:c r="H114" s="36" t="str">
        <x:f>IF($A114="","",SUMIFS(Historico!$F$5:$F$304,Historico!$B$5:$B$304,$A114,Historico!$A$5:$A$304,H$4))</x:f>
      </x:c>
      <x:c r="I114" s="36" t="str">
        <x:f>IF($A114="","",SUMIFS(Historico!$F$5:$F$304,Historico!$B$5:$B$304,$A114,Historico!$A$5:$A$304,I$4))</x:f>
      </x:c>
      <x:c r="J114" s="36" t="str">
        <x:f>IF($A114="","",AVERAGE($G114:$I114))</x:f>
      </x:c>
      <x:c r="K114" s="42" t="str">
        <x:f>IF($A114="","",IFERROR(($I114-$G114)/MAX(1,$G114),0))</x:f>
      </x:c>
      <x:c r="L114" s="31"/>
      <x:c r="M114" s="36" t="str">
        <x:f>IF($A114="","",ROUND(MAX(0,$J114*(1+$K114/3*1)*(1+$L114)*SUMIF(Listas!$E$6:$E$17,MONTH(M$4),Listas!$F$6:$F$17)*SUMIF(Listas!$H$6:$H$8,Listas!$B$9,Listas!$I$6:$I$8)),0))</x:f>
      </x:c>
      <x:c r="N114" s="36" t="str">
        <x:f>IF($A114="","",ROUND(MAX(0,$J114*(1+$K114/3*2)*(1+$L114)*SUMIF(Listas!$E$6:$E$17,MONTH(N$4),Listas!$F$6:$F$17)*SUMIF(Listas!$H$6:$H$8,Listas!$B$9,Listas!$I$6:$I$8)),0))</x:f>
      </x:c>
      <x:c r="O114" s="36" t="str">
        <x:f>IF($A114="","",ROUND(MAX(0,$J114*(1+$K114/3*3)*(1+$L114)*SUMIF(Listas!$E$6:$E$17,MONTH(O$4),Listas!$F$6:$F$17)*SUMIF(Listas!$H$6:$H$8,Listas!$B$9,Listas!$I$6:$I$8)),0))</x:f>
      </x:c>
      <x:c r="P114" s="36" t="str">
        <x:f>IF($A114="","",ROUND(MAX(0,$J114*(1+$K114/3*4)*(1+$L114)*SUMIF(Listas!$E$6:$E$17,MONTH(P$4),Listas!$F$6:$F$17)*SUMIF(Listas!$H$6:$H$8,Listas!$B$9,Listas!$I$6:$I$8)),0))</x:f>
      </x:c>
      <x:c r="Q114" s="36" t="str">
        <x:f>IF($A114="","",ROUND(MAX(0,$J114*(1+$K114/3*5)*(1+$L114)*SUMIF(Listas!$E$6:$E$17,MONTH(Q$4),Listas!$F$6:$F$17)*SUMIF(Listas!$H$6:$H$8,Listas!$B$9,Listas!$I$6:$I$8)),0))</x:f>
      </x:c>
      <x:c r="R114" s="36" t="str">
        <x:f>IF($A114="","",ROUND(MAX(0,$J114*(1+$K114/3*6)*(1+$L114)*SUMIF(Listas!$E$6:$E$17,MONTH(R$4),Listas!$F$6:$F$17)*SUMIF(Listas!$H$6:$H$8,Listas!$B$9,Listas!$I$6:$I$8)),0))</x:f>
      </x:c>
      <x:c r="S114" s="42" t="str">
        <x:f>IF($A114="","",IFERROR(SUMIFS(Historico!$H$5:$H$304,Historico!$B$5:$B$304,$A114)/COUNTIFS(Historico!$B$5:$B$304,$A114,Historico!$H$5:$H$304,"&gt;=0"),0))</x:f>
      </x:c>
      <x:c r="T114" s="42" t="str">
        <x:f>IF($A114="","",IFERROR(SUMIFS(Historico!$I$5:$I$304,Historico!$B$5:$B$304,$A114)/COUNTIFS(Historico!$B$5:$B$304,$A114,Historico!$I$5:$I$304,"&lt;&gt;"),0))</x:f>
      </x:c>
      <x:c r="U114" s="44" t="str">
        <x:f>IF($A114="","",IF($S114&lt;=0.10,"ALTA",IF($S114&lt;=Listas!$B$10,"ACEITÁVEL","BAIXA")))</x:f>
      </x:c>
      <x:c r="V114" s="44" t="str">
        <x:f>IF($A114="","",IF($U114="BAIXA","REVISAR MÉTODO",IF(ABS($T114)&gt;0.10,"CORRIGIR VIÉS",IF($K114&gt;0.12,"PREPARAR CRESCIMENTO",IF($K114&lt;-0.12,"REDUZIR PLANO","PLANO ESTÁVEL")))))</x:f>
      </x:c>
      <x:c r="W114" s="1"/>
    </x:row>
    <x:row r="115">
      <x:c r="A115" s="26"/>
      <x:c r="B115" s="36" t="str">
        <x:f>IF($A115="","",IFERROR(INDEX(Produtos!$B$5:$B$204,MATCH($A115,Produtos!$A$5:$A$204,0)),""))</x:f>
      </x:c>
      <x:c r="C115" s="36" t="str">
        <x:f>IF($A115="","",IFERROR(INDEX(Produtos!$C$5:$C$204,MATCH($A115,Produtos!$A$5:$A$204,0)),""))</x:f>
      </x:c>
      <x:c r="D115" s="36" t="str">
        <x:f>IF($A115="","",SUMIFS(Historico!$F$5:$F$304,Historico!$B$5:$B$304,$A115,Historico!$A$5:$A$304,D$4))</x:f>
      </x:c>
      <x:c r="E115" s="36" t="str">
        <x:f>IF($A115="","",SUMIFS(Historico!$F$5:$F$304,Historico!$B$5:$B$304,$A115,Historico!$A$5:$A$304,E$4))</x:f>
      </x:c>
      <x:c r="F115" s="36" t="str">
        <x:f>IF($A115="","",SUMIFS(Historico!$F$5:$F$304,Historico!$B$5:$B$304,$A115,Historico!$A$5:$A$304,F$4))</x:f>
      </x:c>
      <x:c r="G115" s="36" t="str">
        <x:f>IF($A115="","",SUMIFS(Historico!$F$5:$F$304,Historico!$B$5:$B$304,$A115,Historico!$A$5:$A$304,G$4))</x:f>
      </x:c>
      <x:c r="H115" s="36" t="str">
        <x:f>IF($A115="","",SUMIFS(Historico!$F$5:$F$304,Historico!$B$5:$B$304,$A115,Historico!$A$5:$A$304,H$4))</x:f>
      </x:c>
      <x:c r="I115" s="36" t="str">
        <x:f>IF($A115="","",SUMIFS(Historico!$F$5:$F$304,Historico!$B$5:$B$304,$A115,Historico!$A$5:$A$304,I$4))</x:f>
      </x:c>
      <x:c r="J115" s="36" t="str">
        <x:f>IF($A115="","",AVERAGE($G115:$I115))</x:f>
      </x:c>
      <x:c r="K115" s="42" t="str">
        <x:f>IF($A115="","",IFERROR(($I115-$G115)/MAX(1,$G115),0))</x:f>
      </x:c>
      <x:c r="L115" s="31"/>
      <x:c r="M115" s="36" t="str">
        <x:f>IF($A115="","",ROUND(MAX(0,$J115*(1+$K115/3*1)*(1+$L115)*SUMIF(Listas!$E$6:$E$17,MONTH(M$4),Listas!$F$6:$F$17)*SUMIF(Listas!$H$6:$H$8,Listas!$B$9,Listas!$I$6:$I$8)),0))</x:f>
      </x:c>
      <x:c r="N115" s="36" t="str">
        <x:f>IF($A115="","",ROUND(MAX(0,$J115*(1+$K115/3*2)*(1+$L115)*SUMIF(Listas!$E$6:$E$17,MONTH(N$4),Listas!$F$6:$F$17)*SUMIF(Listas!$H$6:$H$8,Listas!$B$9,Listas!$I$6:$I$8)),0))</x:f>
      </x:c>
      <x:c r="O115" s="36" t="str">
        <x:f>IF($A115="","",ROUND(MAX(0,$J115*(1+$K115/3*3)*(1+$L115)*SUMIF(Listas!$E$6:$E$17,MONTH(O$4),Listas!$F$6:$F$17)*SUMIF(Listas!$H$6:$H$8,Listas!$B$9,Listas!$I$6:$I$8)),0))</x:f>
      </x:c>
      <x:c r="P115" s="36" t="str">
        <x:f>IF($A115="","",ROUND(MAX(0,$J115*(1+$K115/3*4)*(1+$L115)*SUMIF(Listas!$E$6:$E$17,MONTH(P$4),Listas!$F$6:$F$17)*SUMIF(Listas!$H$6:$H$8,Listas!$B$9,Listas!$I$6:$I$8)),0))</x:f>
      </x:c>
      <x:c r="Q115" s="36" t="str">
        <x:f>IF($A115="","",ROUND(MAX(0,$J115*(1+$K115/3*5)*(1+$L115)*SUMIF(Listas!$E$6:$E$17,MONTH(Q$4),Listas!$F$6:$F$17)*SUMIF(Listas!$H$6:$H$8,Listas!$B$9,Listas!$I$6:$I$8)),0))</x:f>
      </x:c>
      <x:c r="R115" s="36" t="str">
        <x:f>IF($A115="","",ROUND(MAX(0,$J115*(1+$K115/3*6)*(1+$L115)*SUMIF(Listas!$E$6:$E$17,MONTH(R$4),Listas!$F$6:$F$17)*SUMIF(Listas!$H$6:$H$8,Listas!$B$9,Listas!$I$6:$I$8)),0))</x:f>
      </x:c>
      <x:c r="S115" s="42" t="str">
        <x:f>IF($A115="","",IFERROR(SUMIFS(Historico!$H$5:$H$304,Historico!$B$5:$B$304,$A115)/COUNTIFS(Historico!$B$5:$B$304,$A115,Historico!$H$5:$H$304,"&gt;=0"),0))</x:f>
      </x:c>
      <x:c r="T115" s="42" t="str">
        <x:f>IF($A115="","",IFERROR(SUMIFS(Historico!$I$5:$I$304,Historico!$B$5:$B$304,$A115)/COUNTIFS(Historico!$B$5:$B$304,$A115,Historico!$I$5:$I$304,"&lt;&gt;"),0))</x:f>
      </x:c>
      <x:c r="U115" s="44" t="str">
        <x:f>IF($A115="","",IF($S115&lt;=0.10,"ALTA",IF($S115&lt;=Listas!$B$10,"ACEITÁVEL","BAIXA")))</x:f>
      </x:c>
      <x:c r="V115" s="44" t="str">
        <x:f>IF($A115="","",IF($U115="BAIXA","REVISAR MÉTODO",IF(ABS($T115)&gt;0.10,"CORRIGIR VIÉS",IF($K115&gt;0.12,"PREPARAR CRESCIMENTO",IF($K115&lt;-0.12,"REDUZIR PLANO","PLANO ESTÁVEL")))))</x:f>
      </x:c>
      <x:c r="W115" s="1"/>
    </x:row>
    <x:row r="116">
      <x:c r="A116" s="26"/>
      <x:c r="B116" s="36" t="str">
        <x:f>IF($A116="","",IFERROR(INDEX(Produtos!$B$5:$B$204,MATCH($A116,Produtos!$A$5:$A$204,0)),""))</x:f>
      </x:c>
      <x:c r="C116" s="36" t="str">
        <x:f>IF($A116="","",IFERROR(INDEX(Produtos!$C$5:$C$204,MATCH($A116,Produtos!$A$5:$A$204,0)),""))</x:f>
      </x:c>
      <x:c r="D116" s="36" t="str">
        <x:f>IF($A116="","",SUMIFS(Historico!$F$5:$F$304,Historico!$B$5:$B$304,$A116,Historico!$A$5:$A$304,D$4))</x:f>
      </x:c>
      <x:c r="E116" s="36" t="str">
        <x:f>IF($A116="","",SUMIFS(Historico!$F$5:$F$304,Historico!$B$5:$B$304,$A116,Historico!$A$5:$A$304,E$4))</x:f>
      </x:c>
      <x:c r="F116" s="36" t="str">
        <x:f>IF($A116="","",SUMIFS(Historico!$F$5:$F$304,Historico!$B$5:$B$304,$A116,Historico!$A$5:$A$304,F$4))</x:f>
      </x:c>
      <x:c r="G116" s="36" t="str">
        <x:f>IF($A116="","",SUMIFS(Historico!$F$5:$F$304,Historico!$B$5:$B$304,$A116,Historico!$A$5:$A$304,G$4))</x:f>
      </x:c>
      <x:c r="H116" s="36" t="str">
        <x:f>IF($A116="","",SUMIFS(Historico!$F$5:$F$304,Historico!$B$5:$B$304,$A116,Historico!$A$5:$A$304,H$4))</x:f>
      </x:c>
      <x:c r="I116" s="36" t="str">
        <x:f>IF($A116="","",SUMIFS(Historico!$F$5:$F$304,Historico!$B$5:$B$304,$A116,Historico!$A$5:$A$304,I$4))</x:f>
      </x:c>
      <x:c r="J116" s="36" t="str">
        <x:f>IF($A116="","",AVERAGE($G116:$I116))</x:f>
      </x:c>
      <x:c r="K116" s="42" t="str">
        <x:f>IF($A116="","",IFERROR(($I116-$G116)/MAX(1,$G116),0))</x:f>
      </x:c>
      <x:c r="L116" s="31"/>
      <x:c r="M116" s="36" t="str">
        <x:f>IF($A116="","",ROUND(MAX(0,$J116*(1+$K116/3*1)*(1+$L116)*SUMIF(Listas!$E$6:$E$17,MONTH(M$4),Listas!$F$6:$F$17)*SUMIF(Listas!$H$6:$H$8,Listas!$B$9,Listas!$I$6:$I$8)),0))</x:f>
      </x:c>
      <x:c r="N116" s="36" t="str">
        <x:f>IF($A116="","",ROUND(MAX(0,$J116*(1+$K116/3*2)*(1+$L116)*SUMIF(Listas!$E$6:$E$17,MONTH(N$4),Listas!$F$6:$F$17)*SUMIF(Listas!$H$6:$H$8,Listas!$B$9,Listas!$I$6:$I$8)),0))</x:f>
      </x:c>
      <x:c r="O116" s="36" t="str">
        <x:f>IF($A116="","",ROUND(MAX(0,$J116*(1+$K116/3*3)*(1+$L116)*SUMIF(Listas!$E$6:$E$17,MONTH(O$4),Listas!$F$6:$F$17)*SUMIF(Listas!$H$6:$H$8,Listas!$B$9,Listas!$I$6:$I$8)),0))</x:f>
      </x:c>
      <x:c r="P116" s="36" t="str">
        <x:f>IF($A116="","",ROUND(MAX(0,$J116*(1+$K116/3*4)*(1+$L116)*SUMIF(Listas!$E$6:$E$17,MONTH(P$4),Listas!$F$6:$F$17)*SUMIF(Listas!$H$6:$H$8,Listas!$B$9,Listas!$I$6:$I$8)),0))</x:f>
      </x:c>
      <x:c r="Q116" s="36" t="str">
        <x:f>IF($A116="","",ROUND(MAX(0,$J116*(1+$K116/3*5)*(1+$L116)*SUMIF(Listas!$E$6:$E$17,MONTH(Q$4),Listas!$F$6:$F$17)*SUMIF(Listas!$H$6:$H$8,Listas!$B$9,Listas!$I$6:$I$8)),0))</x:f>
      </x:c>
      <x:c r="R116" s="36" t="str">
        <x:f>IF($A116="","",ROUND(MAX(0,$J116*(1+$K116/3*6)*(1+$L116)*SUMIF(Listas!$E$6:$E$17,MONTH(R$4),Listas!$F$6:$F$17)*SUMIF(Listas!$H$6:$H$8,Listas!$B$9,Listas!$I$6:$I$8)),0))</x:f>
      </x:c>
      <x:c r="S116" s="42" t="str">
        <x:f>IF($A116="","",IFERROR(SUMIFS(Historico!$H$5:$H$304,Historico!$B$5:$B$304,$A116)/COUNTIFS(Historico!$B$5:$B$304,$A116,Historico!$H$5:$H$304,"&gt;=0"),0))</x:f>
      </x:c>
      <x:c r="T116" s="42" t="str">
        <x:f>IF($A116="","",IFERROR(SUMIFS(Historico!$I$5:$I$304,Historico!$B$5:$B$304,$A116)/COUNTIFS(Historico!$B$5:$B$304,$A116,Historico!$I$5:$I$304,"&lt;&gt;"),0))</x:f>
      </x:c>
      <x:c r="U116" s="44" t="str">
        <x:f>IF($A116="","",IF($S116&lt;=0.10,"ALTA",IF($S116&lt;=Listas!$B$10,"ACEITÁVEL","BAIXA")))</x:f>
      </x:c>
      <x:c r="V116" s="44" t="str">
        <x:f>IF($A116="","",IF($U116="BAIXA","REVISAR MÉTODO",IF(ABS($T116)&gt;0.10,"CORRIGIR VIÉS",IF($K116&gt;0.12,"PREPARAR CRESCIMENTO",IF($K116&lt;-0.12,"REDUZIR PLANO","PLANO ESTÁVEL")))))</x:f>
      </x:c>
      <x:c r="W116" s="1"/>
    </x:row>
    <x:row r="117">
      <x:c r="A117" s="26"/>
      <x:c r="B117" s="36" t="str">
        <x:f>IF($A117="","",IFERROR(INDEX(Produtos!$B$5:$B$204,MATCH($A117,Produtos!$A$5:$A$204,0)),""))</x:f>
      </x:c>
      <x:c r="C117" s="36" t="str">
        <x:f>IF($A117="","",IFERROR(INDEX(Produtos!$C$5:$C$204,MATCH($A117,Produtos!$A$5:$A$204,0)),""))</x:f>
      </x:c>
      <x:c r="D117" s="36" t="str">
        <x:f>IF($A117="","",SUMIFS(Historico!$F$5:$F$304,Historico!$B$5:$B$304,$A117,Historico!$A$5:$A$304,D$4))</x:f>
      </x:c>
      <x:c r="E117" s="36" t="str">
        <x:f>IF($A117="","",SUMIFS(Historico!$F$5:$F$304,Historico!$B$5:$B$304,$A117,Historico!$A$5:$A$304,E$4))</x:f>
      </x:c>
      <x:c r="F117" s="36" t="str">
        <x:f>IF($A117="","",SUMIFS(Historico!$F$5:$F$304,Historico!$B$5:$B$304,$A117,Historico!$A$5:$A$304,F$4))</x:f>
      </x:c>
      <x:c r="G117" s="36" t="str">
        <x:f>IF($A117="","",SUMIFS(Historico!$F$5:$F$304,Historico!$B$5:$B$304,$A117,Historico!$A$5:$A$304,G$4))</x:f>
      </x:c>
      <x:c r="H117" s="36" t="str">
        <x:f>IF($A117="","",SUMIFS(Historico!$F$5:$F$304,Historico!$B$5:$B$304,$A117,Historico!$A$5:$A$304,H$4))</x:f>
      </x:c>
      <x:c r="I117" s="36" t="str">
        <x:f>IF($A117="","",SUMIFS(Historico!$F$5:$F$304,Historico!$B$5:$B$304,$A117,Historico!$A$5:$A$304,I$4))</x:f>
      </x:c>
      <x:c r="J117" s="36" t="str">
        <x:f>IF($A117="","",AVERAGE($G117:$I117))</x:f>
      </x:c>
      <x:c r="K117" s="42" t="str">
        <x:f>IF($A117="","",IFERROR(($I117-$G117)/MAX(1,$G117),0))</x:f>
      </x:c>
      <x:c r="L117" s="31"/>
      <x:c r="M117" s="36" t="str">
        <x:f>IF($A117="","",ROUND(MAX(0,$J117*(1+$K117/3*1)*(1+$L117)*SUMIF(Listas!$E$6:$E$17,MONTH(M$4),Listas!$F$6:$F$17)*SUMIF(Listas!$H$6:$H$8,Listas!$B$9,Listas!$I$6:$I$8)),0))</x:f>
      </x:c>
      <x:c r="N117" s="36" t="str">
        <x:f>IF($A117="","",ROUND(MAX(0,$J117*(1+$K117/3*2)*(1+$L117)*SUMIF(Listas!$E$6:$E$17,MONTH(N$4),Listas!$F$6:$F$17)*SUMIF(Listas!$H$6:$H$8,Listas!$B$9,Listas!$I$6:$I$8)),0))</x:f>
      </x:c>
      <x:c r="O117" s="36" t="str">
        <x:f>IF($A117="","",ROUND(MAX(0,$J117*(1+$K117/3*3)*(1+$L117)*SUMIF(Listas!$E$6:$E$17,MONTH(O$4),Listas!$F$6:$F$17)*SUMIF(Listas!$H$6:$H$8,Listas!$B$9,Listas!$I$6:$I$8)),0))</x:f>
      </x:c>
      <x:c r="P117" s="36" t="str">
        <x:f>IF($A117="","",ROUND(MAX(0,$J117*(1+$K117/3*4)*(1+$L117)*SUMIF(Listas!$E$6:$E$17,MONTH(P$4),Listas!$F$6:$F$17)*SUMIF(Listas!$H$6:$H$8,Listas!$B$9,Listas!$I$6:$I$8)),0))</x:f>
      </x:c>
      <x:c r="Q117" s="36" t="str">
        <x:f>IF($A117="","",ROUND(MAX(0,$J117*(1+$K117/3*5)*(1+$L117)*SUMIF(Listas!$E$6:$E$17,MONTH(Q$4),Listas!$F$6:$F$17)*SUMIF(Listas!$H$6:$H$8,Listas!$B$9,Listas!$I$6:$I$8)),0))</x:f>
      </x:c>
      <x:c r="R117" s="36" t="str">
        <x:f>IF($A117="","",ROUND(MAX(0,$J117*(1+$K117/3*6)*(1+$L117)*SUMIF(Listas!$E$6:$E$17,MONTH(R$4),Listas!$F$6:$F$17)*SUMIF(Listas!$H$6:$H$8,Listas!$B$9,Listas!$I$6:$I$8)),0))</x:f>
      </x:c>
      <x:c r="S117" s="42" t="str">
        <x:f>IF($A117="","",IFERROR(SUMIFS(Historico!$H$5:$H$304,Historico!$B$5:$B$304,$A117)/COUNTIFS(Historico!$B$5:$B$304,$A117,Historico!$H$5:$H$304,"&gt;=0"),0))</x:f>
      </x:c>
      <x:c r="T117" s="42" t="str">
        <x:f>IF($A117="","",IFERROR(SUMIFS(Historico!$I$5:$I$304,Historico!$B$5:$B$304,$A117)/COUNTIFS(Historico!$B$5:$B$304,$A117,Historico!$I$5:$I$304,"&lt;&gt;"),0))</x:f>
      </x:c>
      <x:c r="U117" s="44" t="str">
        <x:f>IF($A117="","",IF($S117&lt;=0.10,"ALTA",IF($S117&lt;=Listas!$B$10,"ACEITÁVEL","BAIXA")))</x:f>
      </x:c>
      <x:c r="V117" s="44" t="str">
        <x:f>IF($A117="","",IF($U117="BAIXA","REVISAR MÉTODO",IF(ABS($T117)&gt;0.10,"CORRIGIR VIÉS",IF($K117&gt;0.12,"PREPARAR CRESCIMENTO",IF($K117&lt;-0.12,"REDUZIR PLANO","PLANO ESTÁVEL")))))</x:f>
      </x:c>
      <x:c r="W117" s="1"/>
    </x:row>
    <x:row r="118">
      <x:c r="A118" s="26"/>
      <x:c r="B118" s="36" t="str">
        <x:f>IF($A118="","",IFERROR(INDEX(Produtos!$B$5:$B$204,MATCH($A118,Produtos!$A$5:$A$204,0)),""))</x:f>
      </x:c>
      <x:c r="C118" s="36" t="str">
        <x:f>IF($A118="","",IFERROR(INDEX(Produtos!$C$5:$C$204,MATCH($A118,Produtos!$A$5:$A$204,0)),""))</x:f>
      </x:c>
      <x:c r="D118" s="36" t="str">
        <x:f>IF($A118="","",SUMIFS(Historico!$F$5:$F$304,Historico!$B$5:$B$304,$A118,Historico!$A$5:$A$304,D$4))</x:f>
      </x:c>
      <x:c r="E118" s="36" t="str">
        <x:f>IF($A118="","",SUMIFS(Historico!$F$5:$F$304,Historico!$B$5:$B$304,$A118,Historico!$A$5:$A$304,E$4))</x:f>
      </x:c>
      <x:c r="F118" s="36" t="str">
        <x:f>IF($A118="","",SUMIFS(Historico!$F$5:$F$304,Historico!$B$5:$B$304,$A118,Historico!$A$5:$A$304,F$4))</x:f>
      </x:c>
      <x:c r="G118" s="36" t="str">
        <x:f>IF($A118="","",SUMIFS(Historico!$F$5:$F$304,Historico!$B$5:$B$304,$A118,Historico!$A$5:$A$304,G$4))</x:f>
      </x:c>
      <x:c r="H118" s="36" t="str">
        <x:f>IF($A118="","",SUMIFS(Historico!$F$5:$F$304,Historico!$B$5:$B$304,$A118,Historico!$A$5:$A$304,H$4))</x:f>
      </x:c>
      <x:c r="I118" s="36" t="str">
        <x:f>IF($A118="","",SUMIFS(Historico!$F$5:$F$304,Historico!$B$5:$B$304,$A118,Historico!$A$5:$A$304,I$4))</x:f>
      </x:c>
      <x:c r="J118" s="36" t="str">
        <x:f>IF($A118="","",AVERAGE($G118:$I118))</x:f>
      </x:c>
      <x:c r="K118" s="42" t="str">
        <x:f>IF($A118="","",IFERROR(($I118-$G118)/MAX(1,$G118),0))</x:f>
      </x:c>
      <x:c r="L118" s="31"/>
      <x:c r="M118" s="36" t="str">
        <x:f>IF($A118="","",ROUND(MAX(0,$J118*(1+$K118/3*1)*(1+$L118)*SUMIF(Listas!$E$6:$E$17,MONTH(M$4),Listas!$F$6:$F$17)*SUMIF(Listas!$H$6:$H$8,Listas!$B$9,Listas!$I$6:$I$8)),0))</x:f>
      </x:c>
      <x:c r="N118" s="36" t="str">
        <x:f>IF($A118="","",ROUND(MAX(0,$J118*(1+$K118/3*2)*(1+$L118)*SUMIF(Listas!$E$6:$E$17,MONTH(N$4),Listas!$F$6:$F$17)*SUMIF(Listas!$H$6:$H$8,Listas!$B$9,Listas!$I$6:$I$8)),0))</x:f>
      </x:c>
      <x:c r="O118" s="36" t="str">
        <x:f>IF($A118="","",ROUND(MAX(0,$J118*(1+$K118/3*3)*(1+$L118)*SUMIF(Listas!$E$6:$E$17,MONTH(O$4),Listas!$F$6:$F$17)*SUMIF(Listas!$H$6:$H$8,Listas!$B$9,Listas!$I$6:$I$8)),0))</x:f>
      </x:c>
      <x:c r="P118" s="36" t="str">
        <x:f>IF($A118="","",ROUND(MAX(0,$J118*(1+$K118/3*4)*(1+$L118)*SUMIF(Listas!$E$6:$E$17,MONTH(P$4),Listas!$F$6:$F$17)*SUMIF(Listas!$H$6:$H$8,Listas!$B$9,Listas!$I$6:$I$8)),0))</x:f>
      </x:c>
      <x:c r="Q118" s="36" t="str">
        <x:f>IF($A118="","",ROUND(MAX(0,$J118*(1+$K118/3*5)*(1+$L118)*SUMIF(Listas!$E$6:$E$17,MONTH(Q$4),Listas!$F$6:$F$17)*SUMIF(Listas!$H$6:$H$8,Listas!$B$9,Listas!$I$6:$I$8)),0))</x:f>
      </x:c>
      <x:c r="R118" s="36" t="str">
        <x:f>IF($A118="","",ROUND(MAX(0,$J118*(1+$K118/3*6)*(1+$L118)*SUMIF(Listas!$E$6:$E$17,MONTH(R$4),Listas!$F$6:$F$17)*SUMIF(Listas!$H$6:$H$8,Listas!$B$9,Listas!$I$6:$I$8)),0))</x:f>
      </x:c>
      <x:c r="S118" s="42" t="str">
        <x:f>IF($A118="","",IFERROR(SUMIFS(Historico!$H$5:$H$304,Historico!$B$5:$B$304,$A118)/COUNTIFS(Historico!$B$5:$B$304,$A118,Historico!$H$5:$H$304,"&gt;=0"),0))</x:f>
      </x:c>
      <x:c r="T118" s="42" t="str">
        <x:f>IF($A118="","",IFERROR(SUMIFS(Historico!$I$5:$I$304,Historico!$B$5:$B$304,$A118)/COUNTIFS(Historico!$B$5:$B$304,$A118,Historico!$I$5:$I$304,"&lt;&gt;"),0))</x:f>
      </x:c>
      <x:c r="U118" s="44" t="str">
        <x:f>IF($A118="","",IF($S118&lt;=0.10,"ALTA",IF($S118&lt;=Listas!$B$10,"ACEITÁVEL","BAIXA")))</x:f>
      </x:c>
      <x:c r="V118" s="44" t="str">
        <x:f>IF($A118="","",IF($U118="BAIXA","REVISAR MÉTODO",IF(ABS($T118)&gt;0.10,"CORRIGIR VIÉS",IF($K118&gt;0.12,"PREPARAR CRESCIMENTO",IF($K118&lt;-0.12,"REDUZIR PLANO","PLANO ESTÁVEL")))))</x:f>
      </x:c>
      <x:c r="W118" s="1"/>
    </x:row>
    <x:row r="119">
      <x:c r="A119" s="26"/>
      <x:c r="B119" s="36" t="str">
        <x:f>IF($A119="","",IFERROR(INDEX(Produtos!$B$5:$B$204,MATCH($A119,Produtos!$A$5:$A$204,0)),""))</x:f>
      </x:c>
      <x:c r="C119" s="36" t="str">
        <x:f>IF($A119="","",IFERROR(INDEX(Produtos!$C$5:$C$204,MATCH($A119,Produtos!$A$5:$A$204,0)),""))</x:f>
      </x:c>
      <x:c r="D119" s="36" t="str">
        <x:f>IF($A119="","",SUMIFS(Historico!$F$5:$F$304,Historico!$B$5:$B$304,$A119,Historico!$A$5:$A$304,D$4))</x:f>
      </x:c>
      <x:c r="E119" s="36" t="str">
        <x:f>IF($A119="","",SUMIFS(Historico!$F$5:$F$304,Historico!$B$5:$B$304,$A119,Historico!$A$5:$A$304,E$4))</x:f>
      </x:c>
      <x:c r="F119" s="36" t="str">
        <x:f>IF($A119="","",SUMIFS(Historico!$F$5:$F$304,Historico!$B$5:$B$304,$A119,Historico!$A$5:$A$304,F$4))</x:f>
      </x:c>
      <x:c r="G119" s="36" t="str">
        <x:f>IF($A119="","",SUMIFS(Historico!$F$5:$F$304,Historico!$B$5:$B$304,$A119,Historico!$A$5:$A$304,G$4))</x:f>
      </x:c>
      <x:c r="H119" s="36" t="str">
        <x:f>IF($A119="","",SUMIFS(Historico!$F$5:$F$304,Historico!$B$5:$B$304,$A119,Historico!$A$5:$A$304,H$4))</x:f>
      </x:c>
      <x:c r="I119" s="36" t="str">
        <x:f>IF($A119="","",SUMIFS(Historico!$F$5:$F$304,Historico!$B$5:$B$304,$A119,Historico!$A$5:$A$304,I$4))</x:f>
      </x:c>
      <x:c r="J119" s="36" t="str">
        <x:f>IF($A119="","",AVERAGE($G119:$I119))</x:f>
      </x:c>
      <x:c r="K119" s="42" t="str">
        <x:f>IF($A119="","",IFERROR(($I119-$G119)/MAX(1,$G119),0))</x:f>
      </x:c>
      <x:c r="L119" s="31"/>
      <x:c r="M119" s="36" t="str">
        <x:f>IF($A119="","",ROUND(MAX(0,$J119*(1+$K119/3*1)*(1+$L119)*SUMIF(Listas!$E$6:$E$17,MONTH(M$4),Listas!$F$6:$F$17)*SUMIF(Listas!$H$6:$H$8,Listas!$B$9,Listas!$I$6:$I$8)),0))</x:f>
      </x:c>
      <x:c r="N119" s="36" t="str">
        <x:f>IF($A119="","",ROUND(MAX(0,$J119*(1+$K119/3*2)*(1+$L119)*SUMIF(Listas!$E$6:$E$17,MONTH(N$4),Listas!$F$6:$F$17)*SUMIF(Listas!$H$6:$H$8,Listas!$B$9,Listas!$I$6:$I$8)),0))</x:f>
      </x:c>
      <x:c r="O119" s="36" t="str">
        <x:f>IF($A119="","",ROUND(MAX(0,$J119*(1+$K119/3*3)*(1+$L119)*SUMIF(Listas!$E$6:$E$17,MONTH(O$4),Listas!$F$6:$F$17)*SUMIF(Listas!$H$6:$H$8,Listas!$B$9,Listas!$I$6:$I$8)),0))</x:f>
      </x:c>
      <x:c r="P119" s="36" t="str">
        <x:f>IF($A119="","",ROUND(MAX(0,$J119*(1+$K119/3*4)*(1+$L119)*SUMIF(Listas!$E$6:$E$17,MONTH(P$4),Listas!$F$6:$F$17)*SUMIF(Listas!$H$6:$H$8,Listas!$B$9,Listas!$I$6:$I$8)),0))</x:f>
      </x:c>
      <x:c r="Q119" s="36" t="str">
        <x:f>IF($A119="","",ROUND(MAX(0,$J119*(1+$K119/3*5)*(1+$L119)*SUMIF(Listas!$E$6:$E$17,MONTH(Q$4),Listas!$F$6:$F$17)*SUMIF(Listas!$H$6:$H$8,Listas!$B$9,Listas!$I$6:$I$8)),0))</x:f>
      </x:c>
      <x:c r="R119" s="36" t="str">
        <x:f>IF($A119="","",ROUND(MAX(0,$J119*(1+$K119/3*6)*(1+$L119)*SUMIF(Listas!$E$6:$E$17,MONTH(R$4),Listas!$F$6:$F$17)*SUMIF(Listas!$H$6:$H$8,Listas!$B$9,Listas!$I$6:$I$8)),0))</x:f>
      </x:c>
      <x:c r="S119" s="42" t="str">
        <x:f>IF($A119="","",IFERROR(SUMIFS(Historico!$H$5:$H$304,Historico!$B$5:$B$304,$A119)/COUNTIFS(Historico!$B$5:$B$304,$A119,Historico!$H$5:$H$304,"&gt;=0"),0))</x:f>
      </x:c>
      <x:c r="T119" s="42" t="str">
        <x:f>IF($A119="","",IFERROR(SUMIFS(Historico!$I$5:$I$304,Historico!$B$5:$B$304,$A119)/COUNTIFS(Historico!$B$5:$B$304,$A119,Historico!$I$5:$I$304,"&lt;&gt;"),0))</x:f>
      </x:c>
      <x:c r="U119" s="44" t="str">
        <x:f>IF($A119="","",IF($S119&lt;=0.10,"ALTA",IF($S119&lt;=Listas!$B$10,"ACEITÁVEL","BAIXA")))</x:f>
      </x:c>
      <x:c r="V119" s="44" t="str">
        <x:f>IF($A119="","",IF($U119="BAIXA","REVISAR MÉTODO",IF(ABS($T119)&gt;0.10,"CORRIGIR VIÉS",IF($K119&gt;0.12,"PREPARAR CRESCIMENTO",IF($K119&lt;-0.12,"REDUZIR PLANO","PLANO ESTÁVEL")))))</x:f>
      </x:c>
      <x:c r="W119" s="1"/>
    </x:row>
    <x:row r="120">
      <x:c r="A120" s="26"/>
      <x:c r="B120" s="36" t="str">
        <x:f>IF($A120="","",IFERROR(INDEX(Produtos!$B$5:$B$204,MATCH($A120,Produtos!$A$5:$A$204,0)),""))</x:f>
      </x:c>
      <x:c r="C120" s="36" t="str">
        <x:f>IF($A120="","",IFERROR(INDEX(Produtos!$C$5:$C$204,MATCH($A120,Produtos!$A$5:$A$204,0)),""))</x:f>
      </x:c>
      <x:c r="D120" s="36" t="str">
        <x:f>IF($A120="","",SUMIFS(Historico!$F$5:$F$304,Historico!$B$5:$B$304,$A120,Historico!$A$5:$A$304,D$4))</x:f>
      </x:c>
      <x:c r="E120" s="36" t="str">
        <x:f>IF($A120="","",SUMIFS(Historico!$F$5:$F$304,Historico!$B$5:$B$304,$A120,Historico!$A$5:$A$304,E$4))</x:f>
      </x:c>
      <x:c r="F120" s="36" t="str">
        <x:f>IF($A120="","",SUMIFS(Historico!$F$5:$F$304,Historico!$B$5:$B$304,$A120,Historico!$A$5:$A$304,F$4))</x:f>
      </x:c>
      <x:c r="G120" s="36" t="str">
        <x:f>IF($A120="","",SUMIFS(Historico!$F$5:$F$304,Historico!$B$5:$B$304,$A120,Historico!$A$5:$A$304,G$4))</x:f>
      </x:c>
      <x:c r="H120" s="36" t="str">
        <x:f>IF($A120="","",SUMIFS(Historico!$F$5:$F$304,Historico!$B$5:$B$304,$A120,Historico!$A$5:$A$304,H$4))</x:f>
      </x:c>
      <x:c r="I120" s="36" t="str">
        <x:f>IF($A120="","",SUMIFS(Historico!$F$5:$F$304,Historico!$B$5:$B$304,$A120,Historico!$A$5:$A$304,I$4))</x:f>
      </x:c>
      <x:c r="J120" s="36" t="str">
        <x:f>IF($A120="","",AVERAGE($G120:$I120))</x:f>
      </x:c>
      <x:c r="K120" s="42" t="str">
        <x:f>IF($A120="","",IFERROR(($I120-$G120)/MAX(1,$G120),0))</x:f>
      </x:c>
      <x:c r="L120" s="31"/>
      <x:c r="M120" s="36" t="str">
        <x:f>IF($A120="","",ROUND(MAX(0,$J120*(1+$K120/3*1)*(1+$L120)*SUMIF(Listas!$E$6:$E$17,MONTH(M$4),Listas!$F$6:$F$17)*SUMIF(Listas!$H$6:$H$8,Listas!$B$9,Listas!$I$6:$I$8)),0))</x:f>
      </x:c>
      <x:c r="N120" s="36" t="str">
        <x:f>IF($A120="","",ROUND(MAX(0,$J120*(1+$K120/3*2)*(1+$L120)*SUMIF(Listas!$E$6:$E$17,MONTH(N$4),Listas!$F$6:$F$17)*SUMIF(Listas!$H$6:$H$8,Listas!$B$9,Listas!$I$6:$I$8)),0))</x:f>
      </x:c>
      <x:c r="O120" s="36" t="str">
        <x:f>IF($A120="","",ROUND(MAX(0,$J120*(1+$K120/3*3)*(1+$L120)*SUMIF(Listas!$E$6:$E$17,MONTH(O$4),Listas!$F$6:$F$17)*SUMIF(Listas!$H$6:$H$8,Listas!$B$9,Listas!$I$6:$I$8)),0))</x:f>
      </x:c>
      <x:c r="P120" s="36" t="str">
        <x:f>IF($A120="","",ROUND(MAX(0,$J120*(1+$K120/3*4)*(1+$L120)*SUMIF(Listas!$E$6:$E$17,MONTH(P$4),Listas!$F$6:$F$17)*SUMIF(Listas!$H$6:$H$8,Listas!$B$9,Listas!$I$6:$I$8)),0))</x:f>
      </x:c>
      <x:c r="Q120" s="36" t="str">
        <x:f>IF($A120="","",ROUND(MAX(0,$J120*(1+$K120/3*5)*(1+$L120)*SUMIF(Listas!$E$6:$E$17,MONTH(Q$4),Listas!$F$6:$F$17)*SUMIF(Listas!$H$6:$H$8,Listas!$B$9,Listas!$I$6:$I$8)),0))</x:f>
      </x:c>
      <x:c r="R120" s="36" t="str">
        <x:f>IF($A120="","",ROUND(MAX(0,$J120*(1+$K120/3*6)*(1+$L120)*SUMIF(Listas!$E$6:$E$17,MONTH(R$4),Listas!$F$6:$F$17)*SUMIF(Listas!$H$6:$H$8,Listas!$B$9,Listas!$I$6:$I$8)),0))</x:f>
      </x:c>
      <x:c r="S120" s="42" t="str">
        <x:f>IF($A120="","",IFERROR(SUMIFS(Historico!$H$5:$H$304,Historico!$B$5:$B$304,$A120)/COUNTIFS(Historico!$B$5:$B$304,$A120,Historico!$H$5:$H$304,"&gt;=0"),0))</x:f>
      </x:c>
      <x:c r="T120" s="42" t="str">
        <x:f>IF($A120="","",IFERROR(SUMIFS(Historico!$I$5:$I$304,Historico!$B$5:$B$304,$A120)/COUNTIFS(Historico!$B$5:$B$304,$A120,Historico!$I$5:$I$304,"&lt;&gt;"),0))</x:f>
      </x:c>
      <x:c r="U120" s="44" t="str">
        <x:f>IF($A120="","",IF($S120&lt;=0.10,"ALTA",IF($S120&lt;=Listas!$B$10,"ACEITÁVEL","BAIXA")))</x:f>
      </x:c>
      <x:c r="V120" s="44" t="str">
        <x:f>IF($A120="","",IF($U120="BAIXA","REVISAR MÉTODO",IF(ABS($T120)&gt;0.10,"CORRIGIR VIÉS",IF($K120&gt;0.12,"PREPARAR CRESCIMENTO",IF($K120&lt;-0.12,"REDUZIR PLANO","PLANO ESTÁVEL")))))</x:f>
      </x:c>
      <x:c r="W120" s="1"/>
    </x:row>
    <x:row r="121">
      <x:c r="A121" s="26"/>
      <x:c r="B121" s="36" t="str">
        <x:f>IF($A121="","",IFERROR(INDEX(Produtos!$B$5:$B$204,MATCH($A121,Produtos!$A$5:$A$204,0)),""))</x:f>
      </x:c>
      <x:c r="C121" s="36" t="str">
        <x:f>IF($A121="","",IFERROR(INDEX(Produtos!$C$5:$C$204,MATCH($A121,Produtos!$A$5:$A$204,0)),""))</x:f>
      </x:c>
      <x:c r="D121" s="36" t="str">
        <x:f>IF($A121="","",SUMIFS(Historico!$F$5:$F$304,Historico!$B$5:$B$304,$A121,Historico!$A$5:$A$304,D$4))</x:f>
      </x:c>
      <x:c r="E121" s="36" t="str">
        <x:f>IF($A121="","",SUMIFS(Historico!$F$5:$F$304,Historico!$B$5:$B$304,$A121,Historico!$A$5:$A$304,E$4))</x:f>
      </x:c>
      <x:c r="F121" s="36" t="str">
        <x:f>IF($A121="","",SUMIFS(Historico!$F$5:$F$304,Historico!$B$5:$B$304,$A121,Historico!$A$5:$A$304,F$4))</x:f>
      </x:c>
      <x:c r="G121" s="36" t="str">
        <x:f>IF($A121="","",SUMIFS(Historico!$F$5:$F$304,Historico!$B$5:$B$304,$A121,Historico!$A$5:$A$304,G$4))</x:f>
      </x:c>
      <x:c r="H121" s="36" t="str">
        <x:f>IF($A121="","",SUMIFS(Historico!$F$5:$F$304,Historico!$B$5:$B$304,$A121,Historico!$A$5:$A$304,H$4))</x:f>
      </x:c>
      <x:c r="I121" s="36" t="str">
        <x:f>IF($A121="","",SUMIFS(Historico!$F$5:$F$304,Historico!$B$5:$B$304,$A121,Historico!$A$5:$A$304,I$4))</x:f>
      </x:c>
      <x:c r="J121" s="36" t="str">
        <x:f>IF($A121="","",AVERAGE($G121:$I121))</x:f>
      </x:c>
      <x:c r="K121" s="42" t="str">
        <x:f>IF($A121="","",IFERROR(($I121-$G121)/MAX(1,$G121),0))</x:f>
      </x:c>
      <x:c r="L121" s="31"/>
      <x:c r="M121" s="36" t="str">
        <x:f>IF($A121="","",ROUND(MAX(0,$J121*(1+$K121/3*1)*(1+$L121)*SUMIF(Listas!$E$6:$E$17,MONTH(M$4),Listas!$F$6:$F$17)*SUMIF(Listas!$H$6:$H$8,Listas!$B$9,Listas!$I$6:$I$8)),0))</x:f>
      </x:c>
      <x:c r="N121" s="36" t="str">
        <x:f>IF($A121="","",ROUND(MAX(0,$J121*(1+$K121/3*2)*(1+$L121)*SUMIF(Listas!$E$6:$E$17,MONTH(N$4),Listas!$F$6:$F$17)*SUMIF(Listas!$H$6:$H$8,Listas!$B$9,Listas!$I$6:$I$8)),0))</x:f>
      </x:c>
      <x:c r="O121" s="36" t="str">
        <x:f>IF($A121="","",ROUND(MAX(0,$J121*(1+$K121/3*3)*(1+$L121)*SUMIF(Listas!$E$6:$E$17,MONTH(O$4),Listas!$F$6:$F$17)*SUMIF(Listas!$H$6:$H$8,Listas!$B$9,Listas!$I$6:$I$8)),0))</x:f>
      </x:c>
      <x:c r="P121" s="36" t="str">
        <x:f>IF($A121="","",ROUND(MAX(0,$J121*(1+$K121/3*4)*(1+$L121)*SUMIF(Listas!$E$6:$E$17,MONTH(P$4),Listas!$F$6:$F$17)*SUMIF(Listas!$H$6:$H$8,Listas!$B$9,Listas!$I$6:$I$8)),0))</x:f>
      </x:c>
      <x:c r="Q121" s="36" t="str">
        <x:f>IF($A121="","",ROUND(MAX(0,$J121*(1+$K121/3*5)*(1+$L121)*SUMIF(Listas!$E$6:$E$17,MONTH(Q$4),Listas!$F$6:$F$17)*SUMIF(Listas!$H$6:$H$8,Listas!$B$9,Listas!$I$6:$I$8)),0))</x:f>
      </x:c>
      <x:c r="R121" s="36" t="str">
        <x:f>IF($A121="","",ROUND(MAX(0,$J121*(1+$K121/3*6)*(1+$L121)*SUMIF(Listas!$E$6:$E$17,MONTH(R$4),Listas!$F$6:$F$17)*SUMIF(Listas!$H$6:$H$8,Listas!$B$9,Listas!$I$6:$I$8)),0))</x:f>
      </x:c>
      <x:c r="S121" s="42" t="str">
        <x:f>IF($A121="","",IFERROR(SUMIFS(Historico!$H$5:$H$304,Historico!$B$5:$B$304,$A121)/COUNTIFS(Historico!$B$5:$B$304,$A121,Historico!$H$5:$H$304,"&gt;=0"),0))</x:f>
      </x:c>
      <x:c r="T121" s="42" t="str">
        <x:f>IF($A121="","",IFERROR(SUMIFS(Historico!$I$5:$I$304,Historico!$B$5:$B$304,$A121)/COUNTIFS(Historico!$B$5:$B$304,$A121,Historico!$I$5:$I$304,"&lt;&gt;"),0))</x:f>
      </x:c>
      <x:c r="U121" s="44" t="str">
        <x:f>IF($A121="","",IF($S121&lt;=0.10,"ALTA",IF($S121&lt;=Listas!$B$10,"ACEITÁVEL","BAIXA")))</x:f>
      </x:c>
      <x:c r="V121" s="44" t="str">
        <x:f>IF($A121="","",IF($U121="BAIXA","REVISAR MÉTODO",IF(ABS($T121)&gt;0.10,"CORRIGIR VIÉS",IF($K121&gt;0.12,"PREPARAR CRESCIMENTO",IF($K121&lt;-0.12,"REDUZIR PLANO","PLANO ESTÁVEL")))))</x:f>
      </x:c>
      <x:c r="W121" s="1"/>
    </x:row>
    <x:row r="122">
      <x:c r="A122" s="26"/>
      <x:c r="B122" s="36" t="str">
        <x:f>IF($A122="","",IFERROR(INDEX(Produtos!$B$5:$B$204,MATCH($A122,Produtos!$A$5:$A$204,0)),""))</x:f>
      </x:c>
      <x:c r="C122" s="36" t="str">
        <x:f>IF($A122="","",IFERROR(INDEX(Produtos!$C$5:$C$204,MATCH($A122,Produtos!$A$5:$A$204,0)),""))</x:f>
      </x:c>
      <x:c r="D122" s="36" t="str">
        <x:f>IF($A122="","",SUMIFS(Historico!$F$5:$F$304,Historico!$B$5:$B$304,$A122,Historico!$A$5:$A$304,D$4))</x:f>
      </x:c>
      <x:c r="E122" s="36" t="str">
        <x:f>IF($A122="","",SUMIFS(Historico!$F$5:$F$304,Historico!$B$5:$B$304,$A122,Historico!$A$5:$A$304,E$4))</x:f>
      </x:c>
      <x:c r="F122" s="36" t="str">
        <x:f>IF($A122="","",SUMIFS(Historico!$F$5:$F$304,Historico!$B$5:$B$304,$A122,Historico!$A$5:$A$304,F$4))</x:f>
      </x:c>
      <x:c r="G122" s="36" t="str">
        <x:f>IF($A122="","",SUMIFS(Historico!$F$5:$F$304,Historico!$B$5:$B$304,$A122,Historico!$A$5:$A$304,G$4))</x:f>
      </x:c>
      <x:c r="H122" s="36" t="str">
        <x:f>IF($A122="","",SUMIFS(Historico!$F$5:$F$304,Historico!$B$5:$B$304,$A122,Historico!$A$5:$A$304,H$4))</x:f>
      </x:c>
      <x:c r="I122" s="36" t="str">
        <x:f>IF($A122="","",SUMIFS(Historico!$F$5:$F$304,Historico!$B$5:$B$304,$A122,Historico!$A$5:$A$304,I$4))</x:f>
      </x:c>
      <x:c r="J122" s="36" t="str">
        <x:f>IF($A122="","",AVERAGE($G122:$I122))</x:f>
      </x:c>
      <x:c r="K122" s="42" t="str">
        <x:f>IF($A122="","",IFERROR(($I122-$G122)/MAX(1,$G122),0))</x:f>
      </x:c>
      <x:c r="L122" s="31"/>
      <x:c r="M122" s="36" t="str">
        <x:f>IF($A122="","",ROUND(MAX(0,$J122*(1+$K122/3*1)*(1+$L122)*SUMIF(Listas!$E$6:$E$17,MONTH(M$4),Listas!$F$6:$F$17)*SUMIF(Listas!$H$6:$H$8,Listas!$B$9,Listas!$I$6:$I$8)),0))</x:f>
      </x:c>
      <x:c r="N122" s="36" t="str">
        <x:f>IF($A122="","",ROUND(MAX(0,$J122*(1+$K122/3*2)*(1+$L122)*SUMIF(Listas!$E$6:$E$17,MONTH(N$4),Listas!$F$6:$F$17)*SUMIF(Listas!$H$6:$H$8,Listas!$B$9,Listas!$I$6:$I$8)),0))</x:f>
      </x:c>
      <x:c r="O122" s="36" t="str">
        <x:f>IF($A122="","",ROUND(MAX(0,$J122*(1+$K122/3*3)*(1+$L122)*SUMIF(Listas!$E$6:$E$17,MONTH(O$4),Listas!$F$6:$F$17)*SUMIF(Listas!$H$6:$H$8,Listas!$B$9,Listas!$I$6:$I$8)),0))</x:f>
      </x:c>
      <x:c r="P122" s="36" t="str">
        <x:f>IF($A122="","",ROUND(MAX(0,$J122*(1+$K122/3*4)*(1+$L122)*SUMIF(Listas!$E$6:$E$17,MONTH(P$4),Listas!$F$6:$F$17)*SUMIF(Listas!$H$6:$H$8,Listas!$B$9,Listas!$I$6:$I$8)),0))</x:f>
      </x:c>
      <x:c r="Q122" s="36" t="str">
        <x:f>IF($A122="","",ROUND(MAX(0,$J122*(1+$K122/3*5)*(1+$L122)*SUMIF(Listas!$E$6:$E$17,MONTH(Q$4),Listas!$F$6:$F$17)*SUMIF(Listas!$H$6:$H$8,Listas!$B$9,Listas!$I$6:$I$8)),0))</x:f>
      </x:c>
      <x:c r="R122" s="36" t="str">
        <x:f>IF($A122="","",ROUND(MAX(0,$J122*(1+$K122/3*6)*(1+$L122)*SUMIF(Listas!$E$6:$E$17,MONTH(R$4),Listas!$F$6:$F$17)*SUMIF(Listas!$H$6:$H$8,Listas!$B$9,Listas!$I$6:$I$8)),0))</x:f>
      </x:c>
      <x:c r="S122" s="42" t="str">
        <x:f>IF($A122="","",IFERROR(SUMIFS(Historico!$H$5:$H$304,Historico!$B$5:$B$304,$A122)/COUNTIFS(Historico!$B$5:$B$304,$A122,Historico!$H$5:$H$304,"&gt;=0"),0))</x:f>
      </x:c>
      <x:c r="T122" s="42" t="str">
        <x:f>IF($A122="","",IFERROR(SUMIFS(Historico!$I$5:$I$304,Historico!$B$5:$B$304,$A122)/COUNTIFS(Historico!$B$5:$B$304,$A122,Historico!$I$5:$I$304,"&lt;&gt;"),0))</x:f>
      </x:c>
      <x:c r="U122" s="44" t="str">
        <x:f>IF($A122="","",IF($S122&lt;=0.10,"ALTA",IF($S122&lt;=Listas!$B$10,"ACEITÁVEL","BAIXA")))</x:f>
      </x:c>
      <x:c r="V122" s="44" t="str">
        <x:f>IF($A122="","",IF($U122="BAIXA","REVISAR MÉTODO",IF(ABS($T122)&gt;0.10,"CORRIGIR VIÉS",IF($K122&gt;0.12,"PREPARAR CRESCIMENTO",IF($K122&lt;-0.12,"REDUZIR PLANO","PLANO ESTÁVEL")))))</x:f>
      </x:c>
      <x:c r="W122" s="1"/>
    </x:row>
    <x:row r="123">
      <x:c r="A123" s="26"/>
      <x:c r="B123" s="36" t="str">
        <x:f>IF($A123="","",IFERROR(INDEX(Produtos!$B$5:$B$204,MATCH($A123,Produtos!$A$5:$A$204,0)),""))</x:f>
      </x:c>
      <x:c r="C123" s="36" t="str">
        <x:f>IF($A123="","",IFERROR(INDEX(Produtos!$C$5:$C$204,MATCH($A123,Produtos!$A$5:$A$204,0)),""))</x:f>
      </x:c>
      <x:c r="D123" s="36" t="str">
        <x:f>IF($A123="","",SUMIFS(Historico!$F$5:$F$304,Historico!$B$5:$B$304,$A123,Historico!$A$5:$A$304,D$4))</x:f>
      </x:c>
      <x:c r="E123" s="36" t="str">
        <x:f>IF($A123="","",SUMIFS(Historico!$F$5:$F$304,Historico!$B$5:$B$304,$A123,Historico!$A$5:$A$304,E$4))</x:f>
      </x:c>
      <x:c r="F123" s="36" t="str">
        <x:f>IF($A123="","",SUMIFS(Historico!$F$5:$F$304,Historico!$B$5:$B$304,$A123,Historico!$A$5:$A$304,F$4))</x:f>
      </x:c>
      <x:c r="G123" s="36" t="str">
        <x:f>IF($A123="","",SUMIFS(Historico!$F$5:$F$304,Historico!$B$5:$B$304,$A123,Historico!$A$5:$A$304,G$4))</x:f>
      </x:c>
      <x:c r="H123" s="36" t="str">
        <x:f>IF($A123="","",SUMIFS(Historico!$F$5:$F$304,Historico!$B$5:$B$304,$A123,Historico!$A$5:$A$304,H$4))</x:f>
      </x:c>
      <x:c r="I123" s="36" t="str">
        <x:f>IF($A123="","",SUMIFS(Historico!$F$5:$F$304,Historico!$B$5:$B$304,$A123,Historico!$A$5:$A$304,I$4))</x:f>
      </x:c>
      <x:c r="J123" s="36" t="str">
        <x:f>IF($A123="","",AVERAGE($G123:$I123))</x:f>
      </x:c>
      <x:c r="K123" s="42" t="str">
        <x:f>IF($A123="","",IFERROR(($I123-$G123)/MAX(1,$G123),0))</x:f>
      </x:c>
      <x:c r="L123" s="31"/>
      <x:c r="M123" s="36" t="str">
        <x:f>IF($A123="","",ROUND(MAX(0,$J123*(1+$K123/3*1)*(1+$L123)*SUMIF(Listas!$E$6:$E$17,MONTH(M$4),Listas!$F$6:$F$17)*SUMIF(Listas!$H$6:$H$8,Listas!$B$9,Listas!$I$6:$I$8)),0))</x:f>
      </x:c>
      <x:c r="N123" s="36" t="str">
        <x:f>IF($A123="","",ROUND(MAX(0,$J123*(1+$K123/3*2)*(1+$L123)*SUMIF(Listas!$E$6:$E$17,MONTH(N$4),Listas!$F$6:$F$17)*SUMIF(Listas!$H$6:$H$8,Listas!$B$9,Listas!$I$6:$I$8)),0))</x:f>
      </x:c>
      <x:c r="O123" s="36" t="str">
        <x:f>IF($A123="","",ROUND(MAX(0,$J123*(1+$K123/3*3)*(1+$L123)*SUMIF(Listas!$E$6:$E$17,MONTH(O$4),Listas!$F$6:$F$17)*SUMIF(Listas!$H$6:$H$8,Listas!$B$9,Listas!$I$6:$I$8)),0))</x:f>
      </x:c>
      <x:c r="P123" s="36" t="str">
        <x:f>IF($A123="","",ROUND(MAX(0,$J123*(1+$K123/3*4)*(1+$L123)*SUMIF(Listas!$E$6:$E$17,MONTH(P$4),Listas!$F$6:$F$17)*SUMIF(Listas!$H$6:$H$8,Listas!$B$9,Listas!$I$6:$I$8)),0))</x:f>
      </x:c>
      <x:c r="Q123" s="36" t="str">
        <x:f>IF($A123="","",ROUND(MAX(0,$J123*(1+$K123/3*5)*(1+$L123)*SUMIF(Listas!$E$6:$E$17,MONTH(Q$4),Listas!$F$6:$F$17)*SUMIF(Listas!$H$6:$H$8,Listas!$B$9,Listas!$I$6:$I$8)),0))</x:f>
      </x:c>
      <x:c r="R123" s="36" t="str">
        <x:f>IF($A123="","",ROUND(MAX(0,$J123*(1+$K123/3*6)*(1+$L123)*SUMIF(Listas!$E$6:$E$17,MONTH(R$4),Listas!$F$6:$F$17)*SUMIF(Listas!$H$6:$H$8,Listas!$B$9,Listas!$I$6:$I$8)),0))</x:f>
      </x:c>
      <x:c r="S123" s="42" t="str">
        <x:f>IF($A123="","",IFERROR(SUMIFS(Historico!$H$5:$H$304,Historico!$B$5:$B$304,$A123)/COUNTIFS(Historico!$B$5:$B$304,$A123,Historico!$H$5:$H$304,"&gt;=0"),0))</x:f>
      </x:c>
      <x:c r="T123" s="42" t="str">
        <x:f>IF($A123="","",IFERROR(SUMIFS(Historico!$I$5:$I$304,Historico!$B$5:$B$304,$A123)/COUNTIFS(Historico!$B$5:$B$304,$A123,Historico!$I$5:$I$304,"&lt;&gt;"),0))</x:f>
      </x:c>
      <x:c r="U123" s="44" t="str">
        <x:f>IF($A123="","",IF($S123&lt;=0.10,"ALTA",IF($S123&lt;=Listas!$B$10,"ACEITÁVEL","BAIXA")))</x:f>
      </x:c>
      <x:c r="V123" s="44" t="str">
        <x:f>IF($A123="","",IF($U123="BAIXA","REVISAR MÉTODO",IF(ABS($T123)&gt;0.10,"CORRIGIR VIÉS",IF($K123&gt;0.12,"PREPARAR CRESCIMENTO",IF($K123&lt;-0.12,"REDUZIR PLANO","PLANO ESTÁVEL")))))</x:f>
      </x:c>
      <x:c r="W123" s="1"/>
    </x:row>
    <x:row r="124">
      <x:c r="A124" s="26"/>
      <x:c r="B124" s="36" t="str">
        <x:f>IF($A124="","",IFERROR(INDEX(Produtos!$B$5:$B$204,MATCH($A124,Produtos!$A$5:$A$204,0)),""))</x:f>
      </x:c>
      <x:c r="C124" s="36" t="str">
        <x:f>IF($A124="","",IFERROR(INDEX(Produtos!$C$5:$C$204,MATCH($A124,Produtos!$A$5:$A$204,0)),""))</x:f>
      </x:c>
      <x:c r="D124" s="36" t="str">
        <x:f>IF($A124="","",SUMIFS(Historico!$F$5:$F$304,Historico!$B$5:$B$304,$A124,Historico!$A$5:$A$304,D$4))</x:f>
      </x:c>
      <x:c r="E124" s="36" t="str">
        <x:f>IF($A124="","",SUMIFS(Historico!$F$5:$F$304,Historico!$B$5:$B$304,$A124,Historico!$A$5:$A$304,E$4))</x:f>
      </x:c>
      <x:c r="F124" s="36" t="str">
        <x:f>IF($A124="","",SUMIFS(Historico!$F$5:$F$304,Historico!$B$5:$B$304,$A124,Historico!$A$5:$A$304,F$4))</x:f>
      </x:c>
      <x:c r="G124" s="36" t="str">
        <x:f>IF($A124="","",SUMIFS(Historico!$F$5:$F$304,Historico!$B$5:$B$304,$A124,Historico!$A$5:$A$304,G$4))</x:f>
      </x:c>
      <x:c r="H124" s="36" t="str">
        <x:f>IF($A124="","",SUMIFS(Historico!$F$5:$F$304,Historico!$B$5:$B$304,$A124,Historico!$A$5:$A$304,H$4))</x:f>
      </x:c>
      <x:c r="I124" s="36" t="str">
        <x:f>IF($A124="","",SUMIFS(Historico!$F$5:$F$304,Historico!$B$5:$B$304,$A124,Historico!$A$5:$A$304,I$4))</x:f>
      </x:c>
      <x:c r="J124" s="36" t="str">
        <x:f>IF($A124="","",AVERAGE($G124:$I124))</x:f>
      </x:c>
      <x:c r="K124" s="42" t="str">
        <x:f>IF($A124="","",IFERROR(($I124-$G124)/MAX(1,$G124),0))</x:f>
      </x:c>
      <x:c r="L124" s="31"/>
      <x:c r="M124" s="36" t="str">
        <x:f>IF($A124="","",ROUND(MAX(0,$J124*(1+$K124/3*1)*(1+$L124)*SUMIF(Listas!$E$6:$E$17,MONTH(M$4),Listas!$F$6:$F$17)*SUMIF(Listas!$H$6:$H$8,Listas!$B$9,Listas!$I$6:$I$8)),0))</x:f>
      </x:c>
      <x:c r="N124" s="36" t="str">
        <x:f>IF($A124="","",ROUND(MAX(0,$J124*(1+$K124/3*2)*(1+$L124)*SUMIF(Listas!$E$6:$E$17,MONTH(N$4),Listas!$F$6:$F$17)*SUMIF(Listas!$H$6:$H$8,Listas!$B$9,Listas!$I$6:$I$8)),0))</x:f>
      </x:c>
      <x:c r="O124" s="36" t="str">
        <x:f>IF($A124="","",ROUND(MAX(0,$J124*(1+$K124/3*3)*(1+$L124)*SUMIF(Listas!$E$6:$E$17,MONTH(O$4),Listas!$F$6:$F$17)*SUMIF(Listas!$H$6:$H$8,Listas!$B$9,Listas!$I$6:$I$8)),0))</x:f>
      </x:c>
      <x:c r="P124" s="36" t="str">
        <x:f>IF($A124="","",ROUND(MAX(0,$J124*(1+$K124/3*4)*(1+$L124)*SUMIF(Listas!$E$6:$E$17,MONTH(P$4),Listas!$F$6:$F$17)*SUMIF(Listas!$H$6:$H$8,Listas!$B$9,Listas!$I$6:$I$8)),0))</x:f>
      </x:c>
      <x:c r="Q124" s="36" t="str">
        <x:f>IF($A124="","",ROUND(MAX(0,$J124*(1+$K124/3*5)*(1+$L124)*SUMIF(Listas!$E$6:$E$17,MONTH(Q$4),Listas!$F$6:$F$17)*SUMIF(Listas!$H$6:$H$8,Listas!$B$9,Listas!$I$6:$I$8)),0))</x:f>
      </x:c>
      <x:c r="R124" s="36" t="str">
        <x:f>IF($A124="","",ROUND(MAX(0,$J124*(1+$K124/3*6)*(1+$L124)*SUMIF(Listas!$E$6:$E$17,MONTH(R$4),Listas!$F$6:$F$17)*SUMIF(Listas!$H$6:$H$8,Listas!$B$9,Listas!$I$6:$I$8)),0))</x:f>
      </x:c>
      <x:c r="S124" s="42" t="str">
        <x:f>IF($A124="","",IFERROR(SUMIFS(Historico!$H$5:$H$304,Historico!$B$5:$B$304,$A124)/COUNTIFS(Historico!$B$5:$B$304,$A124,Historico!$H$5:$H$304,"&gt;=0"),0))</x:f>
      </x:c>
      <x:c r="T124" s="42" t="str">
        <x:f>IF($A124="","",IFERROR(SUMIFS(Historico!$I$5:$I$304,Historico!$B$5:$B$304,$A124)/COUNTIFS(Historico!$B$5:$B$304,$A124,Historico!$I$5:$I$304,"&lt;&gt;"),0))</x:f>
      </x:c>
      <x:c r="U124" s="44" t="str">
        <x:f>IF($A124="","",IF($S124&lt;=0.10,"ALTA",IF($S124&lt;=Listas!$B$10,"ACEITÁVEL","BAIXA")))</x:f>
      </x:c>
      <x:c r="V124" s="44" t="str">
        <x:f>IF($A124="","",IF($U124="BAIXA","REVISAR MÉTODO",IF(ABS($T124)&gt;0.10,"CORRIGIR VIÉS",IF($K124&gt;0.12,"PREPARAR CRESCIMENTO",IF($K124&lt;-0.12,"REDUZIR PLANO","PLANO ESTÁVEL")))))</x:f>
      </x:c>
      <x:c r="W124" s="1"/>
    </x:row>
    <x:row r="125">
      <x:c r="A125" s="26"/>
      <x:c r="B125" s="36" t="str">
        <x:f>IF($A125="","",IFERROR(INDEX(Produtos!$B$5:$B$204,MATCH($A125,Produtos!$A$5:$A$204,0)),""))</x:f>
      </x:c>
      <x:c r="C125" s="36" t="str">
        <x:f>IF($A125="","",IFERROR(INDEX(Produtos!$C$5:$C$204,MATCH($A125,Produtos!$A$5:$A$204,0)),""))</x:f>
      </x:c>
      <x:c r="D125" s="36" t="str">
        <x:f>IF($A125="","",SUMIFS(Historico!$F$5:$F$304,Historico!$B$5:$B$304,$A125,Historico!$A$5:$A$304,D$4))</x:f>
      </x:c>
      <x:c r="E125" s="36" t="str">
        <x:f>IF($A125="","",SUMIFS(Historico!$F$5:$F$304,Historico!$B$5:$B$304,$A125,Historico!$A$5:$A$304,E$4))</x:f>
      </x:c>
      <x:c r="F125" s="36" t="str">
        <x:f>IF($A125="","",SUMIFS(Historico!$F$5:$F$304,Historico!$B$5:$B$304,$A125,Historico!$A$5:$A$304,F$4))</x:f>
      </x:c>
      <x:c r="G125" s="36" t="str">
        <x:f>IF($A125="","",SUMIFS(Historico!$F$5:$F$304,Historico!$B$5:$B$304,$A125,Historico!$A$5:$A$304,G$4))</x:f>
      </x:c>
      <x:c r="H125" s="36" t="str">
        <x:f>IF($A125="","",SUMIFS(Historico!$F$5:$F$304,Historico!$B$5:$B$304,$A125,Historico!$A$5:$A$304,H$4))</x:f>
      </x:c>
      <x:c r="I125" s="36" t="str">
        <x:f>IF($A125="","",SUMIFS(Historico!$F$5:$F$304,Historico!$B$5:$B$304,$A125,Historico!$A$5:$A$304,I$4))</x:f>
      </x:c>
      <x:c r="J125" s="36" t="str">
        <x:f>IF($A125="","",AVERAGE($G125:$I125))</x:f>
      </x:c>
      <x:c r="K125" s="42" t="str">
        <x:f>IF($A125="","",IFERROR(($I125-$G125)/MAX(1,$G125),0))</x:f>
      </x:c>
      <x:c r="L125" s="31"/>
      <x:c r="M125" s="36" t="str">
        <x:f>IF($A125="","",ROUND(MAX(0,$J125*(1+$K125/3*1)*(1+$L125)*SUMIF(Listas!$E$6:$E$17,MONTH(M$4),Listas!$F$6:$F$17)*SUMIF(Listas!$H$6:$H$8,Listas!$B$9,Listas!$I$6:$I$8)),0))</x:f>
      </x:c>
      <x:c r="N125" s="36" t="str">
        <x:f>IF($A125="","",ROUND(MAX(0,$J125*(1+$K125/3*2)*(1+$L125)*SUMIF(Listas!$E$6:$E$17,MONTH(N$4),Listas!$F$6:$F$17)*SUMIF(Listas!$H$6:$H$8,Listas!$B$9,Listas!$I$6:$I$8)),0))</x:f>
      </x:c>
      <x:c r="O125" s="36" t="str">
        <x:f>IF($A125="","",ROUND(MAX(0,$J125*(1+$K125/3*3)*(1+$L125)*SUMIF(Listas!$E$6:$E$17,MONTH(O$4),Listas!$F$6:$F$17)*SUMIF(Listas!$H$6:$H$8,Listas!$B$9,Listas!$I$6:$I$8)),0))</x:f>
      </x:c>
      <x:c r="P125" s="36" t="str">
        <x:f>IF($A125="","",ROUND(MAX(0,$J125*(1+$K125/3*4)*(1+$L125)*SUMIF(Listas!$E$6:$E$17,MONTH(P$4),Listas!$F$6:$F$17)*SUMIF(Listas!$H$6:$H$8,Listas!$B$9,Listas!$I$6:$I$8)),0))</x:f>
      </x:c>
      <x:c r="Q125" s="36" t="str">
        <x:f>IF($A125="","",ROUND(MAX(0,$J125*(1+$K125/3*5)*(1+$L125)*SUMIF(Listas!$E$6:$E$17,MONTH(Q$4),Listas!$F$6:$F$17)*SUMIF(Listas!$H$6:$H$8,Listas!$B$9,Listas!$I$6:$I$8)),0))</x:f>
      </x:c>
      <x:c r="R125" s="36" t="str">
        <x:f>IF($A125="","",ROUND(MAX(0,$J125*(1+$K125/3*6)*(1+$L125)*SUMIF(Listas!$E$6:$E$17,MONTH(R$4),Listas!$F$6:$F$17)*SUMIF(Listas!$H$6:$H$8,Listas!$B$9,Listas!$I$6:$I$8)),0))</x:f>
      </x:c>
      <x:c r="S125" s="42" t="str">
        <x:f>IF($A125="","",IFERROR(SUMIFS(Historico!$H$5:$H$304,Historico!$B$5:$B$304,$A125)/COUNTIFS(Historico!$B$5:$B$304,$A125,Historico!$H$5:$H$304,"&gt;=0"),0))</x:f>
      </x:c>
      <x:c r="T125" s="42" t="str">
        <x:f>IF($A125="","",IFERROR(SUMIFS(Historico!$I$5:$I$304,Historico!$B$5:$B$304,$A125)/COUNTIFS(Historico!$B$5:$B$304,$A125,Historico!$I$5:$I$304,"&lt;&gt;"),0))</x:f>
      </x:c>
      <x:c r="U125" s="44" t="str">
        <x:f>IF($A125="","",IF($S125&lt;=0.10,"ALTA",IF($S125&lt;=Listas!$B$10,"ACEITÁVEL","BAIXA")))</x:f>
      </x:c>
      <x:c r="V125" s="44" t="str">
        <x:f>IF($A125="","",IF($U125="BAIXA","REVISAR MÉTODO",IF(ABS($T125)&gt;0.10,"CORRIGIR VIÉS",IF($K125&gt;0.12,"PREPARAR CRESCIMENTO",IF($K125&lt;-0.12,"REDUZIR PLANO","PLANO ESTÁVEL")))))</x:f>
      </x:c>
      <x:c r="W125" s="1"/>
    </x:row>
    <x:row r="126">
      <x:c r="A126" s="26"/>
      <x:c r="B126" s="36" t="str">
        <x:f>IF($A126="","",IFERROR(INDEX(Produtos!$B$5:$B$204,MATCH($A126,Produtos!$A$5:$A$204,0)),""))</x:f>
      </x:c>
      <x:c r="C126" s="36" t="str">
        <x:f>IF($A126="","",IFERROR(INDEX(Produtos!$C$5:$C$204,MATCH($A126,Produtos!$A$5:$A$204,0)),""))</x:f>
      </x:c>
      <x:c r="D126" s="36" t="str">
        <x:f>IF($A126="","",SUMIFS(Historico!$F$5:$F$304,Historico!$B$5:$B$304,$A126,Historico!$A$5:$A$304,D$4))</x:f>
      </x:c>
      <x:c r="E126" s="36" t="str">
        <x:f>IF($A126="","",SUMIFS(Historico!$F$5:$F$304,Historico!$B$5:$B$304,$A126,Historico!$A$5:$A$304,E$4))</x:f>
      </x:c>
      <x:c r="F126" s="36" t="str">
        <x:f>IF($A126="","",SUMIFS(Historico!$F$5:$F$304,Historico!$B$5:$B$304,$A126,Historico!$A$5:$A$304,F$4))</x:f>
      </x:c>
      <x:c r="G126" s="36" t="str">
        <x:f>IF($A126="","",SUMIFS(Historico!$F$5:$F$304,Historico!$B$5:$B$304,$A126,Historico!$A$5:$A$304,G$4))</x:f>
      </x:c>
      <x:c r="H126" s="36" t="str">
        <x:f>IF($A126="","",SUMIFS(Historico!$F$5:$F$304,Historico!$B$5:$B$304,$A126,Historico!$A$5:$A$304,H$4))</x:f>
      </x:c>
      <x:c r="I126" s="36" t="str">
        <x:f>IF($A126="","",SUMIFS(Historico!$F$5:$F$304,Historico!$B$5:$B$304,$A126,Historico!$A$5:$A$304,I$4))</x:f>
      </x:c>
      <x:c r="J126" s="36" t="str">
        <x:f>IF($A126="","",AVERAGE($G126:$I126))</x:f>
      </x:c>
      <x:c r="K126" s="42" t="str">
        <x:f>IF($A126="","",IFERROR(($I126-$G126)/MAX(1,$G126),0))</x:f>
      </x:c>
      <x:c r="L126" s="31"/>
      <x:c r="M126" s="36" t="str">
        <x:f>IF($A126="","",ROUND(MAX(0,$J126*(1+$K126/3*1)*(1+$L126)*SUMIF(Listas!$E$6:$E$17,MONTH(M$4),Listas!$F$6:$F$17)*SUMIF(Listas!$H$6:$H$8,Listas!$B$9,Listas!$I$6:$I$8)),0))</x:f>
      </x:c>
      <x:c r="N126" s="36" t="str">
        <x:f>IF($A126="","",ROUND(MAX(0,$J126*(1+$K126/3*2)*(1+$L126)*SUMIF(Listas!$E$6:$E$17,MONTH(N$4),Listas!$F$6:$F$17)*SUMIF(Listas!$H$6:$H$8,Listas!$B$9,Listas!$I$6:$I$8)),0))</x:f>
      </x:c>
      <x:c r="O126" s="36" t="str">
        <x:f>IF($A126="","",ROUND(MAX(0,$J126*(1+$K126/3*3)*(1+$L126)*SUMIF(Listas!$E$6:$E$17,MONTH(O$4),Listas!$F$6:$F$17)*SUMIF(Listas!$H$6:$H$8,Listas!$B$9,Listas!$I$6:$I$8)),0))</x:f>
      </x:c>
      <x:c r="P126" s="36" t="str">
        <x:f>IF($A126="","",ROUND(MAX(0,$J126*(1+$K126/3*4)*(1+$L126)*SUMIF(Listas!$E$6:$E$17,MONTH(P$4),Listas!$F$6:$F$17)*SUMIF(Listas!$H$6:$H$8,Listas!$B$9,Listas!$I$6:$I$8)),0))</x:f>
      </x:c>
      <x:c r="Q126" s="36" t="str">
        <x:f>IF($A126="","",ROUND(MAX(0,$J126*(1+$K126/3*5)*(1+$L126)*SUMIF(Listas!$E$6:$E$17,MONTH(Q$4),Listas!$F$6:$F$17)*SUMIF(Listas!$H$6:$H$8,Listas!$B$9,Listas!$I$6:$I$8)),0))</x:f>
      </x:c>
      <x:c r="R126" s="36" t="str">
        <x:f>IF($A126="","",ROUND(MAX(0,$J126*(1+$K126/3*6)*(1+$L126)*SUMIF(Listas!$E$6:$E$17,MONTH(R$4),Listas!$F$6:$F$17)*SUMIF(Listas!$H$6:$H$8,Listas!$B$9,Listas!$I$6:$I$8)),0))</x:f>
      </x:c>
      <x:c r="S126" s="42" t="str">
        <x:f>IF($A126="","",IFERROR(SUMIFS(Historico!$H$5:$H$304,Historico!$B$5:$B$304,$A126)/COUNTIFS(Historico!$B$5:$B$304,$A126,Historico!$H$5:$H$304,"&gt;=0"),0))</x:f>
      </x:c>
      <x:c r="T126" s="42" t="str">
        <x:f>IF($A126="","",IFERROR(SUMIFS(Historico!$I$5:$I$304,Historico!$B$5:$B$304,$A126)/COUNTIFS(Historico!$B$5:$B$304,$A126,Historico!$I$5:$I$304,"&lt;&gt;"),0))</x:f>
      </x:c>
      <x:c r="U126" s="44" t="str">
        <x:f>IF($A126="","",IF($S126&lt;=0.10,"ALTA",IF($S126&lt;=Listas!$B$10,"ACEITÁVEL","BAIXA")))</x:f>
      </x:c>
      <x:c r="V126" s="44" t="str">
        <x:f>IF($A126="","",IF($U126="BAIXA","REVISAR MÉTODO",IF(ABS($T126)&gt;0.10,"CORRIGIR VIÉS",IF($K126&gt;0.12,"PREPARAR CRESCIMENTO",IF($K126&lt;-0.12,"REDUZIR PLANO","PLANO ESTÁVEL")))))</x:f>
      </x:c>
      <x:c r="W126" s="1"/>
    </x:row>
    <x:row r="127">
      <x:c r="A127" s="26"/>
      <x:c r="B127" s="36" t="str">
        <x:f>IF($A127="","",IFERROR(INDEX(Produtos!$B$5:$B$204,MATCH($A127,Produtos!$A$5:$A$204,0)),""))</x:f>
      </x:c>
      <x:c r="C127" s="36" t="str">
        <x:f>IF($A127="","",IFERROR(INDEX(Produtos!$C$5:$C$204,MATCH($A127,Produtos!$A$5:$A$204,0)),""))</x:f>
      </x:c>
      <x:c r="D127" s="36" t="str">
        <x:f>IF($A127="","",SUMIFS(Historico!$F$5:$F$304,Historico!$B$5:$B$304,$A127,Historico!$A$5:$A$304,D$4))</x:f>
      </x:c>
      <x:c r="E127" s="36" t="str">
        <x:f>IF($A127="","",SUMIFS(Historico!$F$5:$F$304,Historico!$B$5:$B$304,$A127,Historico!$A$5:$A$304,E$4))</x:f>
      </x:c>
      <x:c r="F127" s="36" t="str">
        <x:f>IF($A127="","",SUMIFS(Historico!$F$5:$F$304,Historico!$B$5:$B$304,$A127,Historico!$A$5:$A$304,F$4))</x:f>
      </x:c>
      <x:c r="G127" s="36" t="str">
        <x:f>IF($A127="","",SUMIFS(Historico!$F$5:$F$304,Historico!$B$5:$B$304,$A127,Historico!$A$5:$A$304,G$4))</x:f>
      </x:c>
      <x:c r="H127" s="36" t="str">
        <x:f>IF($A127="","",SUMIFS(Historico!$F$5:$F$304,Historico!$B$5:$B$304,$A127,Historico!$A$5:$A$304,H$4))</x:f>
      </x:c>
      <x:c r="I127" s="36" t="str">
        <x:f>IF($A127="","",SUMIFS(Historico!$F$5:$F$304,Historico!$B$5:$B$304,$A127,Historico!$A$5:$A$304,I$4))</x:f>
      </x:c>
      <x:c r="J127" s="36" t="str">
        <x:f>IF($A127="","",AVERAGE($G127:$I127))</x:f>
      </x:c>
      <x:c r="K127" s="42" t="str">
        <x:f>IF($A127="","",IFERROR(($I127-$G127)/MAX(1,$G127),0))</x:f>
      </x:c>
      <x:c r="L127" s="31"/>
      <x:c r="M127" s="36" t="str">
        <x:f>IF($A127="","",ROUND(MAX(0,$J127*(1+$K127/3*1)*(1+$L127)*SUMIF(Listas!$E$6:$E$17,MONTH(M$4),Listas!$F$6:$F$17)*SUMIF(Listas!$H$6:$H$8,Listas!$B$9,Listas!$I$6:$I$8)),0))</x:f>
      </x:c>
      <x:c r="N127" s="36" t="str">
        <x:f>IF($A127="","",ROUND(MAX(0,$J127*(1+$K127/3*2)*(1+$L127)*SUMIF(Listas!$E$6:$E$17,MONTH(N$4),Listas!$F$6:$F$17)*SUMIF(Listas!$H$6:$H$8,Listas!$B$9,Listas!$I$6:$I$8)),0))</x:f>
      </x:c>
      <x:c r="O127" s="36" t="str">
        <x:f>IF($A127="","",ROUND(MAX(0,$J127*(1+$K127/3*3)*(1+$L127)*SUMIF(Listas!$E$6:$E$17,MONTH(O$4),Listas!$F$6:$F$17)*SUMIF(Listas!$H$6:$H$8,Listas!$B$9,Listas!$I$6:$I$8)),0))</x:f>
      </x:c>
      <x:c r="P127" s="36" t="str">
        <x:f>IF($A127="","",ROUND(MAX(0,$J127*(1+$K127/3*4)*(1+$L127)*SUMIF(Listas!$E$6:$E$17,MONTH(P$4),Listas!$F$6:$F$17)*SUMIF(Listas!$H$6:$H$8,Listas!$B$9,Listas!$I$6:$I$8)),0))</x:f>
      </x:c>
      <x:c r="Q127" s="36" t="str">
        <x:f>IF($A127="","",ROUND(MAX(0,$J127*(1+$K127/3*5)*(1+$L127)*SUMIF(Listas!$E$6:$E$17,MONTH(Q$4),Listas!$F$6:$F$17)*SUMIF(Listas!$H$6:$H$8,Listas!$B$9,Listas!$I$6:$I$8)),0))</x:f>
      </x:c>
      <x:c r="R127" s="36" t="str">
        <x:f>IF($A127="","",ROUND(MAX(0,$J127*(1+$K127/3*6)*(1+$L127)*SUMIF(Listas!$E$6:$E$17,MONTH(R$4),Listas!$F$6:$F$17)*SUMIF(Listas!$H$6:$H$8,Listas!$B$9,Listas!$I$6:$I$8)),0))</x:f>
      </x:c>
      <x:c r="S127" s="42" t="str">
        <x:f>IF($A127="","",IFERROR(SUMIFS(Historico!$H$5:$H$304,Historico!$B$5:$B$304,$A127)/COUNTIFS(Historico!$B$5:$B$304,$A127,Historico!$H$5:$H$304,"&gt;=0"),0))</x:f>
      </x:c>
      <x:c r="T127" s="42" t="str">
        <x:f>IF($A127="","",IFERROR(SUMIFS(Historico!$I$5:$I$304,Historico!$B$5:$B$304,$A127)/COUNTIFS(Historico!$B$5:$B$304,$A127,Historico!$I$5:$I$304,"&lt;&gt;"),0))</x:f>
      </x:c>
      <x:c r="U127" s="44" t="str">
        <x:f>IF($A127="","",IF($S127&lt;=0.10,"ALTA",IF($S127&lt;=Listas!$B$10,"ACEITÁVEL","BAIXA")))</x:f>
      </x:c>
      <x:c r="V127" s="44" t="str">
        <x:f>IF($A127="","",IF($U127="BAIXA","REVISAR MÉTODO",IF(ABS($T127)&gt;0.10,"CORRIGIR VIÉS",IF($K127&gt;0.12,"PREPARAR CRESCIMENTO",IF($K127&lt;-0.12,"REDUZIR PLANO","PLANO ESTÁVEL")))))</x:f>
      </x:c>
      <x:c r="W127" s="1"/>
    </x:row>
    <x:row r="128">
      <x:c r="A128" s="26"/>
      <x:c r="B128" s="36" t="str">
        <x:f>IF($A128="","",IFERROR(INDEX(Produtos!$B$5:$B$204,MATCH($A128,Produtos!$A$5:$A$204,0)),""))</x:f>
      </x:c>
      <x:c r="C128" s="36" t="str">
        <x:f>IF($A128="","",IFERROR(INDEX(Produtos!$C$5:$C$204,MATCH($A128,Produtos!$A$5:$A$204,0)),""))</x:f>
      </x:c>
      <x:c r="D128" s="36" t="str">
        <x:f>IF($A128="","",SUMIFS(Historico!$F$5:$F$304,Historico!$B$5:$B$304,$A128,Historico!$A$5:$A$304,D$4))</x:f>
      </x:c>
      <x:c r="E128" s="36" t="str">
        <x:f>IF($A128="","",SUMIFS(Historico!$F$5:$F$304,Historico!$B$5:$B$304,$A128,Historico!$A$5:$A$304,E$4))</x:f>
      </x:c>
      <x:c r="F128" s="36" t="str">
        <x:f>IF($A128="","",SUMIFS(Historico!$F$5:$F$304,Historico!$B$5:$B$304,$A128,Historico!$A$5:$A$304,F$4))</x:f>
      </x:c>
      <x:c r="G128" s="36" t="str">
        <x:f>IF($A128="","",SUMIFS(Historico!$F$5:$F$304,Historico!$B$5:$B$304,$A128,Historico!$A$5:$A$304,G$4))</x:f>
      </x:c>
      <x:c r="H128" s="36" t="str">
        <x:f>IF($A128="","",SUMIFS(Historico!$F$5:$F$304,Historico!$B$5:$B$304,$A128,Historico!$A$5:$A$304,H$4))</x:f>
      </x:c>
      <x:c r="I128" s="36" t="str">
        <x:f>IF($A128="","",SUMIFS(Historico!$F$5:$F$304,Historico!$B$5:$B$304,$A128,Historico!$A$5:$A$304,I$4))</x:f>
      </x:c>
      <x:c r="J128" s="36" t="str">
        <x:f>IF($A128="","",AVERAGE($G128:$I128))</x:f>
      </x:c>
      <x:c r="K128" s="42" t="str">
        <x:f>IF($A128="","",IFERROR(($I128-$G128)/MAX(1,$G128),0))</x:f>
      </x:c>
      <x:c r="L128" s="31"/>
      <x:c r="M128" s="36" t="str">
        <x:f>IF($A128="","",ROUND(MAX(0,$J128*(1+$K128/3*1)*(1+$L128)*SUMIF(Listas!$E$6:$E$17,MONTH(M$4),Listas!$F$6:$F$17)*SUMIF(Listas!$H$6:$H$8,Listas!$B$9,Listas!$I$6:$I$8)),0))</x:f>
      </x:c>
      <x:c r="N128" s="36" t="str">
        <x:f>IF($A128="","",ROUND(MAX(0,$J128*(1+$K128/3*2)*(1+$L128)*SUMIF(Listas!$E$6:$E$17,MONTH(N$4),Listas!$F$6:$F$17)*SUMIF(Listas!$H$6:$H$8,Listas!$B$9,Listas!$I$6:$I$8)),0))</x:f>
      </x:c>
      <x:c r="O128" s="36" t="str">
        <x:f>IF($A128="","",ROUND(MAX(0,$J128*(1+$K128/3*3)*(1+$L128)*SUMIF(Listas!$E$6:$E$17,MONTH(O$4),Listas!$F$6:$F$17)*SUMIF(Listas!$H$6:$H$8,Listas!$B$9,Listas!$I$6:$I$8)),0))</x:f>
      </x:c>
      <x:c r="P128" s="36" t="str">
        <x:f>IF($A128="","",ROUND(MAX(0,$J128*(1+$K128/3*4)*(1+$L128)*SUMIF(Listas!$E$6:$E$17,MONTH(P$4),Listas!$F$6:$F$17)*SUMIF(Listas!$H$6:$H$8,Listas!$B$9,Listas!$I$6:$I$8)),0))</x:f>
      </x:c>
      <x:c r="Q128" s="36" t="str">
        <x:f>IF($A128="","",ROUND(MAX(0,$J128*(1+$K128/3*5)*(1+$L128)*SUMIF(Listas!$E$6:$E$17,MONTH(Q$4),Listas!$F$6:$F$17)*SUMIF(Listas!$H$6:$H$8,Listas!$B$9,Listas!$I$6:$I$8)),0))</x:f>
      </x:c>
      <x:c r="R128" s="36" t="str">
        <x:f>IF($A128="","",ROUND(MAX(0,$J128*(1+$K128/3*6)*(1+$L128)*SUMIF(Listas!$E$6:$E$17,MONTH(R$4),Listas!$F$6:$F$17)*SUMIF(Listas!$H$6:$H$8,Listas!$B$9,Listas!$I$6:$I$8)),0))</x:f>
      </x:c>
      <x:c r="S128" s="42" t="str">
        <x:f>IF($A128="","",IFERROR(SUMIFS(Historico!$H$5:$H$304,Historico!$B$5:$B$304,$A128)/COUNTIFS(Historico!$B$5:$B$304,$A128,Historico!$H$5:$H$304,"&gt;=0"),0))</x:f>
      </x:c>
      <x:c r="T128" s="42" t="str">
        <x:f>IF($A128="","",IFERROR(SUMIFS(Historico!$I$5:$I$304,Historico!$B$5:$B$304,$A128)/COUNTIFS(Historico!$B$5:$B$304,$A128,Historico!$I$5:$I$304,"&lt;&gt;"),0))</x:f>
      </x:c>
      <x:c r="U128" s="44" t="str">
        <x:f>IF($A128="","",IF($S128&lt;=0.10,"ALTA",IF($S128&lt;=Listas!$B$10,"ACEITÁVEL","BAIXA")))</x:f>
      </x:c>
      <x:c r="V128" s="44" t="str">
        <x:f>IF($A128="","",IF($U128="BAIXA","REVISAR MÉTODO",IF(ABS($T128)&gt;0.10,"CORRIGIR VIÉS",IF($K128&gt;0.12,"PREPARAR CRESCIMENTO",IF($K128&lt;-0.12,"REDUZIR PLANO","PLANO ESTÁVEL")))))</x:f>
      </x:c>
      <x:c r="W128" s="1"/>
    </x:row>
    <x:row r="129">
      <x:c r="A129" s="26"/>
      <x:c r="B129" s="36" t="str">
        <x:f>IF($A129="","",IFERROR(INDEX(Produtos!$B$5:$B$204,MATCH($A129,Produtos!$A$5:$A$204,0)),""))</x:f>
      </x:c>
      <x:c r="C129" s="36" t="str">
        <x:f>IF($A129="","",IFERROR(INDEX(Produtos!$C$5:$C$204,MATCH($A129,Produtos!$A$5:$A$204,0)),""))</x:f>
      </x:c>
      <x:c r="D129" s="36" t="str">
        <x:f>IF($A129="","",SUMIFS(Historico!$F$5:$F$304,Historico!$B$5:$B$304,$A129,Historico!$A$5:$A$304,D$4))</x:f>
      </x:c>
      <x:c r="E129" s="36" t="str">
        <x:f>IF($A129="","",SUMIFS(Historico!$F$5:$F$304,Historico!$B$5:$B$304,$A129,Historico!$A$5:$A$304,E$4))</x:f>
      </x:c>
      <x:c r="F129" s="36" t="str">
        <x:f>IF($A129="","",SUMIFS(Historico!$F$5:$F$304,Historico!$B$5:$B$304,$A129,Historico!$A$5:$A$304,F$4))</x:f>
      </x:c>
      <x:c r="G129" s="36" t="str">
        <x:f>IF($A129="","",SUMIFS(Historico!$F$5:$F$304,Historico!$B$5:$B$304,$A129,Historico!$A$5:$A$304,G$4))</x:f>
      </x:c>
      <x:c r="H129" s="36" t="str">
        <x:f>IF($A129="","",SUMIFS(Historico!$F$5:$F$304,Historico!$B$5:$B$304,$A129,Historico!$A$5:$A$304,H$4))</x:f>
      </x:c>
      <x:c r="I129" s="36" t="str">
        <x:f>IF($A129="","",SUMIFS(Historico!$F$5:$F$304,Historico!$B$5:$B$304,$A129,Historico!$A$5:$A$304,I$4))</x:f>
      </x:c>
      <x:c r="J129" s="36" t="str">
        <x:f>IF($A129="","",AVERAGE($G129:$I129))</x:f>
      </x:c>
      <x:c r="K129" s="42" t="str">
        <x:f>IF($A129="","",IFERROR(($I129-$G129)/MAX(1,$G129),0))</x:f>
      </x:c>
      <x:c r="L129" s="31"/>
      <x:c r="M129" s="36" t="str">
        <x:f>IF($A129="","",ROUND(MAX(0,$J129*(1+$K129/3*1)*(1+$L129)*SUMIF(Listas!$E$6:$E$17,MONTH(M$4),Listas!$F$6:$F$17)*SUMIF(Listas!$H$6:$H$8,Listas!$B$9,Listas!$I$6:$I$8)),0))</x:f>
      </x:c>
      <x:c r="N129" s="36" t="str">
        <x:f>IF($A129="","",ROUND(MAX(0,$J129*(1+$K129/3*2)*(1+$L129)*SUMIF(Listas!$E$6:$E$17,MONTH(N$4),Listas!$F$6:$F$17)*SUMIF(Listas!$H$6:$H$8,Listas!$B$9,Listas!$I$6:$I$8)),0))</x:f>
      </x:c>
      <x:c r="O129" s="36" t="str">
        <x:f>IF($A129="","",ROUND(MAX(0,$J129*(1+$K129/3*3)*(1+$L129)*SUMIF(Listas!$E$6:$E$17,MONTH(O$4),Listas!$F$6:$F$17)*SUMIF(Listas!$H$6:$H$8,Listas!$B$9,Listas!$I$6:$I$8)),0))</x:f>
      </x:c>
      <x:c r="P129" s="36" t="str">
        <x:f>IF($A129="","",ROUND(MAX(0,$J129*(1+$K129/3*4)*(1+$L129)*SUMIF(Listas!$E$6:$E$17,MONTH(P$4),Listas!$F$6:$F$17)*SUMIF(Listas!$H$6:$H$8,Listas!$B$9,Listas!$I$6:$I$8)),0))</x:f>
      </x:c>
      <x:c r="Q129" s="36" t="str">
        <x:f>IF($A129="","",ROUND(MAX(0,$J129*(1+$K129/3*5)*(1+$L129)*SUMIF(Listas!$E$6:$E$17,MONTH(Q$4),Listas!$F$6:$F$17)*SUMIF(Listas!$H$6:$H$8,Listas!$B$9,Listas!$I$6:$I$8)),0))</x:f>
      </x:c>
      <x:c r="R129" s="36" t="str">
        <x:f>IF($A129="","",ROUND(MAX(0,$J129*(1+$K129/3*6)*(1+$L129)*SUMIF(Listas!$E$6:$E$17,MONTH(R$4),Listas!$F$6:$F$17)*SUMIF(Listas!$H$6:$H$8,Listas!$B$9,Listas!$I$6:$I$8)),0))</x:f>
      </x:c>
      <x:c r="S129" s="42" t="str">
        <x:f>IF($A129="","",IFERROR(SUMIFS(Historico!$H$5:$H$304,Historico!$B$5:$B$304,$A129)/COUNTIFS(Historico!$B$5:$B$304,$A129,Historico!$H$5:$H$304,"&gt;=0"),0))</x:f>
      </x:c>
      <x:c r="T129" s="42" t="str">
        <x:f>IF($A129="","",IFERROR(SUMIFS(Historico!$I$5:$I$304,Historico!$B$5:$B$304,$A129)/COUNTIFS(Historico!$B$5:$B$304,$A129,Historico!$I$5:$I$304,"&lt;&gt;"),0))</x:f>
      </x:c>
      <x:c r="U129" s="44" t="str">
        <x:f>IF($A129="","",IF($S129&lt;=0.10,"ALTA",IF($S129&lt;=Listas!$B$10,"ACEITÁVEL","BAIXA")))</x:f>
      </x:c>
      <x:c r="V129" s="44" t="str">
        <x:f>IF($A129="","",IF($U129="BAIXA","REVISAR MÉTODO",IF(ABS($T129)&gt;0.10,"CORRIGIR VIÉS",IF($K129&gt;0.12,"PREPARAR CRESCIMENTO",IF($K129&lt;-0.12,"REDUZIR PLANO","PLANO ESTÁVEL")))))</x:f>
      </x:c>
      <x:c r="W129" s="1"/>
    </x:row>
    <x:row r="130">
      <x:c r="A130" s="26"/>
      <x:c r="B130" s="36" t="str">
        <x:f>IF($A130="","",IFERROR(INDEX(Produtos!$B$5:$B$204,MATCH($A130,Produtos!$A$5:$A$204,0)),""))</x:f>
      </x:c>
      <x:c r="C130" s="36" t="str">
        <x:f>IF($A130="","",IFERROR(INDEX(Produtos!$C$5:$C$204,MATCH($A130,Produtos!$A$5:$A$204,0)),""))</x:f>
      </x:c>
      <x:c r="D130" s="36" t="str">
        <x:f>IF($A130="","",SUMIFS(Historico!$F$5:$F$304,Historico!$B$5:$B$304,$A130,Historico!$A$5:$A$304,D$4))</x:f>
      </x:c>
      <x:c r="E130" s="36" t="str">
        <x:f>IF($A130="","",SUMIFS(Historico!$F$5:$F$304,Historico!$B$5:$B$304,$A130,Historico!$A$5:$A$304,E$4))</x:f>
      </x:c>
      <x:c r="F130" s="36" t="str">
        <x:f>IF($A130="","",SUMIFS(Historico!$F$5:$F$304,Historico!$B$5:$B$304,$A130,Historico!$A$5:$A$304,F$4))</x:f>
      </x:c>
      <x:c r="G130" s="36" t="str">
        <x:f>IF($A130="","",SUMIFS(Historico!$F$5:$F$304,Historico!$B$5:$B$304,$A130,Historico!$A$5:$A$304,G$4))</x:f>
      </x:c>
      <x:c r="H130" s="36" t="str">
        <x:f>IF($A130="","",SUMIFS(Historico!$F$5:$F$304,Historico!$B$5:$B$304,$A130,Historico!$A$5:$A$304,H$4))</x:f>
      </x:c>
      <x:c r="I130" s="36" t="str">
        <x:f>IF($A130="","",SUMIFS(Historico!$F$5:$F$304,Historico!$B$5:$B$304,$A130,Historico!$A$5:$A$304,I$4))</x:f>
      </x:c>
      <x:c r="J130" s="36" t="str">
        <x:f>IF($A130="","",AVERAGE($G130:$I130))</x:f>
      </x:c>
      <x:c r="K130" s="42" t="str">
        <x:f>IF($A130="","",IFERROR(($I130-$G130)/MAX(1,$G130),0))</x:f>
      </x:c>
      <x:c r="L130" s="31"/>
      <x:c r="M130" s="36" t="str">
        <x:f>IF($A130="","",ROUND(MAX(0,$J130*(1+$K130/3*1)*(1+$L130)*SUMIF(Listas!$E$6:$E$17,MONTH(M$4),Listas!$F$6:$F$17)*SUMIF(Listas!$H$6:$H$8,Listas!$B$9,Listas!$I$6:$I$8)),0))</x:f>
      </x:c>
      <x:c r="N130" s="36" t="str">
        <x:f>IF($A130="","",ROUND(MAX(0,$J130*(1+$K130/3*2)*(1+$L130)*SUMIF(Listas!$E$6:$E$17,MONTH(N$4),Listas!$F$6:$F$17)*SUMIF(Listas!$H$6:$H$8,Listas!$B$9,Listas!$I$6:$I$8)),0))</x:f>
      </x:c>
      <x:c r="O130" s="36" t="str">
        <x:f>IF($A130="","",ROUND(MAX(0,$J130*(1+$K130/3*3)*(1+$L130)*SUMIF(Listas!$E$6:$E$17,MONTH(O$4),Listas!$F$6:$F$17)*SUMIF(Listas!$H$6:$H$8,Listas!$B$9,Listas!$I$6:$I$8)),0))</x:f>
      </x:c>
      <x:c r="P130" s="36" t="str">
        <x:f>IF($A130="","",ROUND(MAX(0,$J130*(1+$K130/3*4)*(1+$L130)*SUMIF(Listas!$E$6:$E$17,MONTH(P$4),Listas!$F$6:$F$17)*SUMIF(Listas!$H$6:$H$8,Listas!$B$9,Listas!$I$6:$I$8)),0))</x:f>
      </x:c>
      <x:c r="Q130" s="36" t="str">
        <x:f>IF($A130="","",ROUND(MAX(0,$J130*(1+$K130/3*5)*(1+$L130)*SUMIF(Listas!$E$6:$E$17,MONTH(Q$4),Listas!$F$6:$F$17)*SUMIF(Listas!$H$6:$H$8,Listas!$B$9,Listas!$I$6:$I$8)),0))</x:f>
      </x:c>
      <x:c r="R130" s="36" t="str">
        <x:f>IF($A130="","",ROUND(MAX(0,$J130*(1+$K130/3*6)*(1+$L130)*SUMIF(Listas!$E$6:$E$17,MONTH(R$4),Listas!$F$6:$F$17)*SUMIF(Listas!$H$6:$H$8,Listas!$B$9,Listas!$I$6:$I$8)),0))</x:f>
      </x:c>
      <x:c r="S130" s="42" t="str">
        <x:f>IF($A130="","",IFERROR(SUMIFS(Historico!$H$5:$H$304,Historico!$B$5:$B$304,$A130)/COUNTIFS(Historico!$B$5:$B$304,$A130,Historico!$H$5:$H$304,"&gt;=0"),0))</x:f>
      </x:c>
      <x:c r="T130" s="42" t="str">
        <x:f>IF($A130="","",IFERROR(SUMIFS(Historico!$I$5:$I$304,Historico!$B$5:$B$304,$A130)/COUNTIFS(Historico!$B$5:$B$304,$A130,Historico!$I$5:$I$304,"&lt;&gt;"),0))</x:f>
      </x:c>
      <x:c r="U130" s="44" t="str">
        <x:f>IF($A130="","",IF($S130&lt;=0.10,"ALTA",IF($S130&lt;=Listas!$B$10,"ACEITÁVEL","BAIXA")))</x:f>
      </x:c>
      <x:c r="V130" s="44" t="str">
        <x:f>IF($A130="","",IF($U130="BAIXA","REVISAR MÉTODO",IF(ABS($T130)&gt;0.10,"CORRIGIR VIÉS",IF($K130&gt;0.12,"PREPARAR CRESCIMENTO",IF($K130&lt;-0.12,"REDUZIR PLANO","PLANO ESTÁVEL")))))</x:f>
      </x:c>
      <x:c r="W130" s="1"/>
    </x:row>
    <x:row r="131">
      <x:c r="A131" s="26"/>
      <x:c r="B131" s="36" t="str">
        <x:f>IF($A131="","",IFERROR(INDEX(Produtos!$B$5:$B$204,MATCH($A131,Produtos!$A$5:$A$204,0)),""))</x:f>
      </x:c>
      <x:c r="C131" s="36" t="str">
        <x:f>IF($A131="","",IFERROR(INDEX(Produtos!$C$5:$C$204,MATCH($A131,Produtos!$A$5:$A$204,0)),""))</x:f>
      </x:c>
      <x:c r="D131" s="36" t="str">
        <x:f>IF($A131="","",SUMIFS(Historico!$F$5:$F$304,Historico!$B$5:$B$304,$A131,Historico!$A$5:$A$304,D$4))</x:f>
      </x:c>
      <x:c r="E131" s="36" t="str">
        <x:f>IF($A131="","",SUMIFS(Historico!$F$5:$F$304,Historico!$B$5:$B$304,$A131,Historico!$A$5:$A$304,E$4))</x:f>
      </x:c>
      <x:c r="F131" s="36" t="str">
        <x:f>IF($A131="","",SUMIFS(Historico!$F$5:$F$304,Historico!$B$5:$B$304,$A131,Historico!$A$5:$A$304,F$4))</x:f>
      </x:c>
      <x:c r="G131" s="36" t="str">
        <x:f>IF($A131="","",SUMIFS(Historico!$F$5:$F$304,Historico!$B$5:$B$304,$A131,Historico!$A$5:$A$304,G$4))</x:f>
      </x:c>
      <x:c r="H131" s="36" t="str">
        <x:f>IF($A131="","",SUMIFS(Historico!$F$5:$F$304,Historico!$B$5:$B$304,$A131,Historico!$A$5:$A$304,H$4))</x:f>
      </x:c>
      <x:c r="I131" s="36" t="str">
        <x:f>IF($A131="","",SUMIFS(Historico!$F$5:$F$304,Historico!$B$5:$B$304,$A131,Historico!$A$5:$A$304,I$4))</x:f>
      </x:c>
      <x:c r="J131" s="36" t="str">
        <x:f>IF($A131="","",AVERAGE($G131:$I131))</x:f>
      </x:c>
      <x:c r="K131" s="42" t="str">
        <x:f>IF($A131="","",IFERROR(($I131-$G131)/MAX(1,$G131),0))</x:f>
      </x:c>
      <x:c r="L131" s="31"/>
      <x:c r="M131" s="36" t="str">
        <x:f>IF($A131="","",ROUND(MAX(0,$J131*(1+$K131/3*1)*(1+$L131)*SUMIF(Listas!$E$6:$E$17,MONTH(M$4),Listas!$F$6:$F$17)*SUMIF(Listas!$H$6:$H$8,Listas!$B$9,Listas!$I$6:$I$8)),0))</x:f>
      </x:c>
      <x:c r="N131" s="36" t="str">
        <x:f>IF($A131="","",ROUND(MAX(0,$J131*(1+$K131/3*2)*(1+$L131)*SUMIF(Listas!$E$6:$E$17,MONTH(N$4),Listas!$F$6:$F$17)*SUMIF(Listas!$H$6:$H$8,Listas!$B$9,Listas!$I$6:$I$8)),0))</x:f>
      </x:c>
      <x:c r="O131" s="36" t="str">
        <x:f>IF($A131="","",ROUND(MAX(0,$J131*(1+$K131/3*3)*(1+$L131)*SUMIF(Listas!$E$6:$E$17,MONTH(O$4),Listas!$F$6:$F$17)*SUMIF(Listas!$H$6:$H$8,Listas!$B$9,Listas!$I$6:$I$8)),0))</x:f>
      </x:c>
      <x:c r="P131" s="36" t="str">
        <x:f>IF($A131="","",ROUND(MAX(0,$J131*(1+$K131/3*4)*(1+$L131)*SUMIF(Listas!$E$6:$E$17,MONTH(P$4),Listas!$F$6:$F$17)*SUMIF(Listas!$H$6:$H$8,Listas!$B$9,Listas!$I$6:$I$8)),0))</x:f>
      </x:c>
      <x:c r="Q131" s="36" t="str">
        <x:f>IF($A131="","",ROUND(MAX(0,$J131*(1+$K131/3*5)*(1+$L131)*SUMIF(Listas!$E$6:$E$17,MONTH(Q$4),Listas!$F$6:$F$17)*SUMIF(Listas!$H$6:$H$8,Listas!$B$9,Listas!$I$6:$I$8)),0))</x:f>
      </x:c>
      <x:c r="R131" s="36" t="str">
        <x:f>IF($A131="","",ROUND(MAX(0,$J131*(1+$K131/3*6)*(1+$L131)*SUMIF(Listas!$E$6:$E$17,MONTH(R$4),Listas!$F$6:$F$17)*SUMIF(Listas!$H$6:$H$8,Listas!$B$9,Listas!$I$6:$I$8)),0))</x:f>
      </x:c>
      <x:c r="S131" s="42" t="str">
        <x:f>IF($A131="","",IFERROR(SUMIFS(Historico!$H$5:$H$304,Historico!$B$5:$B$304,$A131)/COUNTIFS(Historico!$B$5:$B$304,$A131,Historico!$H$5:$H$304,"&gt;=0"),0))</x:f>
      </x:c>
      <x:c r="T131" s="42" t="str">
        <x:f>IF($A131="","",IFERROR(SUMIFS(Historico!$I$5:$I$304,Historico!$B$5:$B$304,$A131)/COUNTIFS(Historico!$B$5:$B$304,$A131,Historico!$I$5:$I$304,"&lt;&gt;"),0))</x:f>
      </x:c>
      <x:c r="U131" s="44" t="str">
        <x:f>IF($A131="","",IF($S131&lt;=0.10,"ALTA",IF($S131&lt;=Listas!$B$10,"ACEITÁVEL","BAIXA")))</x:f>
      </x:c>
      <x:c r="V131" s="44" t="str">
        <x:f>IF($A131="","",IF($U131="BAIXA","REVISAR MÉTODO",IF(ABS($T131)&gt;0.10,"CORRIGIR VIÉS",IF($K131&gt;0.12,"PREPARAR CRESCIMENTO",IF($K131&lt;-0.12,"REDUZIR PLANO","PLANO ESTÁVEL")))))</x:f>
      </x:c>
      <x:c r="W131" s="1"/>
    </x:row>
    <x:row r="132">
      <x:c r="A132" s="26"/>
      <x:c r="B132" s="36" t="str">
        <x:f>IF($A132="","",IFERROR(INDEX(Produtos!$B$5:$B$204,MATCH($A132,Produtos!$A$5:$A$204,0)),""))</x:f>
      </x:c>
      <x:c r="C132" s="36" t="str">
        <x:f>IF($A132="","",IFERROR(INDEX(Produtos!$C$5:$C$204,MATCH($A132,Produtos!$A$5:$A$204,0)),""))</x:f>
      </x:c>
      <x:c r="D132" s="36" t="str">
        <x:f>IF($A132="","",SUMIFS(Historico!$F$5:$F$304,Historico!$B$5:$B$304,$A132,Historico!$A$5:$A$304,D$4))</x:f>
      </x:c>
      <x:c r="E132" s="36" t="str">
        <x:f>IF($A132="","",SUMIFS(Historico!$F$5:$F$304,Historico!$B$5:$B$304,$A132,Historico!$A$5:$A$304,E$4))</x:f>
      </x:c>
      <x:c r="F132" s="36" t="str">
        <x:f>IF($A132="","",SUMIFS(Historico!$F$5:$F$304,Historico!$B$5:$B$304,$A132,Historico!$A$5:$A$304,F$4))</x:f>
      </x:c>
      <x:c r="G132" s="36" t="str">
        <x:f>IF($A132="","",SUMIFS(Historico!$F$5:$F$304,Historico!$B$5:$B$304,$A132,Historico!$A$5:$A$304,G$4))</x:f>
      </x:c>
      <x:c r="H132" s="36" t="str">
        <x:f>IF($A132="","",SUMIFS(Historico!$F$5:$F$304,Historico!$B$5:$B$304,$A132,Historico!$A$5:$A$304,H$4))</x:f>
      </x:c>
      <x:c r="I132" s="36" t="str">
        <x:f>IF($A132="","",SUMIFS(Historico!$F$5:$F$304,Historico!$B$5:$B$304,$A132,Historico!$A$5:$A$304,I$4))</x:f>
      </x:c>
      <x:c r="J132" s="36" t="str">
        <x:f>IF($A132="","",AVERAGE($G132:$I132))</x:f>
      </x:c>
      <x:c r="K132" s="42" t="str">
        <x:f>IF($A132="","",IFERROR(($I132-$G132)/MAX(1,$G132),0))</x:f>
      </x:c>
      <x:c r="L132" s="31"/>
      <x:c r="M132" s="36" t="str">
        <x:f>IF($A132="","",ROUND(MAX(0,$J132*(1+$K132/3*1)*(1+$L132)*SUMIF(Listas!$E$6:$E$17,MONTH(M$4),Listas!$F$6:$F$17)*SUMIF(Listas!$H$6:$H$8,Listas!$B$9,Listas!$I$6:$I$8)),0))</x:f>
      </x:c>
      <x:c r="N132" s="36" t="str">
        <x:f>IF($A132="","",ROUND(MAX(0,$J132*(1+$K132/3*2)*(1+$L132)*SUMIF(Listas!$E$6:$E$17,MONTH(N$4),Listas!$F$6:$F$17)*SUMIF(Listas!$H$6:$H$8,Listas!$B$9,Listas!$I$6:$I$8)),0))</x:f>
      </x:c>
      <x:c r="O132" s="36" t="str">
        <x:f>IF($A132="","",ROUND(MAX(0,$J132*(1+$K132/3*3)*(1+$L132)*SUMIF(Listas!$E$6:$E$17,MONTH(O$4),Listas!$F$6:$F$17)*SUMIF(Listas!$H$6:$H$8,Listas!$B$9,Listas!$I$6:$I$8)),0))</x:f>
      </x:c>
      <x:c r="P132" s="36" t="str">
        <x:f>IF($A132="","",ROUND(MAX(0,$J132*(1+$K132/3*4)*(1+$L132)*SUMIF(Listas!$E$6:$E$17,MONTH(P$4),Listas!$F$6:$F$17)*SUMIF(Listas!$H$6:$H$8,Listas!$B$9,Listas!$I$6:$I$8)),0))</x:f>
      </x:c>
      <x:c r="Q132" s="36" t="str">
        <x:f>IF($A132="","",ROUND(MAX(0,$J132*(1+$K132/3*5)*(1+$L132)*SUMIF(Listas!$E$6:$E$17,MONTH(Q$4),Listas!$F$6:$F$17)*SUMIF(Listas!$H$6:$H$8,Listas!$B$9,Listas!$I$6:$I$8)),0))</x:f>
      </x:c>
      <x:c r="R132" s="36" t="str">
        <x:f>IF($A132="","",ROUND(MAX(0,$J132*(1+$K132/3*6)*(1+$L132)*SUMIF(Listas!$E$6:$E$17,MONTH(R$4),Listas!$F$6:$F$17)*SUMIF(Listas!$H$6:$H$8,Listas!$B$9,Listas!$I$6:$I$8)),0))</x:f>
      </x:c>
      <x:c r="S132" s="42" t="str">
        <x:f>IF($A132="","",IFERROR(SUMIFS(Historico!$H$5:$H$304,Historico!$B$5:$B$304,$A132)/COUNTIFS(Historico!$B$5:$B$304,$A132,Historico!$H$5:$H$304,"&gt;=0"),0))</x:f>
      </x:c>
      <x:c r="T132" s="42" t="str">
        <x:f>IF($A132="","",IFERROR(SUMIFS(Historico!$I$5:$I$304,Historico!$B$5:$B$304,$A132)/COUNTIFS(Historico!$B$5:$B$304,$A132,Historico!$I$5:$I$304,"&lt;&gt;"),0))</x:f>
      </x:c>
      <x:c r="U132" s="44" t="str">
        <x:f>IF($A132="","",IF($S132&lt;=0.10,"ALTA",IF($S132&lt;=Listas!$B$10,"ACEITÁVEL","BAIXA")))</x:f>
      </x:c>
      <x:c r="V132" s="44" t="str">
        <x:f>IF($A132="","",IF($U132="BAIXA","REVISAR MÉTODO",IF(ABS($T132)&gt;0.10,"CORRIGIR VIÉS",IF($K132&gt;0.12,"PREPARAR CRESCIMENTO",IF($K132&lt;-0.12,"REDUZIR PLANO","PLANO ESTÁVEL")))))</x:f>
      </x:c>
      <x:c r="W132" s="1"/>
    </x:row>
    <x:row r="133">
      <x:c r="A133" s="26"/>
      <x:c r="B133" s="36" t="str">
        <x:f>IF($A133="","",IFERROR(INDEX(Produtos!$B$5:$B$204,MATCH($A133,Produtos!$A$5:$A$204,0)),""))</x:f>
      </x:c>
      <x:c r="C133" s="36" t="str">
        <x:f>IF($A133="","",IFERROR(INDEX(Produtos!$C$5:$C$204,MATCH($A133,Produtos!$A$5:$A$204,0)),""))</x:f>
      </x:c>
      <x:c r="D133" s="36" t="str">
        <x:f>IF($A133="","",SUMIFS(Historico!$F$5:$F$304,Historico!$B$5:$B$304,$A133,Historico!$A$5:$A$304,D$4))</x:f>
      </x:c>
      <x:c r="E133" s="36" t="str">
        <x:f>IF($A133="","",SUMIFS(Historico!$F$5:$F$304,Historico!$B$5:$B$304,$A133,Historico!$A$5:$A$304,E$4))</x:f>
      </x:c>
      <x:c r="F133" s="36" t="str">
        <x:f>IF($A133="","",SUMIFS(Historico!$F$5:$F$304,Historico!$B$5:$B$304,$A133,Historico!$A$5:$A$304,F$4))</x:f>
      </x:c>
      <x:c r="G133" s="36" t="str">
        <x:f>IF($A133="","",SUMIFS(Historico!$F$5:$F$304,Historico!$B$5:$B$304,$A133,Historico!$A$5:$A$304,G$4))</x:f>
      </x:c>
      <x:c r="H133" s="36" t="str">
        <x:f>IF($A133="","",SUMIFS(Historico!$F$5:$F$304,Historico!$B$5:$B$304,$A133,Historico!$A$5:$A$304,H$4))</x:f>
      </x:c>
      <x:c r="I133" s="36" t="str">
        <x:f>IF($A133="","",SUMIFS(Historico!$F$5:$F$304,Historico!$B$5:$B$304,$A133,Historico!$A$5:$A$304,I$4))</x:f>
      </x:c>
      <x:c r="J133" s="36" t="str">
        <x:f>IF($A133="","",AVERAGE($G133:$I133))</x:f>
      </x:c>
      <x:c r="K133" s="42" t="str">
        <x:f>IF($A133="","",IFERROR(($I133-$G133)/MAX(1,$G133),0))</x:f>
      </x:c>
      <x:c r="L133" s="31"/>
      <x:c r="M133" s="36" t="str">
        <x:f>IF($A133="","",ROUND(MAX(0,$J133*(1+$K133/3*1)*(1+$L133)*SUMIF(Listas!$E$6:$E$17,MONTH(M$4),Listas!$F$6:$F$17)*SUMIF(Listas!$H$6:$H$8,Listas!$B$9,Listas!$I$6:$I$8)),0))</x:f>
      </x:c>
      <x:c r="N133" s="36" t="str">
        <x:f>IF($A133="","",ROUND(MAX(0,$J133*(1+$K133/3*2)*(1+$L133)*SUMIF(Listas!$E$6:$E$17,MONTH(N$4),Listas!$F$6:$F$17)*SUMIF(Listas!$H$6:$H$8,Listas!$B$9,Listas!$I$6:$I$8)),0))</x:f>
      </x:c>
      <x:c r="O133" s="36" t="str">
        <x:f>IF($A133="","",ROUND(MAX(0,$J133*(1+$K133/3*3)*(1+$L133)*SUMIF(Listas!$E$6:$E$17,MONTH(O$4),Listas!$F$6:$F$17)*SUMIF(Listas!$H$6:$H$8,Listas!$B$9,Listas!$I$6:$I$8)),0))</x:f>
      </x:c>
      <x:c r="P133" s="36" t="str">
        <x:f>IF($A133="","",ROUND(MAX(0,$J133*(1+$K133/3*4)*(1+$L133)*SUMIF(Listas!$E$6:$E$17,MONTH(P$4),Listas!$F$6:$F$17)*SUMIF(Listas!$H$6:$H$8,Listas!$B$9,Listas!$I$6:$I$8)),0))</x:f>
      </x:c>
      <x:c r="Q133" s="36" t="str">
        <x:f>IF($A133="","",ROUND(MAX(0,$J133*(1+$K133/3*5)*(1+$L133)*SUMIF(Listas!$E$6:$E$17,MONTH(Q$4),Listas!$F$6:$F$17)*SUMIF(Listas!$H$6:$H$8,Listas!$B$9,Listas!$I$6:$I$8)),0))</x:f>
      </x:c>
      <x:c r="R133" s="36" t="str">
        <x:f>IF($A133="","",ROUND(MAX(0,$J133*(1+$K133/3*6)*(1+$L133)*SUMIF(Listas!$E$6:$E$17,MONTH(R$4),Listas!$F$6:$F$17)*SUMIF(Listas!$H$6:$H$8,Listas!$B$9,Listas!$I$6:$I$8)),0))</x:f>
      </x:c>
      <x:c r="S133" s="42" t="str">
        <x:f>IF($A133="","",IFERROR(SUMIFS(Historico!$H$5:$H$304,Historico!$B$5:$B$304,$A133)/COUNTIFS(Historico!$B$5:$B$304,$A133,Historico!$H$5:$H$304,"&gt;=0"),0))</x:f>
      </x:c>
      <x:c r="T133" s="42" t="str">
        <x:f>IF($A133="","",IFERROR(SUMIFS(Historico!$I$5:$I$304,Historico!$B$5:$B$304,$A133)/COUNTIFS(Historico!$B$5:$B$304,$A133,Historico!$I$5:$I$304,"&lt;&gt;"),0))</x:f>
      </x:c>
      <x:c r="U133" s="44" t="str">
        <x:f>IF($A133="","",IF($S133&lt;=0.10,"ALTA",IF($S133&lt;=Listas!$B$10,"ACEITÁVEL","BAIXA")))</x:f>
      </x:c>
      <x:c r="V133" s="44" t="str">
        <x:f>IF($A133="","",IF($U133="BAIXA","REVISAR MÉTODO",IF(ABS($T133)&gt;0.10,"CORRIGIR VIÉS",IF($K133&gt;0.12,"PREPARAR CRESCIMENTO",IF($K133&lt;-0.12,"REDUZIR PLANO","PLANO ESTÁVEL")))))</x:f>
      </x:c>
      <x:c r="W133" s="1"/>
    </x:row>
    <x:row r="134">
      <x:c r="A134" s="26"/>
      <x:c r="B134" s="36" t="str">
        <x:f>IF($A134="","",IFERROR(INDEX(Produtos!$B$5:$B$204,MATCH($A134,Produtos!$A$5:$A$204,0)),""))</x:f>
      </x:c>
      <x:c r="C134" s="36" t="str">
        <x:f>IF($A134="","",IFERROR(INDEX(Produtos!$C$5:$C$204,MATCH($A134,Produtos!$A$5:$A$204,0)),""))</x:f>
      </x:c>
      <x:c r="D134" s="36" t="str">
        <x:f>IF($A134="","",SUMIFS(Historico!$F$5:$F$304,Historico!$B$5:$B$304,$A134,Historico!$A$5:$A$304,D$4))</x:f>
      </x:c>
      <x:c r="E134" s="36" t="str">
        <x:f>IF($A134="","",SUMIFS(Historico!$F$5:$F$304,Historico!$B$5:$B$304,$A134,Historico!$A$5:$A$304,E$4))</x:f>
      </x:c>
      <x:c r="F134" s="36" t="str">
        <x:f>IF($A134="","",SUMIFS(Historico!$F$5:$F$304,Historico!$B$5:$B$304,$A134,Historico!$A$5:$A$304,F$4))</x:f>
      </x:c>
      <x:c r="G134" s="36" t="str">
        <x:f>IF($A134="","",SUMIFS(Historico!$F$5:$F$304,Historico!$B$5:$B$304,$A134,Historico!$A$5:$A$304,G$4))</x:f>
      </x:c>
      <x:c r="H134" s="36" t="str">
        <x:f>IF($A134="","",SUMIFS(Historico!$F$5:$F$304,Historico!$B$5:$B$304,$A134,Historico!$A$5:$A$304,H$4))</x:f>
      </x:c>
      <x:c r="I134" s="36" t="str">
        <x:f>IF($A134="","",SUMIFS(Historico!$F$5:$F$304,Historico!$B$5:$B$304,$A134,Historico!$A$5:$A$304,I$4))</x:f>
      </x:c>
      <x:c r="J134" s="36" t="str">
        <x:f>IF($A134="","",AVERAGE($G134:$I134))</x:f>
      </x:c>
      <x:c r="K134" s="42" t="str">
        <x:f>IF($A134="","",IFERROR(($I134-$G134)/MAX(1,$G134),0))</x:f>
      </x:c>
      <x:c r="L134" s="31"/>
      <x:c r="M134" s="36" t="str">
        <x:f>IF($A134="","",ROUND(MAX(0,$J134*(1+$K134/3*1)*(1+$L134)*SUMIF(Listas!$E$6:$E$17,MONTH(M$4),Listas!$F$6:$F$17)*SUMIF(Listas!$H$6:$H$8,Listas!$B$9,Listas!$I$6:$I$8)),0))</x:f>
      </x:c>
      <x:c r="N134" s="36" t="str">
        <x:f>IF($A134="","",ROUND(MAX(0,$J134*(1+$K134/3*2)*(1+$L134)*SUMIF(Listas!$E$6:$E$17,MONTH(N$4),Listas!$F$6:$F$17)*SUMIF(Listas!$H$6:$H$8,Listas!$B$9,Listas!$I$6:$I$8)),0))</x:f>
      </x:c>
      <x:c r="O134" s="36" t="str">
        <x:f>IF($A134="","",ROUND(MAX(0,$J134*(1+$K134/3*3)*(1+$L134)*SUMIF(Listas!$E$6:$E$17,MONTH(O$4),Listas!$F$6:$F$17)*SUMIF(Listas!$H$6:$H$8,Listas!$B$9,Listas!$I$6:$I$8)),0))</x:f>
      </x:c>
      <x:c r="P134" s="36" t="str">
        <x:f>IF($A134="","",ROUND(MAX(0,$J134*(1+$K134/3*4)*(1+$L134)*SUMIF(Listas!$E$6:$E$17,MONTH(P$4),Listas!$F$6:$F$17)*SUMIF(Listas!$H$6:$H$8,Listas!$B$9,Listas!$I$6:$I$8)),0))</x:f>
      </x:c>
      <x:c r="Q134" s="36" t="str">
        <x:f>IF($A134="","",ROUND(MAX(0,$J134*(1+$K134/3*5)*(1+$L134)*SUMIF(Listas!$E$6:$E$17,MONTH(Q$4),Listas!$F$6:$F$17)*SUMIF(Listas!$H$6:$H$8,Listas!$B$9,Listas!$I$6:$I$8)),0))</x:f>
      </x:c>
      <x:c r="R134" s="36" t="str">
        <x:f>IF($A134="","",ROUND(MAX(0,$J134*(1+$K134/3*6)*(1+$L134)*SUMIF(Listas!$E$6:$E$17,MONTH(R$4),Listas!$F$6:$F$17)*SUMIF(Listas!$H$6:$H$8,Listas!$B$9,Listas!$I$6:$I$8)),0))</x:f>
      </x:c>
      <x:c r="S134" s="42" t="str">
        <x:f>IF($A134="","",IFERROR(SUMIFS(Historico!$H$5:$H$304,Historico!$B$5:$B$304,$A134)/COUNTIFS(Historico!$B$5:$B$304,$A134,Historico!$H$5:$H$304,"&gt;=0"),0))</x:f>
      </x:c>
      <x:c r="T134" s="42" t="str">
        <x:f>IF($A134="","",IFERROR(SUMIFS(Historico!$I$5:$I$304,Historico!$B$5:$B$304,$A134)/COUNTIFS(Historico!$B$5:$B$304,$A134,Historico!$I$5:$I$304,"&lt;&gt;"),0))</x:f>
      </x:c>
      <x:c r="U134" s="44" t="str">
        <x:f>IF($A134="","",IF($S134&lt;=0.10,"ALTA",IF($S134&lt;=Listas!$B$10,"ACEITÁVEL","BAIXA")))</x:f>
      </x:c>
      <x:c r="V134" s="44" t="str">
        <x:f>IF($A134="","",IF($U134="BAIXA","REVISAR MÉTODO",IF(ABS($T134)&gt;0.10,"CORRIGIR VIÉS",IF($K134&gt;0.12,"PREPARAR CRESCIMENTO",IF($K134&lt;-0.12,"REDUZIR PLANO","PLANO ESTÁVEL")))))</x:f>
      </x:c>
      <x:c r="W134" s="1"/>
    </x:row>
    <x:row r="135">
      <x:c r="A135" s="26"/>
      <x:c r="B135" s="36" t="str">
        <x:f>IF($A135="","",IFERROR(INDEX(Produtos!$B$5:$B$204,MATCH($A135,Produtos!$A$5:$A$204,0)),""))</x:f>
      </x:c>
      <x:c r="C135" s="36" t="str">
        <x:f>IF($A135="","",IFERROR(INDEX(Produtos!$C$5:$C$204,MATCH($A135,Produtos!$A$5:$A$204,0)),""))</x:f>
      </x:c>
      <x:c r="D135" s="36" t="str">
        <x:f>IF($A135="","",SUMIFS(Historico!$F$5:$F$304,Historico!$B$5:$B$304,$A135,Historico!$A$5:$A$304,D$4))</x:f>
      </x:c>
      <x:c r="E135" s="36" t="str">
        <x:f>IF($A135="","",SUMIFS(Historico!$F$5:$F$304,Historico!$B$5:$B$304,$A135,Historico!$A$5:$A$304,E$4))</x:f>
      </x:c>
      <x:c r="F135" s="36" t="str">
        <x:f>IF($A135="","",SUMIFS(Historico!$F$5:$F$304,Historico!$B$5:$B$304,$A135,Historico!$A$5:$A$304,F$4))</x:f>
      </x:c>
      <x:c r="G135" s="36" t="str">
        <x:f>IF($A135="","",SUMIFS(Historico!$F$5:$F$304,Historico!$B$5:$B$304,$A135,Historico!$A$5:$A$304,G$4))</x:f>
      </x:c>
      <x:c r="H135" s="36" t="str">
        <x:f>IF($A135="","",SUMIFS(Historico!$F$5:$F$304,Historico!$B$5:$B$304,$A135,Historico!$A$5:$A$304,H$4))</x:f>
      </x:c>
      <x:c r="I135" s="36" t="str">
        <x:f>IF($A135="","",SUMIFS(Historico!$F$5:$F$304,Historico!$B$5:$B$304,$A135,Historico!$A$5:$A$304,I$4))</x:f>
      </x:c>
      <x:c r="J135" s="36" t="str">
        <x:f>IF($A135="","",AVERAGE($G135:$I135))</x:f>
      </x:c>
      <x:c r="K135" s="42" t="str">
        <x:f>IF($A135="","",IFERROR(($I135-$G135)/MAX(1,$G135),0))</x:f>
      </x:c>
      <x:c r="L135" s="31"/>
      <x:c r="M135" s="36" t="str">
        <x:f>IF($A135="","",ROUND(MAX(0,$J135*(1+$K135/3*1)*(1+$L135)*SUMIF(Listas!$E$6:$E$17,MONTH(M$4),Listas!$F$6:$F$17)*SUMIF(Listas!$H$6:$H$8,Listas!$B$9,Listas!$I$6:$I$8)),0))</x:f>
      </x:c>
      <x:c r="N135" s="36" t="str">
        <x:f>IF($A135="","",ROUND(MAX(0,$J135*(1+$K135/3*2)*(1+$L135)*SUMIF(Listas!$E$6:$E$17,MONTH(N$4),Listas!$F$6:$F$17)*SUMIF(Listas!$H$6:$H$8,Listas!$B$9,Listas!$I$6:$I$8)),0))</x:f>
      </x:c>
      <x:c r="O135" s="36" t="str">
        <x:f>IF($A135="","",ROUND(MAX(0,$J135*(1+$K135/3*3)*(1+$L135)*SUMIF(Listas!$E$6:$E$17,MONTH(O$4),Listas!$F$6:$F$17)*SUMIF(Listas!$H$6:$H$8,Listas!$B$9,Listas!$I$6:$I$8)),0))</x:f>
      </x:c>
      <x:c r="P135" s="36" t="str">
        <x:f>IF($A135="","",ROUND(MAX(0,$J135*(1+$K135/3*4)*(1+$L135)*SUMIF(Listas!$E$6:$E$17,MONTH(P$4),Listas!$F$6:$F$17)*SUMIF(Listas!$H$6:$H$8,Listas!$B$9,Listas!$I$6:$I$8)),0))</x:f>
      </x:c>
      <x:c r="Q135" s="36" t="str">
        <x:f>IF($A135="","",ROUND(MAX(0,$J135*(1+$K135/3*5)*(1+$L135)*SUMIF(Listas!$E$6:$E$17,MONTH(Q$4),Listas!$F$6:$F$17)*SUMIF(Listas!$H$6:$H$8,Listas!$B$9,Listas!$I$6:$I$8)),0))</x:f>
      </x:c>
      <x:c r="R135" s="36" t="str">
        <x:f>IF($A135="","",ROUND(MAX(0,$J135*(1+$K135/3*6)*(1+$L135)*SUMIF(Listas!$E$6:$E$17,MONTH(R$4),Listas!$F$6:$F$17)*SUMIF(Listas!$H$6:$H$8,Listas!$B$9,Listas!$I$6:$I$8)),0))</x:f>
      </x:c>
      <x:c r="S135" s="42" t="str">
        <x:f>IF($A135="","",IFERROR(SUMIFS(Historico!$H$5:$H$304,Historico!$B$5:$B$304,$A135)/COUNTIFS(Historico!$B$5:$B$304,$A135,Historico!$H$5:$H$304,"&gt;=0"),0))</x:f>
      </x:c>
      <x:c r="T135" s="42" t="str">
        <x:f>IF($A135="","",IFERROR(SUMIFS(Historico!$I$5:$I$304,Historico!$B$5:$B$304,$A135)/COUNTIFS(Historico!$B$5:$B$304,$A135,Historico!$I$5:$I$304,"&lt;&gt;"),0))</x:f>
      </x:c>
      <x:c r="U135" s="44" t="str">
        <x:f>IF($A135="","",IF($S135&lt;=0.10,"ALTA",IF($S135&lt;=Listas!$B$10,"ACEITÁVEL","BAIXA")))</x:f>
      </x:c>
      <x:c r="V135" s="44" t="str">
        <x:f>IF($A135="","",IF($U135="BAIXA","REVISAR MÉTODO",IF(ABS($T135)&gt;0.10,"CORRIGIR VIÉS",IF($K135&gt;0.12,"PREPARAR CRESCIMENTO",IF($K135&lt;-0.12,"REDUZIR PLANO","PLANO ESTÁVEL")))))</x:f>
      </x:c>
      <x:c r="W135" s="1"/>
    </x:row>
    <x:row r="136">
      <x:c r="A136" s="26"/>
      <x:c r="B136" s="36" t="str">
        <x:f>IF($A136="","",IFERROR(INDEX(Produtos!$B$5:$B$204,MATCH($A136,Produtos!$A$5:$A$204,0)),""))</x:f>
      </x:c>
      <x:c r="C136" s="36" t="str">
        <x:f>IF($A136="","",IFERROR(INDEX(Produtos!$C$5:$C$204,MATCH($A136,Produtos!$A$5:$A$204,0)),""))</x:f>
      </x:c>
      <x:c r="D136" s="36" t="str">
        <x:f>IF($A136="","",SUMIFS(Historico!$F$5:$F$304,Historico!$B$5:$B$304,$A136,Historico!$A$5:$A$304,D$4))</x:f>
      </x:c>
      <x:c r="E136" s="36" t="str">
        <x:f>IF($A136="","",SUMIFS(Historico!$F$5:$F$304,Historico!$B$5:$B$304,$A136,Historico!$A$5:$A$304,E$4))</x:f>
      </x:c>
      <x:c r="F136" s="36" t="str">
        <x:f>IF($A136="","",SUMIFS(Historico!$F$5:$F$304,Historico!$B$5:$B$304,$A136,Historico!$A$5:$A$304,F$4))</x:f>
      </x:c>
      <x:c r="G136" s="36" t="str">
        <x:f>IF($A136="","",SUMIFS(Historico!$F$5:$F$304,Historico!$B$5:$B$304,$A136,Historico!$A$5:$A$304,G$4))</x:f>
      </x:c>
      <x:c r="H136" s="36" t="str">
        <x:f>IF($A136="","",SUMIFS(Historico!$F$5:$F$304,Historico!$B$5:$B$304,$A136,Historico!$A$5:$A$304,H$4))</x:f>
      </x:c>
      <x:c r="I136" s="36" t="str">
        <x:f>IF($A136="","",SUMIFS(Historico!$F$5:$F$304,Historico!$B$5:$B$304,$A136,Historico!$A$5:$A$304,I$4))</x:f>
      </x:c>
      <x:c r="J136" s="36" t="str">
        <x:f>IF($A136="","",AVERAGE($G136:$I136))</x:f>
      </x:c>
      <x:c r="K136" s="42" t="str">
        <x:f>IF($A136="","",IFERROR(($I136-$G136)/MAX(1,$G136),0))</x:f>
      </x:c>
      <x:c r="L136" s="31"/>
      <x:c r="M136" s="36" t="str">
        <x:f>IF($A136="","",ROUND(MAX(0,$J136*(1+$K136/3*1)*(1+$L136)*SUMIF(Listas!$E$6:$E$17,MONTH(M$4),Listas!$F$6:$F$17)*SUMIF(Listas!$H$6:$H$8,Listas!$B$9,Listas!$I$6:$I$8)),0))</x:f>
      </x:c>
      <x:c r="N136" s="36" t="str">
        <x:f>IF($A136="","",ROUND(MAX(0,$J136*(1+$K136/3*2)*(1+$L136)*SUMIF(Listas!$E$6:$E$17,MONTH(N$4),Listas!$F$6:$F$17)*SUMIF(Listas!$H$6:$H$8,Listas!$B$9,Listas!$I$6:$I$8)),0))</x:f>
      </x:c>
      <x:c r="O136" s="36" t="str">
        <x:f>IF($A136="","",ROUND(MAX(0,$J136*(1+$K136/3*3)*(1+$L136)*SUMIF(Listas!$E$6:$E$17,MONTH(O$4),Listas!$F$6:$F$17)*SUMIF(Listas!$H$6:$H$8,Listas!$B$9,Listas!$I$6:$I$8)),0))</x:f>
      </x:c>
      <x:c r="P136" s="36" t="str">
        <x:f>IF($A136="","",ROUND(MAX(0,$J136*(1+$K136/3*4)*(1+$L136)*SUMIF(Listas!$E$6:$E$17,MONTH(P$4),Listas!$F$6:$F$17)*SUMIF(Listas!$H$6:$H$8,Listas!$B$9,Listas!$I$6:$I$8)),0))</x:f>
      </x:c>
      <x:c r="Q136" s="36" t="str">
        <x:f>IF($A136="","",ROUND(MAX(0,$J136*(1+$K136/3*5)*(1+$L136)*SUMIF(Listas!$E$6:$E$17,MONTH(Q$4),Listas!$F$6:$F$17)*SUMIF(Listas!$H$6:$H$8,Listas!$B$9,Listas!$I$6:$I$8)),0))</x:f>
      </x:c>
      <x:c r="R136" s="36" t="str">
        <x:f>IF($A136="","",ROUND(MAX(0,$J136*(1+$K136/3*6)*(1+$L136)*SUMIF(Listas!$E$6:$E$17,MONTH(R$4),Listas!$F$6:$F$17)*SUMIF(Listas!$H$6:$H$8,Listas!$B$9,Listas!$I$6:$I$8)),0))</x:f>
      </x:c>
      <x:c r="S136" s="42" t="str">
        <x:f>IF($A136="","",IFERROR(SUMIFS(Historico!$H$5:$H$304,Historico!$B$5:$B$304,$A136)/COUNTIFS(Historico!$B$5:$B$304,$A136,Historico!$H$5:$H$304,"&gt;=0"),0))</x:f>
      </x:c>
      <x:c r="T136" s="42" t="str">
        <x:f>IF($A136="","",IFERROR(SUMIFS(Historico!$I$5:$I$304,Historico!$B$5:$B$304,$A136)/COUNTIFS(Historico!$B$5:$B$304,$A136,Historico!$I$5:$I$304,"&lt;&gt;"),0))</x:f>
      </x:c>
      <x:c r="U136" s="44" t="str">
        <x:f>IF($A136="","",IF($S136&lt;=0.10,"ALTA",IF($S136&lt;=Listas!$B$10,"ACEITÁVEL","BAIXA")))</x:f>
      </x:c>
      <x:c r="V136" s="44" t="str">
        <x:f>IF($A136="","",IF($U136="BAIXA","REVISAR MÉTODO",IF(ABS($T136)&gt;0.10,"CORRIGIR VIÉS",IF($K136&gt;0.12,"PREPARAR CRESCIMENTO",IF($K136&lt;-0.12,"REDUZIR PLANO","PLANO ESTÁVEL")))))</x:f>
      </x:c>
      <x:c r="W136" s="1"/>
    </x:row>
    <x:row r="137">
      <x:c r="A137" s="26"/>
      <x:c r="B137" s="36" t="str">
        <x:f>IF($A137="","",IFERROR(INDEX(Produtos!$B$5:$B$204,MATCH($A137,Produtos!$A$5:$A$204,0)),""))</x:f>
      </x:c>
      <x:c r="C137" s="36" t="str">
        <x:f>IF($A137="","",IFERROR(INDEX(Produtos!$C$5:$C$204,MATCH($A137,Produtos!$A$5:$A$204,0)),""))</x:f>
      </x:c>
      <x:c r="D137" s="36" t="str">
        <x:f>IF($A137="","",SUMIFS(Historico!$F$5:$F$304,Historico!$B$5:$B$304,$A137,Historico!$A$5:$A$304,D$4))</x:f>
      </x:c>
      <x:c r="E137" s="36" t="str">
        <x:f>IF($A137="","",SUMIFS(Historico!$F$5:$F$304,Historico!$B$5:$B$304,$A137,Historico!$A$5:$A$304,E$4))</x:f>
      </x:c>
      <x:c r="F137" s="36" t="str">
        <x:f>IF($A137="","",SUMIFS(Historico!$F$5:$F$304,Historico!$B$5:$B$304,$A137,Historico!$A$5:$A$304,F$4))</x:f>
      </x:c>
      <x:c r="G137" s="36" t="str">
        <x:f>IF($A137="","",SUMIFS(Historico!$F$5:$F$304,Historico!$B$5:$B$304,$A137,Historico!$A$5:$A$304,G$4))</x:f>
      </x:c>
      <x:c r="H137" s="36" t="str">
        <x:f>IF($A137="","",SUMIFS(Historico!$F$5:$F$304,Historico!$B$5:$B$304,$A137,Historico!$A$5:$A$304,H$4))</x:f>
      </x:c>
      <x:c r="I137" s="36" t="str">
        <x:f>IF($A137="","",SUMIFS(Historico!$F$5:$F$304,Historico!$B$5:$B$304,$A137,Historico!$A$5:$A$304,I$4))</x:f>
      </x:c>
      <x:c r="J137" s="36" t="str">
        <x:f>IF($A137="","",AVERAGE($G137:$I137))</x:f>
      </x:c>
      <x:c r="K137" s="42" t="str">
        <x:f>IF($A137="","",IFERROR(($I137-$G137)/MAX(1,$G137),0))</x:f>
      </x:c>
      <x:c r="L137" s="31"/>
      <x:c r="M137" s="36" t="str">
        <x:f>IF($A137="","",ROUND(MAX(0,$J137*(1+$K137/3*1)*(1+$L137)*SUMIF(Listas!$E$6:$E$17,MONTH(M$4),Listas!$F$6:$F$17)*SUMIF(Listas!$H$6:$H$8,Listas!$B$9,Listas!$I$6:$I$8)),0))</x:f>
      </x:c>
      <x:c r="N137" s="36" t="str">
        <x:f>IF($A137="","",ROUND(MAX(0,$J137*(1+$K137/3*2)*(1+$L137)*SUMIF(Listas!$E$6:$E$17,MONTH(N$4),Listas!$F$6:$F$17)*SUMIF(Listas!$H$6:$H$8,Listas!$B$9,Listas!$I$6:$I$8)),0))</x:f>
      </x:c>
      <x:c r="O137" s="36" t="str">
        <x:f>IF($A137="","",ROUND(MAX(0,$J137*(1+$K137/3*3)*(1+$L137)*SUMIF(Listas!$E$6:$E$17,MONTH(O$4),Listas!$F$6:$F$17)*SUMIF(Listas!$H$6:$H$8,Listas!$B$9,Listas!$I$6:$I$8)),0))</x:f>
      </x:c>
      <x:c r="P137" s="36" t="str">
        <x:f>IF($A137="","",ROUND(MAX(0,$J137*(1+$K137/3*4)*(1+$L137)*SUMIF(Listas!$E$6:$E$17,MONTH(P$4),Listas!$F$6:$F$17)*SUMIF(Listas!$H$6:$H$8,Listas!$B$9,Listas!$I$6:$I$8)),0))</x:f>
      </x:c>
      <x:c r="Q137" s="36" t="str">
        <x:f>IF($A137="","",ROUND(MAX(0,$J137*(1+$K137/3*5)*(1+$L137)*SUMIF(Listas!$E$6:$E$17,MONTH(Q$4),Listas!$F$6:$F$17)*SUMIF(Listas!$H$6:$H$8,Listas!$B$9,Listas!$I$6:$I$8)),0))</x:f>
      </x:c>
      <x:c r="R137" s="36" t="str">
        <x:f>IF($A137="","",ROUND(MAX(0,$J137*(1+$K137/3*6)*(1+$L137)*SUMIF(Listas!$E$6:$E$17,MONTH(R$4),Listas!$F$6:$F$17)*SUMIF(Listas!$H$6:$H$8,Listas!$B$9,Listas!$I$6:$I$8)),0))</x:f>
      </x:c>
      <x:c r="S137" s="42" t="str">
        <x:f>IF($A137="","",IFERROR(SUMIFS(Historico!$H$5:$H$304,Historico!$B$5:$B$304,$A137)/COUNTIFS(Historico!$B$5:$B$304,$A137,Historico!$H$5:$H$304,"&gt;=0"),0))</x:f>
      </x:c>
      <x:c r="T137" s="42" t="str">
        <x:f>IF($A137="","",IFERROR(SUMIFS(Historico!$I$5:$I$304,Historico!$B$5:$B$304,$A137)/COUNTIFS(Historico!$B$5:$B$304,$A137,Historico!$I$5:$I$304,"&lt;&gt;"),0))</x:f>
      </x:c>
      <x:c r="U137" s="44" t="str">
        <x:f>IF($A137="","",IF($S137&lt;=0.10,"ALTA",IF($S137&lt;=Listas!$B$10,"ACEITÁVEL","BAIXA")))</x:f>
      </x:c>
      <x:c r="V137" s="44" t="str">
        <x:f>IF($A137="","",IF($U137="BAIXA","REVISAR MÉTODO",IF(ABS($T137)&gt;0.10,"CORRIGIR VIÉS",IF($K137&gt;0.12,"PREPARAR CRESCIMENTO",IF($K137&lt;-0.12,"REDUZIR PLANO","PLANO ESTÁVEL")))))</x:f>
      </x:c>
      <x:c r="W137" s="1"/>
    </x:row>
    <x:row r="138">
      <x:c r="A138" s="26"/>
      <x:c r="B138" s="36" t="str">
        <x:f>IF($A138="","",IFERROR(INDEX(Produtos!$B$5:$B$204,MATCH($A138,Produtos!$A$5:$A$204,0)),""))</x:f>
      </x:c>
      <x:c r="C138" s="36" t="str">
        <x:f>IF($A138="","",IFERROR(INDEX(Produtos!$C$5:$C$204,MATCH($A138,Produtos!$A$5:$A$204,0)),""))</x:f>
      </x:c>
      <x:c r="D138" s="36" t="str">
        <x:f>IF($A138="","",SUMIFS(Historico!$F$5:$F$304,Historico!$B$5:$B$304,$A138,Historico!$A$5:$A$304,D$4))</x:f>
      </x:c>
      <x:c r="E138" s="36" t="str">
        <x:f>IF($A138="","",SUMIFS(Historico!$F$5:$F$304,Historico!$B$5:$B$304,$A138,Historico!$A$5:$A$304,E$4))</x:f>
      </x:c>
      <x:c r="F138" s="36" t="str">
        <x:f>IF($A138="","",SUMIFS(Historico!$F$5:$F$304,Historico!$B$5:$B$304,$A138,Historico!$A$5:$A$304,F$4))</x:f>
      </x:c>
      <x:c r="G138" s="36" t="str">
        <x:f>IF($A138="","",SUMIFS(Historico!$F$5:$F$304,Historico!$B$5:$B$304,$A138,Historico!$A$5:$A$304,G$4))</x:f>
      </x:c>
      <x:c r="H138" s="36" t="str">
        <x:f>IF($A138="","",SUMIFS(Historico!$F$5:$F$304,Historico!$B$5:$B$304,$A138,Historico!$A$5:$A$304,H$4))</x:f>
      </x:c>
      <x:c r="I138" s="36" t="str">
        <x:f>IF($A138="","",SUMIFS(Historico!$F$5:$F$304,Historico!$B$5:$B$304,$A138,Historico!$A$5:$A$304,I$4))</x:f>
      </x:c>
      <x:c r="J138" s="36" t="str">
        <x:f>IF($A138="","",AVERAGE($G138:$I138))</x:f>
      </x:c>
      <x:c r="K138" s="42" t="str">
        <x:f>IF($A138="","",IFERROR(($I138-$G138)/MAX(1,$G138),0))</x:f>
      </x:c>
      <x:c r="L138" s="31"/>
      <x:c r="M138" s="36" t="str">
        <x:f>IF($A138="","",ROUND(MAX(0,$J138*(1+$K138/3*1)*(1+$L138)*SUMIF(Listas!$E$6:$E$17,MONTH(M$4),Listas!$F$6:$F$17)*SUMIF(Listas!$H$6:$H$8,Listas!$B$9,Listas!$I$6:$I$8)),0))</x:f>
      </x:c>
      <x:c r="N138" s="36" t="str">
        <x:f>IF($A138="","",ROUND(MAX(0,$J138*(1+$K138/3*2)*(1+$L138)*SUMIF(Listas!$E$6:$E$17,MONTH(N$4),Listas!$F$6:$F$17)*SUMIF(Listas!$H$6:$H$8,Listas!$B$9,Listas!$I$6:$I$8)),0))</x:f>
      </x:c>
      <x:c r="O138" s="36" t="str">
        <x:f>IF($A138="","",ROUND(MAX(0,$J138*(1+$K138/3*3)*(1+$L138)*SUMIF(Listas!$E$6:$E$17,MONTH(O$4),Listas!$F$6:$F$17)*SUMIF(Listas!$H$6:$H$8,Listas!$B$9,Listas!$I$6:$I$8)),0))</x:f>
      </x:c>
      <x:c r="P138" s="36" t="str">
        <x:f>IF($A138="","",ROUND(MAX(0,$J138*(1+$K138/3*4)*(1+$L138)*SUMIF(Listas!$E$6:$E$17,MONTH(P$4),Listas!$F$6:$F$17)*SUMIF(Listas!$H$6:$H$8,Listas!$B$9,Listas!$I$6:$I$8)),0))</x:f>
      </x:c>
      <x:c r="Q138" s="36" t="str">
        <x:f>IF($A138="","",ROUND(MAX(0,$J138*(1+$K138/3*5)*(1+$L138)*SUMIF(Listas!$E$6:$E$17,MONTH(Q$4),Listas!$F$6:$F$17)*SUMIF(Listas!$H$6:$H$8,Listas!$B$9,Listas!$I$6:$I$8)),0))</x:f>
      </x:c>
      <x:c r="R138" s="36" t="str">
        <x:f>IF($A138="","",ROUND(MAX(0,$J138*(1+$K138/3*6)*(1+$L138)*SUMIF(Listas!$E$6:$E$17,MONTH(R$4),Listas!$F$6:$F$17)*SUMIF(Listas!$H$6:$H$8,Listas!$B$9,Listas!$I$6:$I$8)),0))</x:f>
      </x:c>
      <x:c r="S138" s="42" t="str">
        <x:f>IF($A138="","",IFERROR(SUMIFS(Historico!$H$5:$H$304,Historico!$B$5:$B$304,$A138)/COUNTIFS(Historico!$B$5:$B$304,$A138,Historico!$H$5:$H$304,"&gt;=0"),0))</x:f>
      </x:c>
      <x:c r="T138" s="42" t="str">
        <x:f>IF($A138="","",IFERROR(SUMIFS(Historico!$I$5:$I$304,Historico!$B$5:$B$304,$A138)/COUNTIFS(Historico!$B$5:$B$304,$A138,Historico!$I$5:$I$304,"&lt;&gt;"),0))</x:f>
      </x:c>
      <x:c r="U138" s="44" t="str">
        <x:f>IF($A138="","",IF($S138&lt;=0.10,"ALTA",IF($S138&lt;=Listas!$B$10,"ACEITÁVEL","BAIXA")))</x:f>
      </x:c>
      <x:c r="V138" s="44" t="str">
        <x:f>IF($A138="","",IF($U138="BAIXA","REVISAR MÉTODO",IF(ABS($T138)&gt;0.10,"CORRIGIR VIÉS",IF($K138&gt;0.12,"PREPARAR CRESCIMENTO",IF($K138&lt;-0.12,"REDUZIR PLANO","PLANO ESTÁVEL")))))</x:f>
      </x:c>
      <x:c r="W138" s="1"/>
    </x:row>
    <x:row r="139">
      <x:c r="A139" s="26"/>
      <x:c r="B139" s="36" t="str">
        <x:f>IF($A139="","",IFERROR(INDEX(Produtos!$B$5:$B$204,MATCH($A139,Produtos!$A$5:$A$204,0)),""))</x:f>
      </x:c>
      <x:c r="C139" s="36" t="str">
        <x:f>IF($A139="","",IFERROR(INDEX(Produtos!$C$5:$C$204,MATCH($A139,Produtos!$A$5:$A$204,0)),""))</x:f>
      </x:c>
      <x:c r="D139" s="36" t="str">
        <x:f>IF($A139="","",SUMIFS(Historico!$F$5:$F$304,Historico!$B$5:$B$304,$A139,Historico!$A$5:$A$304,D$4))</x:f>
      </x:c>
      <x:c r="E139" s="36" t="str">
        <x:f>IF($A139="","",SUMIFS(Historico!$F$5:$F$304,Historico!$B$5:$B$304,$A139,Historico!$A$5:$A$304,E$4))</x:f>
      </x:c>
      <x:c r="F139" s="36" t="str">
        <x:f>IF($A139="","",SUMIFS(Historico!$F$5:$F$304,Historico!$B$5:$B$304,$A139,Historico!$A$5:$A$304,F$4))</x:f>
      </x:c>
      <x:c r="G139" s="36" t="str">
        <x:f>IF($A139="","",SUMIFS(Historico!$F$5:$F$304,Historico!$B$5:$B$304,$A139,Historico!$A$5:$A$304,G$4))</x:f>
      </x:c>
      <x:c r="H139" s="36" t="str">
        <x:f>IF($A139="","",SUMIFS(Historico!$F$5:$F$304,Historico!$B$5:$B$304,$A139,Historico!$A$5:$A$304,H$4))</x:f>
      </x:c>
      <x:c r="I139" s="36" t="str">
        <x:f>IF($A139="","",SUMIFS(Historico!$F$5:$F$304,Historico!$B$5:$B$304,$A139,Historico!$A$5:$A$304,I$4))</x:f>
      </x:c>
      <x:c r="J139" s="36" t="str">
        <x:f>IF($A139="","",AVERAGE($G139:$I139))</x:f>
      </x:c>
      <x:c r="K139" s="42" t="str">
        <x:f>IF($A139="","",IFERROR(($I139-$G139)/MAX(1,$G139),0))</x:f>
      </x:c>
      <x:c r="L139" s="31"/>
      <x:c r="M139" s="36" t="str">
        <x:f>IF($A139="","",ROUND(MAX(0,$J139*(1+$K139/3*1)*(1+$L139)*SUMIF(Listas!$E$6:$E$17,MONTH(M$4),Listas!$F$6:$F$17)*SUMIF(Listas!$H$6:$H$8,Listas!$B$9,Listas!$I$6:$I$8)),0))</x:f>
      </x:c>
      <x:c r="N139" s="36" t="str">
        <x:f>IF($A139="","",ROUND(MAX(0,$J139*(1+$K139/3*2)*(1+$L139)*SUMIF(Listas!$E$6:$E$17,MONTH(N$4),Listas!$F$6:$F$17)*SUMIF(Listas!$H$6:$H$8,Listas!$B$9,Listas!$I$6:$I$8)),0))</x:f>
      </x:c>
      <x:c r="O139" s="36" t="str">
        <x:f>IF($A139="","",ROUND(MAX(0,$J139*(1+$K139/3*3)*(1+$L139)*SUMIF(Listas!$E$6:$E$17,MONTH(O$4),Listas!$F$6:$F$17)*SUMIF(Listas!$H$6:$H$8,Listas!$B$9,Listas!$I$6:$I$8)),0))</x:f>
      </x:c>
      <x:c r="P139" s="36" t="str">
        <x:f>IF($A139="","",ROUND(MAX(0,$J139*(1+$K139/3*4)*(1+$L139)*SUMIF(Listas!$E$6:$E$17,MONTH(P$4),Listas!$F$6:$F$17)*SUMIF(Listas!$H$6:$H$8,Listas!$B$9,Listas!$I$6:$I$8)),0))</x:f>
      </x:c>
      <x:c r="Q139" s="36" t="str">
        <x:f>IF($A139="","",ROUND(MAX(0,$J139*(1+$K139/3*5)*(1+$L139)*SUMIF(Listas!$E$6:$E$17,MONTH(Q$4),Listas!$F$6:$F$17)*SUMIF(Listas!$H$6:$H$8,Listas!$B$9,Listas!$I$6:$I$8)),0))</x:f>
      </x:c>
      <x:c r="R139" s="36" t="str">
        <x:f>IF($A139="","",ROUND(MAX(0,$J139*(1+$K139/3*6)*(1+$L139)*SUMIF(Listas!$E$6:$E$17,MONTH(R$4),Listas!$F$6:$F$17)*SUMIF(Listas!$H$6:$H$8,Listas!$B$9,Listas!$I$6:$I$8)),0))</x:f>
      </x:c>
      <x:c r="S139" s="42" t="str">
        <x:f>IF($A139="","",IFERROR(SUMIFS(Historico!$H$5:$H$304,Historico!$B$5:$B$304,$A139)/COUNTIFS(Historico!$B$5:$B$304,$A139,Historico!$H$5:$H$304,"&gt;=0"),0))</x:f>
      </x:c>
      <x:c r="T139" s="42" t="str">
        <x:f>IF($A139="","",IFERROR(SUMIFS(Historico!$I$5:$I$304,Historico!$B$5:$B$304,$A139)/COUNTIFS(Historico!$B$5:$B$304,$A139,Historico!$I$5:$I$304,"&lt;&gt;"),0))</x:f>
      </x:c>
      <x:c r="U139" s="44" t="str">
        <x:f>IF($A139="","",IF($S139&lt;=0.10,"ALTA",IF($S139&lt;=Listas!$B$10,"ACEITÁVEL","BAIXA")))</x:f>
      </x:c>
      <x:c r="V139" s="44" t="str">
        <x:f>IF($A139="","",IF($U139="BAIXA","REVISAR MÉTODO",IF(ABS($T139)&gt;0.10,"CORRIGIR VIÉS",IF($K139&gt;0.12,"PREPARAR CRESCIMENTO",IF($K139&lt;-0.12,"REDUZIR PLANO","PLANO ESTÁVEL")))))</x:f>
      </x:c>
      <x:c r="W139" s="1"/>
    </x:row>
    <x:row r="140">
      <x:c r="A140" s="26"/>
      <x:c r="B140" s="36" t="str">
        <x:f>IF($A140="","",IFERROR(INDEX(Produtos!$B$5:$B$204,MATCH($A140,Produtos!$A$5:$A$204,0)),""))</x:f>
      </x:c>
      <x:c r="C140" s="36" t="str">
        <x:f>IF($A140="","",IFERROR(INDEX(Produtos!$C$5:$C$204,MATCH($A140,Produtos!$A$5:$A$204,0)),""))</x:f>
      </x:c>
      <x:c r="D140" s="36" t="str">
        <x:f>IF($A140="","",SUMIFS(Historico!$F$5:$F$304,Historico!$B$5:$B$304,$A140,Historico!$A$5:$A$304,D$4))</x:f>
      </x:c>
      <x:c r="E140" s="36" t="str">
        <x:f>IF($A140="","",SUMIFS(Historico!$F$5:$F$304,Historico!$B$5:$B$304,$A140,Historico!$A$5:$A$304,E$4))</x:f>
      </x:c>
      <x:c r="F140" s="36" t="str">
        <x:f>IF($A140="","",SUMIFS(Historico!$F$5:$F$304,Historico!$B$5:$B$304,$A140,Historico!$A$5:$A$304,F$4))</x:f>
      </x:c>
      <x:c r="G140" s="36" t="str">
        <x:f>IF($A140="","",SUMIFS(Historico!$F$5:$F$304,Historico!$B$5:$B$304,$A140,Historico!$A$5:$A$304,G$4))</x:f>
      </x:c>
      <x:c r="H140" s="36" t="str">
        <x:f>IF($A140="","",SUMIFS(Historico!$F$5:$F$304,Historico!$B$5:$B$304,$A140,Historico!$A$5:$A$304,H$4))</x:f>
      </x:c>
      <x:c r="I140" s="36" t="str">
        <x:f>IF($A140="","",SUMIFS(Historico!$F$5:$F$304,Historico!$B$5:$B$304,$A140,Historico!$A$5:$A$304,I$4))</x:f>
      </x:c>
      <x:c r="J140" s="36" t="str">
        <x:f>IF($A140="","",AVERAGE($G140:$I140))</x:f>
      </x:c>
      <x:c r="K140" s="42" t="str">
        <x:f>IF($A140="","",IFERROR(($I140-$G140)/MAX(1,$G140),0))</x:f>
      </x:c>
      <x:c r="L140" s="31"/>
      <x:c r="M140" s="36" t="str">
        <x:f>IF($A140="","",ROUND(MAX(0,$J140*(1+$K140/3*1)*(1+$L140)*SUMIF(Listas!$E$6:$E$17,MONTH(M$4),Listas!$F$6:$F$17)*SUMIF(Listas!$H$6:$H$8,Listas!$B$9,Listas!$I$6:$I$8)),0))</x:f>
      </x:c>
      <x:c r="N140" s="36" t="str">
        <x:f>IF($A140="","",ROUND(MAX(0,$J140*(1+$K140/3*2)*(1+$L140)*SUMIF(Listas!$E$6:$E$17,MONTH(N$4),Listas!$F$6:$F$17)*SUMIF(Listas!$H$6:$H$8,Listas!$B$9,Listas!$I$6:$I$8)),0))</x:f>
      </x:c>
      <x:c r="O140" s="36" t="str">
        <x:f>IF($A140="","",ROUND(MAX(0,$J140*(1+$K140/3*3)*(1+$L140)*SUMIF(Listas!$E$6:$E$17,MONTH(O$4),Listas!$F$6:$F$17)*SUMIF(Listas!$H$6:$H$8,Listas!$B$9,Listas!$I$6:$I$8)),0))</x:f>
      </x:c>
      <x:c r="P140" s="36" t="str">
        <x:f>IF($A140="","",ROUND(MAX(0,$J140*(1+$K140/3*4)*(1+$L140)*SUMIF(Listas!$E$6:$E$17,MONTH(P$4),Listas!$F$6:$F$17)*SUMIF(Listas!$H$6:$H$8,Listas!$B$9,Listas!$I$6:$I$8)),0))</x:f>
      </x:c>
      <x:c r="Q140" s="36" t="str">
        <x:f>IF($A140="","",ROUND(MAX(0,$J140*(1+$K140/3*5)*(1+$L140)*SUMIF(Listas!$E$6:$E$17,MONTH(Q$4),Listas!$F$6:$F$17)*SUMIF(Listas!$H$6:$H$8,Listas!$B$9,Listas!$I$6:$I$8)),0))</x:f>
      </x:c>
      <x:c r="R140" s="36" t="str">
        <x:f>IF($A140="","",ROUND(MAX(0,$J140*(1+$K140/3*6)*(1+$L140)*SUMIF(Listas!$E$6:$E$17,MONTH(R$4),Listas!$F$6:$F$17)*SUMIF(Listas!$H$6:$H$8,Listas!$B$9,Listas!$I$6:$I$8)),0))</x:f>
      </x:c>
      <x:c r="S140" s="42" t="str">
        <x:f>IF($A140="","",IFERROR(SUMIFS(Historico!$H$5:$H$304,Historico!$B$5:$B$304,$A140)/COUNTIFS(Historico!$B$5:$B$304,$A140,Historico!$H$5:$H$304,"&gt;=0"),0))</x:f>
      </x:c>
      <x:c r="T140" s="42" t="str">
        <x:f>IF($A140="","",IFERROR(SUMIFS(Historico!$I$5:$I$304,Historico!$B$5:$B$304,$A140)/COUNTIFS(Historico!$B$5:$B$304,$A140,Historico!$I$5:$I$304,"&lt;&gt;"),0))</x:f>
      </x:c>
      <x:c r="U140" s="44" t="str">
        <x:f>IF($A140="","",IF($S140&lt;=0.10,"ALTA",IF($S140&lt;=Listas!$B$10,"ACEITÁVEL","BAIXA")))</x:f>
      </x:c>
      <x:c r="V140" s="44" t="str">
        <x:f>IF($A140="","",IF($U140="BAIXA","REVISAR MÉTODO",IF(ABS($T140)&gt;0.10,"CORRIGIR VIÉS",IF($K140&gt;0.12,"PREPARAR CRESCIMENTO",IF($K140&lt;-0.12,"REDUZIR PLANO","PLANO ESTÁVEL")))))</x:f>
      </x:c>
      <x:c r="W140" s="1"/>
    </x:row>
    <x:row r="141">
      <x:c r="A141" s="26"/>
      <x:c r="B141" s="36" t="str">
        <x:f>IF($A141="","",IFERROR(INDEX(Produtos!$B$5:$B$204,MATCH($A141,Produtos!$A$5:$A$204,0)),""))</x:f>
      </x:c>
      <x:c r="C141" s="36" t="str">
        <x:f>IF($A141="","",IFERROR(INDEX(Produtos!$C$5:$C$204,MATCH($A141,Produtos!$A$5:$A$204,0)),""))</x:f>
      </x:c>
      <x:c r="D141" s="36" t="str">
        <x:f>IF($A141="","",SUMIFS(Historico!$F$5:$F$304,Historico!$B$5:$B$304,$A141,Historico!$A$5:$A$304,D$4))</x:f>
      </x:c>
      <x:c r="E141" s="36" t="str">
        <x:f>IF($A141="","",SUMIFS(Historico!$F$5:$F$304,Historico!$B$5:$B$304,$A141,Historico!$A$5:$A$304,E$4))</x:f>
      </x:c>
      <x:c r="F141" s="36" t="str">
        <x:f>IF($A141="","",SUMIFS(Historico!$F$5:$F$304,Historico!$B$5:$B$304,$A141,Historico!$A$5:$A$304,F$4))</x:f>
      </x:c>
      <x:c r="G141" s="36" t="str">
        <x:f>IF($A141="","",SUMIFS(Historico!$F$5:$F$304,Historico!$B$5:$B$304,$A141,Historico!$A$5:$A$304,G$4))</x:f>
      </x:c>
      <x:c r="H141" s="36" t="str">
        <x:f>IF($A141="","",SUMIFS(Historico!$F$5:$F$304,Historico!$B$5:$B$304,$A141,Historico!$A$5:$A$304,H$4))</x:f>
      </x:c>
      <x:c r="I141" s="36" t="str">
        <x:f>IF($A141="","",SUMIFS(Historico!$F$5:$F$304,Historico!$B$5:$B$304,$A141,Historico!$A$5:$A$304,I$4))</x:f>
      </x:c>
      <x:c r="J141" s="36" t="str">
        <x:f>IF($A141="","",AVERAGE($G141:$I141))</x:f>
      </x:c>
      <x:c r="K141" s="42" t="str">
        <x:f>IF($A141="","",IFERROR(($I141-$G141)/MAX(1,$G141),0))</x:f>
      </x:c>
      <x:c r="L141" s="31"/>
      <x:c r="M141" s="36" t="str">
        <x:f>IF($A141="","",ROUND(MAX(0,$J141*(1+$K141/3*1)*(1+$L141)*SUMIF(Listas!$E$6:$E$17,MONTH(M$4),Listas!$F$6:$F$17)*SUMIF(Listas!$H$6:$H$8,Listas!$B$9,Listas!$I$6:$I$8)),0))</x:f>
      </x:c>
      <x:c r="N141" s="36" t="str">
        <x:f>IF($A141="","",ROUND(MAX(0,$J141*(1+$K141/3*2)*(1+$L141)*SUMIF(Listas!$E$6:$E$17,MONTH(N$4),Listas!$F$6:$F$17)*SUMIF(Listas!$H$6:$H$8,Listas!$B$9,Listas!$I$6:$I$8)),0))</x:f>
      </x:c>
      <x:c r="O141" s="36" t="str">
        <x:f>IF($A141="","",ROUND(MAX(0,$J141*(1+$K141/3*3)*(1+$L141)*SUMIF(Listas!$E$6:$E$17,MONTH(O$4),Listas!$F$6:$F$17)*SUMIF(Listas!$H$6:$H$8,Listas!$B$9,Listas!$I$6:$I$8)),0))</x:f>
      </x:c>
      <x:c r="P141" s="36" t="str">
        <x:f>IF($A141="","",ROUND(MAX(0,$J141*(1+$K141/3*4)*(1+$L141)*SUMIF(Listas!$E$6:$E$17,MONTH(P$4),Listas!$F$6:$F$17)*SUMIF(Listas!$H$6:$H$8,Listas!$B$9,Listas!$I$6:$I$8)),0))</x:f>
      </x:c>
      <x:c r="Q141" s="36" t="str">
        <x:f>IF($A141="","",ROUND(MAX(0,$J141*(1+$K141/3*5)*(1+$L141)*SUMIF(Listas!$E$6:$E$17,MONTH(Q$4),Listas!$F$6:$F$17)*SUMIF(Listas!$H$6:$H$8,Listas!$B$9,Listas!$I$6:$I$8)),0))</x:f>
      </x:c>
      <x:c r="R141" s="36" t="str">
        <x:f>IF($A141="","",ROUND(MAX(0,$J141*(1+$K141/3*6)*(1+$L141)*SUMIF(Listas!$E$6:$E$17,MONTH(R$4),Listas!$F$6:$F$17)*SUMIF(Listas!$H$6:$H$8,Listas!$B$9,Listas!$I$6:$I$8)),0))</x:f>
      </x:c>
      <x:c r="S141" s="42" t="str">
        <x:f>IF($A141="","",IFERROR(SUMIFS(Historico!$H$5:$H$304,Historico!$B$5:$B$304,$A141)/COUNTIFS(Historico!$B$5:$B$304,$A141,Historico!$H$5:$H$304,"&gt;=0"),0))</x:f>
      </x:c>
      <x:c r="T141" s="42" t="str">
        <x:f>IF($A141="","",IFERROR(SUMIFS(Historico!$I$5:$I$304,Historico!$B$5:$B$304,$A141)/COUNTIFS(Historico!$B$5:$B$304,$A141,Historico!$I$5:$I$304,"&lt;&gt;"),0))</x:f>
      </x:c>
      <x:c r="U141" s="44" t="str">
        <x:f>IF($A141="","",IF($S141&lt;=0.10,"ALTA",IF($S141&lt;=Listas!$B$10,"ACEITÁVEL","BAIXA")))</x:f>
      </x:c>
      <x:c r="V141" s="44" t="str">
        <x:f>IF($A141="","",IF($U141="BAIXA","REVISAR MÉTODO",IF(ABS($T141)&gt;0.10,"CORRIGIR VIÉS",IF($K141&gt;0.12,"PREPARAR CRESCIMENTO",IF($K141&lt;-0.12,"REDUZIR PLANO","PLANO ESTÁVEL")))))</x:f>
      </x:c>
      <x:c r="W141" s="1"/>
    </x:row>
    <x:row r="142">
      <x:c r="A142" s="26"/>
      <x:c r="B142" s="36" t="str">
        <x:f>IF($A142="","",IFERROR(INDEX(Produtos!$B$5:$B$204,MATCH($A142,Produtos!$A$5:$A$204,0)),""))</x:f>
      </x:c>
      <x:c r="C142" s="36" t="str">
        <x:f>IF($A142="","",IFERROR(INDEX(Produtos!$C$5:$C$204,MATCH($A142,Produtos!$A$5:$A$204,0)),""))</x:f>
      </x:c>
      <x:c r="D142" s="36" t="str">
        <x:f>IF($A142="","",SUMIFS(Historico!$F$5:$F$304,Historico!$B$5:$B$304,$A142,Historico!$A$5:$A$304,D$4))</x:f>
      </x:c>
      <x:c r="E142" s="36" t="str">
        <x:f>IF($A142="","",SUMIFS(Historico!$F$5:$F$304,Historico!$B$5:$B$304,$A142,Historico!$A$5:$A$304,E$4))</x:f>
      </x:c>
      <x:c r="F142" s="36" t="str">
        <x:f>IF($A142="","",SUMIFS(Historico!$F$5:$F$304,Historico!$B$5:$B$304,$A142,Historico!$A$5:$A$304,F$4))</x:f>
      </x:c>
      <x:c r="G142" s="36" t="str">
        <x:f>IF($A142="","",SUMIFS(Historico!$F$5:$F$304,Historico!$B$5:$B$304,$A142,Historico!$A$5:$A$304,G$4))</x:f>
      </x:c>
      <x:c r="H142" s="36" t="str">
        <x:f>IF($A142="","",SUMIFS(Historico!$F$5:$F$304,Historico!$B$5:$B$304,$A142,Historico!$A$5:$A$304,H$4))</x:f>
      </x:c>
      <x:c r="I142" s="36" t="str">
        <x:f>IF($A142="","",SUMIFS(Historico!$F$5:$F$304,Historico!$B$5:$B$304,$A142,Historico!$A$5:$A$304,I$4))</x:f>
      </x:c>
      <x:c r="J142" s="36" t="str">
        <x:f>IF($A142="","",AVERAGE($G142:$I142))</x:f>
      </x:c>
      <x:c r="K142" s="42" t="str">
        <x:f>IF($A142="","",IFERROR(($I142-$G142)/MAX(1,$G142),0))</x:f>
      </x:c>
      <x:c r="L142" s="31"/>
      <x:c r="M142" s="36" t="str">
        <x:f>IF($A142="","",ROUND(MAX(0,$J142*(1+$K142/3*1)*(1+$L142)*SUMIF(Listas!$E$6:$E$17,MONTH(M$4),Listas!$F$6:$F$17)*SUMIF(Listas!$H$6:$H$8,Listas!$B$9,Listas!$I$6:$I$8)),0))</x:f>
      </x:c>
      <x:c r="N142" s="36" t="str">
        <x:f>IF($A142="","",ROUND(MAX(0,$J142*(1+$K142/3*2)*(1+$L142)*SUMIF(Listas!$E$6:$E$17,MONTH(N$4),Listas!$F$6:$F$17)*SUMIF(Listas!$H$6:$H$8,Listas!$B$9,Listas!$I$6:$I$8)),0))</x:f>
      </x:c>
      <x:c r="O142" s="36" t="str">
        <x:f>IF($A142="","",ROUND(MAX(0,$J142*(1+$K142/3*3)*(1+$L142)*SUMIF(Listas!$E$6:$E$17,MONTH(O$4),Listas!$F$6:$F$17)*SUMIF(Listas!$H$6:$H$8,Listas!$B$9,Listas!$I$6:$I$8)),0))</x:f>
      </x:c>
      <x:c r="P142" s="36" t="str">
        <x:f>IF($A142="","",ROUND(MAX(0,$J142*(1+$K142/3*4)*(1+$L142)*SUMIF(Listas!$E$6:$E$17,MONTH(P$4),Listas!$F$6:$F$17)*SUMIF(Listas!$H$6:$H$8,Listas!$B$9,Listas!$I$6:$I$8)),0))</x:f>
      </x:c>
      <x:c r="Q142" s="36" t="str">
        <x:f>IF($A142="","",ROUND(MAX(0,$J142*(1+$K142/3*5)*(1+$L142)*SUMIF(Listas!$E$6:$E$17,MONTH(Q$4),Listas!$F$6:$F$17)*SUMIF(Listas!$H$6:$H$8,Listas!$B$9,Listas!$I$6:$I$8)),0))</x:f>
      </x:c>
      <x:c r="R142" s="36" t="str">
        <x:f>IF($A142="","",ROUND(MAX(0,$J142*(1+$K142/3*6)*(1+$L142)*SUMIF(Listas!$E$6:$E$17,MONTH(R$4),Listas!$F$6:$F$17)*SUMIF(Listas!$H$6:$H$8,Listas!$B$9,Listas!$I$6:$I$8)),0))</x:f>
      </x:c>
      <x:c r="S142" s="42" t="str">
        <x:f>IF($A142="","",IFERROR(SUMIFS(Historico!$H$5:$H$304,Historico!$B$5:$B$304,$A142)/COUNTIFS(Historico!$B$5:$B$304,$A142,Historico!$H$5:$H$304,"&gt;=0"),0))</x:f>
      </x:c>
      <x:c r="T142" s="42" t="str">
        <x:f>IF($A142="","",IFERROR(SUMIFS(Historico!$I$5:$I$304,Historico!$B$5:$B$304,$A142)/COUNTIFS(Historico!$B$5:$B$304,$A142,Historico!$I$5:$I$304,"&lt;&gt;"),0))</x:f>
      </x:c>
      <x:c r="U142" s="44" t="str">
        <x:f>IF($A142="","",IF($S142&lt;=0.10,"ALTA",IF($S142&lt;=Listas!$B$10,"ACEITÁVEL","BAIXA")))</x:f>
      </x:c>
      <x:c r="V142" s="44" t="str">
        <x:f>IF($A142="","",IF($U142="BAIXA","REVISAR MÉTODO",IF(ABS($T142)&gt;0.10,"CORRIGIR VIÉS",IF($K142&gt;0.12,"PREPARAR CRESCIMENTO",IF($K142&lt;-0.12,"REDUZIR PLANO","PLANO ESTÁVEL")))))</x:f>
      </x:c>
      <x:c r="W142" s="1"/>
    </x:row>
    <x:row r="143">
      <x:c r="A143" s="26"/>
      <x:c r="B143" s="36" t="str">
        <x:f>IF($A143="","",IFERROR(INDEX(Produtos!$B$5:$B$204,MATCH($A143,Produtos!$A$5:$A$204,0)),""))</x:f>
      </x:c>
      <x:c r="C143" s="36" t="str">
        <x:f>IF($A143="","",IFERROR(INDEX(Produtos!$C$5:$C$204,MATCH($A143,Produtos!$A$5:$A$204,0)),""))</x:f>
      </x:c>
      <x:c r="D143" s="36" t="str">
        <x:f>IF($A143="","",SUMIFS(Historico!$F$5:$F$304,Historico!$B$5:$B$304,$A143,Historico!$A$5:$A$304,D$4))</x:f>
      </x:c>
      <x:c r="E143" s="36" t="str">
        <x:f>IF($A143="","",SUMIFS(Historico!$F$5:$F$304,Historico!$B$5:$B$304,$A143,Historico!$A$5:$A$304,E$4))</x:f>
      </x:c>
      <x:c r="F143" s="36" t="str">
        <x:f>IF($A143="","",SUMIFS(Historico!$F$5:$F$304,Historico!$B$5:$B$304,$A143,Historico!$A$5:$A$304,F$4))</x:f>
      </x:c>
      <x:c r="G143" s="36" t="str">
        <x:f>IF($A143="","",SUMIFS(Historico!$F$5:$F$304,Historico!$B$5:$B$304,$A143,Historico!$A$5:$A$304,G$4))</x:f>
      </x:c>
      <x:c r="H143" s="36" t="str">
        <x:f>IF($A143="","",SUMIFS(Historico!$F$5:$F$304,Historico!$B$5:$B$304,$A143,Historico!$A$5:$A$304,H$4))</x:f>
      </x:c>
      <x:c r="I143" s="36" t="str">
        <x:f>IF($A143="","",SUMIFS(Historico!$F$5:$F$304,Historico!$B$5:$B$304,$A143,Historico!$A$5:$A$304,I$4))</x:f>
      </x:c>
      <x:c r="J143" s="36" t="str">
        <x:f>IF($A143="","",AVERAGE($G143:$I143))</x:f>
      </x:c>
      <x:c r="K143" s="42" t="str">
        <x:f>IF($A143="","",IFERROR(($I143-$G143)/MAX(1,$G143),0))</x:f>
      </x:c>
      <x:c r="L143" s="31"/>
      <x:c r="M143" s="36" t="str">
        <x:f>IF($A143="","",ROUND(MAX(0,$J143*(1+$K143/3*1)*(1+$L143)*SUMIF(Listas!$E$6:$E$17,MONTH(M$4),Listas!$F$6:$F$17)*SUMIF(Listas!$H$6:$H$8,Listas!$B$9,Listas!$I$6:$I$8)),0))</x:f>
      </x:c>
      <x:c r="N143" s="36" t="str">
        <x:f>IF($A143="","",ROUND(MAX(0,$J143*(1+$K143/3*2)*(1+$L143)*SUMIF(Listas!$E$6:$E$17,MONTH(N$4),Listas!$F$6:$F$17)*SUMIF(Listas!$H$6:$H$8,Listas!$B$9,Listas!$I$6:$I$8)),0))</x:f>
      </x:c>
      <x:c r="O143" s="36" t="str">
        <x:f>IF($A143="","",ROUND(MAX(0,$J143*(1+$K143/3*3)*(1+$L143)*SUMIF(Listas!$E$6:$E$17,MONTH(O$4),Listas!$F$6:$F$17)*SUMIF(Listas!$H$6:$H$8,Listas!$B$9,Listas!$I$6:$I$8)),0))</x:f>
      </x:c>
      <x:c r="P143" s="36" t="str">
        <x:f>IF($A143="","",ROUND(MAX(0,$J143*(1+$K143/3*4)*(1+$L143)*SUMIF(Listas!$E$6:$E$17,MONTH(P$4),Listas!$F$6:$F$17)*SUMIF(Listas!$H$6:$H$8,Listas!$B$9,Listas!$I$6:$I$8)),0))</x:f>
      </x:c>
      <x:c r="Q143" s="36" t="str">
        <x:f>IF($A143="","",ROUND(MAX(0,$J143*(1+$K143/3*5)*(1+$L143)*SUMIF(Listas!$E$6:$E$17,MONTH(Q$4),Listas!$F$6:$F$17)*SUMIF(Listas!$H$6:$H$8,Listas!$B$9,Listas!$I$6:$I$8)),0))</x:f>
      </x:c>
      <x:c r="R143" s="36" t="str">
        <x:f>IF($A143="","",ROUND(MAX(0,$J143*(1+$K143/3*6)*(1+$L143)*SUMIF(Listas!$E$6:$E$17,MONTH(R$4),Listas!$F$6:$F$17)*SUMIF(Listas!$H$6:$H$8,Listas!$B$9,Listas!$I$6:$I$8)),0))</x:f>
      </x:c>
      <x:c r="S143" s="42" t="str">
        <x:f>IF($A143="","",IFERROR(SUMIFS(Historico!$H$5:$H$304,Historico!$B$5:$B$304,$A143)/COUNTIFS(Historico!$B$5:$B$304,$A143,Historico!$H$5:$H$304,"&gt;=0"),0))</x:f>
      </x:c>
      <x:c r="T143" s="42" t="str">
        <x:f>IF($A143="","",IFERROR(SUMIFS(Historico!$I$5:$I$304,Historico!$B$5:$B$304,$A143)/COUNTIFS(Historico!$B$5:$B$304,$A143,Historico!$I$5:$I$304,"&lt;&gt;"),0))</x:f>
      </x:c>
      <x:c r="U143" s="44" t="str">
        <x:f>IF($A143="","",IF($S143&lt;=0.10,"ALTA",IF($S143&lt;=Listas!$B$10,"ACEITÁVEL","BAIXA")))</x:f>
      </x:c>
      <x:c r="V143" s="44" t="str">
        <x:f>IF($A143="","",IF($U143="BAIXA","REVISAR MÉTODO",IF(ABS($T143)&gt;0.10,"CORRIGIR VIÉS",IF($K143&gt;0.12,"PREPARAR CRESCIMENTO",IF($K143&lt;-0.12,"REDUZIR PLANO","PLANO ESTÁVEL")))))</x:f>
      </x:c>
      <x:c r="W143" s="1"/>
    </x:row>
    <x:row r="144">
      <x:c r="A144" s="26"/>
      <x:c r="B144" s="36" t="str">
        <x:f>IF($A144="","",IFERROR(INDEX(Produtos!$B$5:$B$204,MATCH($A144,Produtos!$A$5:$A$204,0)),""))</x:f>
      </x:c>
      <x:c r="C144" s="36" t="str">
        <x:f>IF($A144="","",IFERROR(INDEX(Produtos!$C$5:$C$204,MATCH($A144,Produtos!$A$5:$A$204,0)),""))</x:f>
      </x:c>
      <x:c r="D144" s="36" t="str">
        <x:f>IF($A144="","",SUMIFS(Historico!$F$5:$F$304,Historico!$B$5:$B$304,$A144,Historico!$A$5:$A$304,D$4))</x:f>
      </x:c>
      <x:c r="E144" s="36" t="str">
        <x:f>IF($A144="","",SUMIFS(Historico!$F$5:$F$304,Historico!$B$5:$B$304,$A144,Historico!$A$5:$A$304,E$4))</x:f>
      </x:c>
      <x:c r="F144" s="36" t="str">
        <x:f>IF($A144="","",SUMIFS(Historico!$F$5:$F$304,Historico!$B$5:$B$304,$A144,Historico!$A$5:$A$304,F$4))</x:f>
      </x:c>
      <x:c r="G144" s="36" t="str">
        <x:f>IF($A144="","",SUMIFS(Historico!$F$5:$F$304,Historico!$B$5:$B$304,$A144,Historico!$A$5:$A$304,G$4))</x:f>
      </x:c>
      <x:c r="H144" s="36" t="str">
        <x:f>IF($A144="","",SUMIFS(Historico!$F$5:$F$304,Historico!$B$5:$B$304,$A144,Historico!$A$5:$A$304,H$4))</x:f>
      </x:c>
      <x:c r="I144" s="36" t="str">
        <x:f>IF($A144="","",SUMIFS(Historico!$F$5:$F$304,Historico!$B$5:$B$304,$A144,Historico!$A$5:$A$304,I$4))</x:f>
      </x:c>
      <x:c r="J144" s="36" t="str">
        <x:f>IF($A144="","",AVERAGE($G144:$I144))</x:f>
      </x:c>
      <x:c r="K144" s="42" t="str">
        <x:f>IF($A144="","",IFERROR(($I144-$G144)/MAX(1,$G144),0))</x:f>
      </x:c>
      <x:c r="L144" s="31"/>
      <x:c r="M144" s="36" t="str">
        <x:f>IF($A144="","",ROUND(MAX(0,$J144*(1+$K144/3*1)*(1+$L144)*SUMIF(Listas!$E$6:$E$17,MONTH(M$4),Listas!$F$6:$F$17)*SUMIF(Listas!$H$6:$H$8,Listas!$B$9,Listas!$I$6:$I$8)),0))</x:f>
      </x:c>
      <x:c r="N144" s="36" t="str">
        <x:f>IF($A144="","",ROUND(MAX(0,$J144*(1+$K144/3*2)*(1+$L144)*SUMIF(Listas!$E$6:$E$17,MONTH(N$4),Listas!$F$6:$F$17)*SUMIF(Listas!$H$6:$H$8,Listas!$B$9,Listas!$I$6:$I$8)),0))</x:f>
      </x:c>
      <x:c r="O144" s="36" t="str">
        <x:f>IF($A144="","",ROUND(MAX(0,$J144*(1+$K144/3*3)*(1+$L144)*SUMIF(Listas!$E$6:$E$17,MONTH(O$4),Listas!$F$6:$F$17)*SUMIF(Listas!$H$6:$H$8,Listas!$B$9,Listas!$I$6:$I$8)),0))</x:f>
      </x:c>
      <x:c r="P144" s="36" t="str">
        <x:f>IF($A144="","",ROUND(MAX(0,$J144*(1+$K144/3*4)*(1+$L144)*SUMIF(Listas!$E$6:$E$17,MONTH(P$4),Listas!$F$6:$F$17)*SUMIF(Listas!$H$6:$H$8,Listas!$B$9,Listas!$I$6:$I$8)),0))</x:f>
      </x:c>
      <x:c r="Q144" s="36" t="str">
        <x:f>IF($A144="","",ROUND(MAX(0,$J144*(1+$K144/3*5)*(1+$L144)*SUMIF(Listas!$E$6:$E$17,MONTH(Q$4),Listas!$F$6:$F$17)*SUMIF(Listas!$H$6:$H$8,Listas!$B$9,Listas!$I$6:$I$8)),0))</x:f>
      </x:c>
      <x:c r="R144" s="36" t="str">
        <x:f>IF($A144="","",ROUND(MAX(0,$J144*(1+$K144/3*6)*(1+$L144)*SUMIF(Listas!$E$6:$E$17,MONTH(R$4),Listas!$F$6:$F$17)*SUMIF(Listas!$H$6:$H$8,Listas!$B$9,Listas!$I$6:$I$8)),0))</x:f>
      </x:c>
      <x:c r="S144" s="42" t="str">
        <x:f>IF($A144="","",IFERROR(SUMIFS(Historico!$H$5:$H$304,Historico!$B$5:$B$304,$A144)/COUNTIFS(Historico!$B$5:$B$304,$A144,Historico!$H$5:$H$304,"&gt;=0"),0))</x:f>
      </x:c>
      <x:c r="T144" s="42" t="str">
        <x:f>IF($A144="","",IFERROR(SUMIFS(Historico!$I$5:$I$304,Historico!$B$5:$B$304,$A144)/COUNTIFS(Historico!$B$5:$B$304,$A144,Historico!$I$5:$I$304,"&lt;&gt;"),0))</x:f>
      </x:c>
      <x:c r="U144" s="44" t="str">
        <x:f>IF($A144="","",IF($S144&lt;=0.10,"ALTA",IF($S144&lt;=Listas!$B$10,"ACEITÁVEL","BAIXA")))</x:f>
      </x:c>
      <x:c r="V144" s="44" t="str">
        <x:f>IF($A144="","",IF($U144="BAIXA","REVISAR MÉTODO",IF(ABS($T144)&gt;0.10,"CORRIGIR VIÉS",IF($K144&gt;0.12,"PREPARAR CRESCIMENTO",IF($K144&lt;-0.12,"REDUZIR PLANO","PLANO ESTÁVEL")))))</x:f>
      </x:c>
      <x:c r="W144" s="1"/>
    </x:row>
    <x:row r="145">
      <x:c r="A145" s="26"/>
      <x:c r="B145" s="36" t="str">
        <x:f>IF($A145="","",IFERROR(INDEX(Produtos!$B$5:$B$204,MATCH($A145,Produtos!$A$5:$A$204,0)),""))</x:f>
      </x:c>
      <x:c r="C145" s="36" t="str">
        <x:f>IF($A145="","",IFERROR(INDEX(Produtos!$C$5:$C$204,MATCH($A145,Produtos!$A$5:$A$204,0)),""))</x:f>
      </x:c>
      <x:c r="D145" s="36" t="str">
        <x:f>IF($A145="","",SUMIFS(Historico!$F$5:$F$304,Historico!$B$5:$B$304,$A145,Historico!$A$5:$A$304,D$4))</x:f>
      </x:c>
      <x:c r="E145" s="36" t="str">
        <x:f>IF($A145="","",SUMIFS(Historico!$F$5:$F$304,Historico!$B$5:$B$304,$A145,Historico!$A$5:$A$304,E$4))</x:f>
      </x:c>
      <x:c r="F145" s="36" t="str">
        <x:f>IF($A145="","",SUMIFS(Historico!$F$5:$F$304,Historico!$B$5:$B$304,$A145,Historico!$A$5:$A$304,F$4))</x:f>
      </x:c>
      <x:c r="G145" s="36" t="str">
        <x:f>IF($A145="","",SUMIFS(Historico!$F$5:$F$304,Historico!$B$5:$B$304,$A145,Historico!$A$5:$A$304,G$4))</x:f>
      </x:c>
      <x:c r="H145" s="36" t="str">
        <x:f>IF($A145="","",SUMIFS(Historico!$F$5:$F$304,Historico!$B$5:$B$304,$A145,Historico!$A$5:$A$304,H$4))</x:f>
      </x:c>
      <x:c r="I145" s="36" t="str">
        <x:f>IF($A145="","",SUMIFS(Historico!$F$5:$F$304,Historico!$B$5:$B$304,$A145,Historico!$A$5:$A$304,I$4))</x:f>
      </x:c>
      <x:c r="J145" s="36" t="str">
        <x:f>IF($A145="","",AVERAGE($G145:$I145))</x:f>
      </x:c>
      <x:c r="K145" s="42" t="str">
        <x:f>IF($A145="","",IFERROR(($I145-$G145)/MAX(1,$G145),0))</x:f>
      </x:c>
      <x:c r="L145" s="31"/>
      <x:c r="M145" s="36" t="str">
        <x:f>IF($A145="","",ROUND(MAX(0,$J145*(1+$K145/3*1)*(1+$L145)*SUMIF(Listas!$E$6:$E$17,MONTH(M$4),Listas!$F$6:$F$17)*SUMIF(Listas!$H$6:$H$8,Listas!$B$9,Listas!$I$6:$I$8)),0))</x:f>
      </x:c>
      <x:c r="N145" s="36" t="str">
        <x:f>IF($A145="","",ROUND(MAX(0,$J145*(1+$K145/3*2)*(1+$L145)*SUMIF(Listas!$E$6:$E$17,MONTH(N$4),Listas!$F$6:$F$17)*SUMIF(Listas!$H$6:$H$8,Listas!$B$9,Listas!$I$6:$I$8)),0))</x:f>
      </x:c>
      <x:c r="O145" s="36" t="str">
        <x:f>IF($A145="","",ROUND(MAX(0,$J145*(1+$K145/3*3)*(1+$L145)*SUMIF(Listas!$E$6:$E$17,MONTH(O$4),Listas!$F$6:$F$17)*SUMIF(Listas!$H$6:$H$8,Listas!$B$9,Listas!$I$6:$I$8)),0))</x:f>
      </x:c>
      <x:c r="P145" s="36" t="str">
        <x:f>IF($A145="","",ROUND(MAX(0,$J145*(1+$K145/3*4)*(1+$L145)*SUMIF(Listas!$E$6:$E$17,MONTH(P$4),Listas!$F$6:$F$17)*SUMIF(Listas!$H$6:$H$8,Listas!$B$9,Listas!$I$6:$I$8)),0))</x:f>
      </x:c>
      <x:c r="Q145" s="36" t="str">
        <x:f>IF($A145="","",ROUND(MAX(0,$J145*(1+$K145/3*5)*(1+$L145)*SUMIF(Listas!$E$6:$E$17,MONTH(Q$4),Listas!$F$6:$F$17)*SUMIF(Listas!$H$6:$H$8,Listas!$B$9,Listas!$I$6:$I$8)),0))</x:f>
      </x:c>
      <x:c r="R145" s="36" t="str">
        <x:f>IF($A145="","",ROUND(MAX(0,$J145*(1+$K145/3*6)*(1+$L145)*SUMIF(Listas!$E$6:$E$17,MONTH(R$4),Listas!$F$6:$F$17)*SUMIF(Listas!$H$6:$H$8,Listas!$B$9,Listas!$I$6:$I$8)),0))</x:f>
      </x:c>
      <x:c r="S145" s="42" t="str">
        <x:f>IF($A145="","",IFERROR(SUMIFS(Historico!$H$5:$H$304,Historico!$B$5:$B$304,$A145)/COUNTIFS(Historico!$B$5:$B$304,$A145,Historico!$H$5:$H$304,"&gt;=0"),0))</x:f>
      </x:c>
      <x:c r="T145" s="42" t="str">
        <x:f>IF($A145="","",IFERROR(SUMIFS(Historico!$I$5:$I$304,Historico!$B$5:$B$304,$A145)/COUNTIFS(Historico!$B$5:$B$304,$A145,Historico!$I$5:$I$304,"&lt;&gt;"),0))</x:f>
      </x:c>
      <x:c r="U145" s="44" t="str">
        <x:f>IF($A145="","",IF($S145&lt;=0.10,"ALTA",IF($S145&lt;=Listas!$B$10,"ACEITÁVEL","BAIXA")))</x:f>
      </x:c>
      <x:c r="V145" s="44" t="str">
        <x:f>IF($A145="","",IF($U145="BAIXA","REVISAR MÉTODO",IF(ABS($T145)&gt;0.10,"CORRIGIR VIÉS",IF($K145&gt;0.12,"PREPARAR CRESCIMENTO",IF($K145&lt;-0.12,"REDUZIR PLANO","PLANO ESTÁVEL")))))</x:f>
      </x:c>
      <x:c r="W145" s="1"/>
    </x:row>
    <x:row r="146">
      <x:c r="A146" s="26"/>
      <x:c r="B146" s="36" t="str">
        <x:f>IF($A146="","",IFERROR(INDEX(Produtos!$B$5:$B$204,MATCH($A146,Produtos!$A$5:$A$204,0)),""))</x:f>
      </x:c>
      <x:c r="C146" s="36" t="str">
        <x:f>IF($A146="","",IFERROR(INDEX(Produtos!$C$5:$C$204,MATCH($A146,Produtos!$A$5:$A$204,0)),""))</x:f>
      </x:c>
      <x:c r="D146" s="36" t="str">
        <x:f>IF($A146="","",SUMIFS(Historico!$F$5:$F$304,Historico!$B$5:$B$304,$A146,Historico!$A$5:$A$304,D$4))</x:f>
      </x:c>
      <x:c r="E146" s="36" t="str">
        <x:f>IF($A146="","",SUMIFS(Historico!$F$5:$F$304,Historico!$B$5:$B$304,$A146,Historico!$A$5:$A$304,E$4))</x:f>
      </x:c>
      <x:c r="F146" s="36" t="str">
        <x:f>IF($A146="","",SUMIFS(Historico!$F$5:$F$304,Historico!$B$5:$B$304,$A146,Historico!$A$5:$A$304,F$4))</x:f>
      </x:c>
      <x:c r="G146" s="36" t="str">
        <x:f>IF($A146="","",SUMIFS(Historico!$F$5:$F$304,Historico!$B$5:$B$304,$A146,Historico!$A$5:$A$304,G$4))</x:f>
      </x:c>
      <x:c r="H146" s="36" t="str">
        <x:f>IF($A146="","",SUMIFS(Historico!$F$5:$F$304,Historico!$B$5:$B$304,$A146,Historico!$A$5:$A$304,H$4))</x:f>
      </x:c>
      <x:c r="I146" s="36" t="str">
        <x:f>IF($A146="","",SUMIFS(Historico!$F$5:$F$304,Historico!$B$5:$B$304,$A146,Historico!$A$5:$A$304,I$4))</x:f>
      </x:c>
      <x:c r="J146" s="36" t="str">
        <x:f>IF($A146="","",AVERAGE($G146:$I146))</x:f>
      </x:c>
      <x:c r="K146" s="42" t="str">
        <x:f>IF($A146="","",IFERROR(($I146-$G146)/MAX(1,$G146),0))</x:f>
      </x:c>
      <x:c r="L146" s="31"/>
      <x:c r="M146" s="36" t="str">
        <x:f>IF($A146="","",ROUND(MAX(0,$J146*(1+$K146/3*1)*(1+$L146)*SUMIF(Listas!$E$6:$E$17,MONTH(M$4),Listas!$F$6:$F$17)*SUMIF(Listas!$H$6:$H$8,Listas!$B$9,Listas!$I$6:$I$8)),0))</x:f>
      </x:c>
      <x:c r="N146" s="36" t="str">
        <x:f>IF($A146="","",ROUND(MAX(0,$J146*(1+$K146/3*2)*(1+$L146)*SUMIF(Listas!$E$6:$E$17,MONTH(N$4),Listas!$F$6:$F$17)*SUMIF(Listas!$H$6:$H$8,Listas!$B$9,Listas!$I$6:$I$8)),0))</x:f>
      </x:c>
      <x:c r="O146" s="36" t="str">
        <x:f>IF($A146="","",ROUND(MAX(0,$J146*(1+$K146/3*3)*(1+$L146)*SUMIF(Listas!$E$6:$E$17,MONTH(O$4),Listas!$F$6:$F$17)*SUMIF(Listas!$H$6:$H$8,Listas!$B$9,Listas!$I$6:$I$8)),0))</x:f>
      </x:c>
      <x:c r="P146" s="36" t="str">
        <x:f>IF($A146="","",ROUND(MAX(0,$J146*(1+$K146/3*4)*(1+$L146)*SUMIF(Listas!$E$6:$E$17,MONTH(P$4),Listas!$F$6:$F$17)*SUMIF(Listas!$H$6:$H$8,Listas!$B$9,Listas!$I$6:$I$8)),0))</x:f>
      </x:c>
      <x:c r="Q146" s="36" t="str">
        <x:f>IF($A146="","",ROUND(MAX(0,$J146*(1+$K146/3*5)*(1+$L146)*SUMIF(Listas!$E$6:$E$17,MONTH(Q$4),Listas!$F$6:$F$17)*SUMIF(Listas!$H$6:$H$8,Listas!$B$9,Listas!$I$6:$I$8)),0))</x:f>
      </x:c>
      <x:c r="R146" s="36" t="str">
        <x:f>IF($A146="","",ROUND(MAX(0,$J146*(1+$K146/3*6)*(1+$L146)*SUMIF(Listas!$E$6:$E$17,MONTH(R$4),Listas!$F$6:$F$17)*SUMIF(Listas!$H$6:$H$8,Listas!$B$9,Listas!$I$6:$I$8)),0))</x:f>
      </x:c>
      <x:c r="S146" s="42" t="str">
        <x:f>IF($A146="","",IFERROR(SUMIFS(Historico!$H$5:$H$304,Historico!$B$5:$B$304,$A146)/COUNTIFS(Historico!$B$5:$B$304,$A146,Historico!$H$5:$H$304,"&gt;=0"),0))</x:f>
      </x:c>
      <x:c r="T146" s="42" t="str">
        <x:f>IF($A146="","",IFERROR(SUMIFS(Historico!$I$5:$I$304,Historico!$B$5:$B$304,$A146)/COUNTIFS(Historico!$B$5:$B$304,$A146,Historico!$I$5:$I$304,"&lt;&gt;"),0))</x:f>
      </x:c>
      <x:c r="U146" s="44" t="str">
        <x:f>IF($A146="","",IF($S146&lt;=0.10,"ALTA",IF($S146&lt;=Listas!$B$10,"ACEITÁVEL","BAIXA")))</x:f>
      </x:c>
      <x:c r="V146" s="44" t="str">
        <x:f>IF($A146="","",IF($U146="BAIXA","REVISAR MÉTODO",IF(ABS($T146)&gt;0.10,"CORRIGIR VIÉS",IF($K146&gt;0.12,"PREPARAR CRESCIMENTO",IF($K146&lt;-0.12,"REDUZIR PLANO","PLANO ESTÁVEL")))))</x:f>
      </x:c>
      <x:c r="W146" s="1"/>
    </x:row>
    <x:row r="147">
      <x:c r="A147" s="26"/>
      <x:c r="B147" s="36" t="str">
        <x:f>IF($A147="","",IFERROR(INDEX(Produtos!$B$5:$B$204,MATCH($A147,Produtos!$A$5:$A$204,0)),""))</x:f>
      </x:c>
      <x:c r="C147" s="36" t="str">
        <x:f>IF($A147="","",IFERROR(INDEX(Produtos!$C$5:$C$204,MATCH($A147,Produtos!$A$5:$A$204,0)),""))</x:f>
      </x:c>
      <x:c r="D147" s="36" t="str">
        <x:f>IF($A147="","",SUMIFS(Historico!$F$5:$F$304,Historico!$B$5:$B$304,$A147,Historico!$A$5:$A$304,D$4))</x:f>
      </x:c>
      <x:c r="E147" s="36" t="str">
        <x:f>IF($A147="","",SUMIFS(Historico!$F$5:$F$304,Historico!$B$5:$B$304,$A147,Historico!$A$5:$A$304,E$4))</x:f>
      </x:c>
      <x:c r="F147" s="36" t="str">
        <x:f>IF($A147="","",SUMIFS(Historico!$F$5:$F$304,Historico!$B$5:$B$304,$A147,Historico!$A$5:$A$304,F$4))</x:f>
      </x:c>
      <x:c r="G147" s="36" t="str">
        <x:f>IF($A147="","",SUMIFS(Historico!$F$5:$F$304,Historico!$B$5:$B$304,$A147,Historico!$A$5:$A$304,G$4))</x:f>
      </x:c>
      <x:c r="H147" s="36" t="str">
        <x:f>IF($A147="","",SUMIFS(Historico!$F$5:$F$304,Historico!$B$5:$B$304,$A147,Historico!$A$5:$A$304,H$4))</x:f>
      </x:c>
      <x:c r="I147" s="36" t="str">
        <x:f>IF($A147="","",SUMIFS(Historico!$F$5:$F$304,Historico!$B$5:$B$304,$A147,Historico!$A$5:$A$304,I$4))</x:f>
      </x:c>
      <x:c r="J147" s="36" t="str">
        <x:f>IF($A147="","",AVERAGE($G147:$I147))</x:f>
      </x:c>
      <x:c r="K147" s="42" t="str">
        <x:f>IF($A147="","",IFERROR(($I147-$G147)/MAX(1,$G147),0))</x:f>
      </x:c>
      <x:c r="L147" s="31"/>
      <x:c r="M147" s="36" t="str">
        <x:f>IF($A147="","",ROUND(MAX(0,$J147*(1+$K147/3*1)*(1+$L147)*SUMIF(Listas!$E$6:$E$17,MONTH(M$4),Listas!$F$6:$F$17)*SUMIF(Listas!$H$6:$H$8,Listas!$B$9,Listas!$I$6:$I$8)),0))</x:f>
      </x:c>
      <x:c r="N147" s="36" t="str">
        <x:f>IF($A147="","",ROUND(MAX(0,$J147*(1+$K147/3*2)*(1+$L147)*SUMIF(Listas!$E$6:$E$17,MONTH(N$4),Listas!$F$6:$F$17)*SUMIF(Listas!$H$6:$H$8,Listas!$B$9,Listas!$I$6:$I$8)),0))</x:f>
      </x:c>
      <x:c r="O147" s="36" t="str">
        <x:f>IF($A147="","",ROUND(MAX(0,$J147*(1+$K147/3*3)*(1+$L147)*SUMIF(Listas!$E$6:$E$17,MONTH(O$4),Listas!$F$6:$F$17)*SUMIF(Listas!$H$6:$H$8,Listas!$B$9,Listas!$I$6:$I$8)),0))</x:f>
      </x:c>
      <x:c r="P147" s="36" t="str">
        <x:f>IF($A147="","",ROUND(MAX(0,$J147*(1+$K147/3*4)*(1+$L147)*SUMIF(Listas!$E$6:$E$17,MONTH(P$4),Listas!$F$6:$F$17)*SUMIF(Listas!$H$6:$H$8,Listas!$B$9,Listas!$I$6:$I$8)),0))</x:f>
      </x:c>
      <x:c r="Q147" s="36" t="str">
        <x:f>IF($A147="","",ROUND(MAX(0,$J147*(1+$K147/3*5)*(1+$L147)*SUMIF(Listas!$E$6:$E$17,MONTH(Q$4),Listas!$F$6:$F$17)*SUMIF(Listas!$H$6:$H$8,Listas!$B$9,Listas!$I$6:$I$8)),0))</x:f>
      </x:c>
      <x:c r="R147" s="36" t="str">
        <x:f>IF($A147="","",ROUND(MAX(0,$J147*(1+$K147/3*6)*(1+$L147)*SUMIF(Listas!$E$6:$E$17,MONTH(R$4),Listas!$F$6:$F$17)*SUMIF(Listas!$H$6:$H$8,Listas!$B$9,Listas!$I$6:$I$8)),0))</x:f>
      </x:c>
      <x:c r="S147" s="42" t="str">
        <x:f>IF($A147="","",IFERROR(SUMIFS(Historico!$H$5:$H$304,Historico!$B$5:$B$304,$A147)/COUNTIFS(Historico!$B$5:$B$304,$A147,Historico!$H$5:$H$304,"&gt;=0"),0))</x:f>
      </x:c>
      <x:c r="T147" s="42" t="str">
        <x:f>IF($A147="","",IFERROR(SUMIFS(Historico!$I$5:$I$304,Historico!$B$5:$B$304,$A147)/COUNTIFS(Historico!$B$5:$B$304,$A147,Historico!$I$5:$I$304,"&lt;&gt;"),0))</x:f>
      </x:c>
      <x:c r="U147" s="44" t="str">
        <x:f>IF($A147="","",IF($S147&lt;=0.10,"ALTA",IF($S147&lt;=Listas!$B$10,"ACEITÁVEL","BAIXA")))</x:f>
      </x:c>
      <x:c r="V147" s="44" t="str">
        <x:f>IF($A147="","",IF($U147="BAIXA","REVISAR MÉTODO",IF(ABS($T147)&gt;0.10,"CORRIGIR VIÉS",IF($K147&gt;0.12,"PREPARAR CRESCIMENTO",IF($K147&lt;-0.12,"REDUZIR PLANO","PLANO ESTÁVEL")))))</x:f>
      </x:c>
      <x:c r="W147" s="1"/>
    </x:row>
    <x:row r="148">
      <x:c r="A148" s="26"/>
      <x:c r="B148" s="36" t="str">
        <x:f>IF($A148="","",IFERROR(INDEX(Produtos!$B$5:$B$204,MATCH($A148,Produtos!$A$5:$A$204,0)),""))</x:f>
      </x:c>
      <x:c r="C148" s="36" t="str">
        <x:f>IF($A148="","",IFERROR(INDEX(Produtos!$C$5:$C$204,MATCH($A148,Produtos!$A$5:$A$204,0)),""))</x:f>
      </x:c>
      <x:c r="D148" s="36" t="str">
        <x:f>IF($A148="","",SUMIFS(Historico!$F$5:$F$304,Historico!$B$5:$B$304,$A148,Historico!$A$5:$A$304,D$4))</x:f>
      </x:c>
      <x:c r="E148" s="36" t="str">
        <x:f>IF($A148="","",SUMIFS(Historico!$F$5:$F$304,Historico!$B$5:$B$304,$A148,Historico!$A$5:$A$304,E$4))</x:f>
      </x:c>
      <x:c r="F148" s="36" t="str">
        <x:f>IF($A148="","",SUMIFS(Historico!$F$5:$F$304,Historico!$B$5:$B$304,$A148,Historico!$A$5:$A$304,F$4))</x:f>
      </x:c>
      <x:c r="G148" s="36" t="str">
        <x:f>IF($A148="","",SUMIFS(Historico!$F$5:$F$304,Historico!$B$5:$B$304,$A148,Historico!$A$5:$A$304,G$4))</x:f>
      </x:c>
      <x:c r="H148" s="36" t="str">
        <x:f>IF($A148="","",SUMIFS(Historico!$F$5:$F$304,Historico!$B$5:$B$304,$A148,Historico!$A$5:$A$304,H$4))</x:f>
      </x:c>
      <x:c r="I148" s="36" t="str">
        <x:f>IF($A148="","",SUMIFS(Historico!$F$5:$F$304,Historico!$B$5:$B$304,$A148,Historico!$A$5:$A$304,I$4))</x:f>
      </x:c>
      <x:c r="J148" s="36" t="str">
        <x:f>IF($A148="","",AVERAGE($G148:$I148))</x:f>
      </x:c>
      <x:c r="K148" s="42" t="str">
        <x:f>IF($A148="","",IFERROR(($I148-$G148)/MAX(1,$G148),0))</x:f>
      </x:c>
      <x:c r="L148" s="31"/>
      <x:c r="M148" s="36" t="str">
        <x:f>IF($A148="","",ROUND(MAX(0,$J148*(1+$K148/3*1)*(1+$L148)*SUMIF(Listas!$E$6:$E$17,MONTH(M$4),Listas!$F$6:$F$17)*SUMIF(Listas!$H$6:$H$8,Listas!$B$9,Listas!$I$6:$I$8)),0))</x:f>
      </x:c>
      <x:c r="N148" s="36" t="str">
        <x:f>IF($A148="","",ROUND(MAX(0,$J148*(1+$K148/3*2)*(1+$L148)*SUMIF(Listas!$E$6:$E$17,MONTH(N$4),Listas!$F$6:$F$17)*SUMIF(Listas!$H$6:$H$8,Listas!$B$9,Listas!$I$6:$I$8)),0))</x:f>
      </x:c>
      <x:c r="O148" s="36" t="str">
        <x:f>IF($A148="","",ROUND(MAX(0,$J148*(1+$K148/3*3)*(1+$L148)*SUMIF(Listas!$E$6:$E$17,MONTH(O$4),Listas!$F$6:$F$17)*SUMIF(Listas!$H$6:$H$8,Listas!$B$9,Listas!$I$6:$I$8)),0))</x:f>
      </x:c>
      <x:c r="P148" s="36" t="str">
        <x:f>IF($A148="","",ROUND(MAX(0,$J148*(1+$K148/3*4)*(1+$L148)*SUMIF(Listas!$E$6:$E$17,MONTH(P$4),Listas!$F$6:$F$17)*SUMIF(Listas!$H$6:$H$8,Listas!$B$9,Listas!$I$6:$I$8)),0))</x:f>
      </x:c>
      <x:c r="Q148" s="36" t="str">
        <x:f>IF($A148="","",ROUND(MAX(0,$J148*(1+$K148/3*5)*(1+$L148)*SUMIF(Listas!$E$6:$E$17,MONTH(Q$4),Listas!$F$6:$F$17)*SUMIF(Listas!$H$6:$H$8,Listas!$B$9,Listas!$I$6:$I$8)),0))</x:f>
      </x:c>
      <x:c r="R148" s="36" t="str">
        <x:f>IF($A148="","",ROUND(MAX(0,$J148*(1+$K148/3*6)*(1+$L148)*SUMIF(Listas!$E$6:$E$17,MONTH(R$4),Listas!$F$6:$F$17)*SUMIF(Listas!$H$6:$H$8,Listas!$B$9,Listas!$I$6:$I$8)),0))</x:f>
      </x:c>
      <x:c r="S148" s="42" t="str">
        <x:f>IF($A148="","",IFERROR(SUMIFS(Historico!$H$5:$H$304,Historico!$B$5:$B$304,$A148)/COUNTIFS(Historico!$B$5:$B$304,$A148,Historico!$H$5:$H$304,"&gt;=0"),0))</x:f>
      </x:c>
      <x:c r="T148" s="42" t="str">
        <x:f>IF($A148="","",IFERROR(SUMIFS(Historico!$I$5:$I$304,Historico!$B$5:$B$304,$A148)/COUNTIFS(Historico!$B$5:$B$304,$A148,Historico!$I$5:$I$304,"&lt;&gt;"),0))</x:f>
      </x:c>
      <x:c r="U148" s="44" t="str">
        <x:f>IF($A148="","",IF($S148&lt;=0.10,"ALTA",IF($S148&lt;=Listas!$B$10,"ACEITÁVEL","BAIXA")))</x:f>
      </x:c>
      <x:c r="V148" s="44" t="str">
        <x:f>IF($A148="","",IF($U148="BAIXA","REVISAR MÉTODO",IF(ABS($T148)&gt;0.10,"CORRIGIR VIÉS",IF($K148&gt;0.12,"PREPARAR CRESCIMENTO",IF($K148&lt;-0.12,"REDUZIR PLANO","PLANO ESTÁVEL")))))</x:f>
      </x:c>
      <x:c r="W148" s="1"/>
    </x:row>
    <x:row r="149">
      <x:c r="A149" s="26"/>
      <x:c r="B149" s="36" t="str">
        <x:f>IF($A149="","",IFERROR(INDEX(Produtos!$B$5:$B$204,MATCH($A149,Produtos!$A$5:$A$204,0)),""))</x:f>
      </x:c>
      <x:c r="C149" s="36" t="str">
        <x:f>IF($A149="","",IFERROR(INDEX(Produtos!$C$5:$C$204,MATCH($A149,Produtos!$A$5:$A$204,0)),""))</x:f>
      </x:c>
      <x:c r="D149" s="36" t="str">
        <x:f>IF($A149="","",SUMIFS(Historico!$F$5:$F$304,Historico!$B$5:$B$304,$A149,Historico!$A$5:$A$304,D$4))</x:f>
      </x:c>
      <x:c r="E149" s="36" t="str">
        <x:f>IF($A149="","",SUMIFS(Historico!$F$5:$F$304,Historico!$B$5:$B$304,$A149,Historico!$A$5:$A$304,E$4))</x:f>
      </x:c>
      <x:c r="F149" s="36" t="str">
        <x:f>IF($A149="","",SUMIFS(Historico!$F$5:$F$304,Historico!$B$5:$B$304,$A149,Historico!$A$5:$A$304,F$4))</x:f>
      </x:c>
      <x:c r="G149" s="36" t="str">
        <x:f>IF($A149="","",SUMIFS(Historico!$F$5:$F$304,Historico!$B$5:$B$304,$A149,Historico!$A$5:$A$304,G$4))</x:f>
      </x:c>
      <x:c r="H149" s="36" t="str">
        <x:f>IF($A149="","",SUMIFS(Historico!$F$5:$F$304,Historico!$B$5:$B$304,$A149,Historico!$A$5:$A$304,H$4))</x:f>
      </x:c>
      <x:c r="I149" s="36" t="str">
        <x:f>IF($A149="","",SUMIFS(Historico!$F$5:$F$304,Historico!$B$5:$B$304,$A149,Historico!$A$5:$A$304,I$4))</x:f>
      </x:c>
      <x:c r="J149" s="36" t="str">
        <x:f>IF($A149="","",AVERAGE($G149:$I149))</x:f>
      </x:c>
      <x:c r="K149" s="42" t="str">
        <x:f>IF($A149="","",IFERROR(($I149-$G149)/MAX(1,$G149),0))</x:f>
      </x:c>
      <x:c r="L149" s="31"/>
      <x:c r="M149" s="36" t="str">
        <x:f>IF($A149="","",ROUND(MAX(0,$J149*(1+$K149/3*1)*(1+$L149)*SUMIF(Listas!$E$6:$E$17,MONTH(M$4),Listas!$F$6:$F$17)*SUMIF(Listas!$H$6:$H$8,Listas!$B$9,Listas!$I$6:$I$8)),0))</x:f>
      </x:c>
      <x:c r="N149" s="36" t="str">
        <x:f>IF($A149="","",ROUND(MAX(0,$J149*(1+$K149/3*2)*(1+$L149)*SUMIF(Listas!$E$6:$E$17,MONTH(N$4),Listas!$F$6:$F$17)*SUMIF(Listas!$H$6:$H$8,Listas!$B$9,Listas!$I$6:$I$8)),0))</x:f>
      </x:c>
      <x:c r="O149" s="36" t="str">
        <x:f>IF($A149="","",ROUND(MAX(0,$J149*(1+$K149/3*3)*(1+$L149)*SUMIF(Listas!$E$6:$E$17,MONTH(O$4),Listas!$F$6:$F$17)*SUMIF(Listas!$H$6:$H$8,Listas!$B$9,Listas!$I$6:$I$8)),0))</x:f>
      </x:c>
      <x:c r="P149" s="36" t="str">
        <x:f>IF($A149="","",ROUND(MAX(0,$J149*(1+$K149/3*4)*(1+$L149)*SUMIF(Listas!$E$6:$E$17,MONTH(P$4),Listas!$F$6:$F$17)*SUMIF(Listas!$H$6:$H$8,Listas!$B$9,Listas!$I$6:$I$8)),0))</x:f>
      </x:c>
      <x:c r="Q149" s="36" t="str">
        <x:f>IF($A149="","",ROUND(MAX(0,$J149*(1+$K149/3*5)*(1+$L149)*SUMIF(Listas!$E$6:$E$17,MONTH(Q$4),Listas!$F$6:$F$17)*SUMIF(Listas!$H$6:$H$8,Listas!$B$9,Listas!$I$6:$I$8)),0))</x:f>
      </x:c>
      <x:c r="R149" s="36" t="str">
        <x:f>IF($A149="","",ROUND(MAX(0,$J149*(1+$K149/3*6)*(1+$L149)*SUMIF(Listas!$E$6:$E$17,MONTH(R$4),Listas!$F$6:$F$17)*SUMIF(Listas!$H$6:$H$8,Listas!$B$9,Listas!$I$6:$I$8)),0))</x:f>
      </x:c>
      <x:c r="S149" s="42" t="str">
        <x:f>IF($A149="","",IFERROR(SUMIFS(Historico!$H$5:$H$304,Historico!$B$5:$B$304,$A149)/COUNTIFS(Historico!$B$5:$B$304,$A149,Historico!$H$5:$H$304,"&gt;=0"),0))</x:f>
      </x:c>
      <x:c r="T149" s="42" t="str">
        <x:f>IF($A149="","",IFERROR(SUMIFS(Historico!$I$5:$I$304,Historico!$B$5:$B$304,$A149)/COUNTIFS(Historico!$B$5:$B$304,$A149,Historico!$I$5:$I$304,"&lt;&gt;"),0))</x:f>
      </x:c>
      <x:c r="U149" s="44" t="str">
        <x:f>IF($A149="","",IF($S149&lt;=0.10,"ALTA",IF($S149&lt;=Listas!$B$10,"ACEITÁVEL","BAIXA")))</x:f>
      </x:c>
      <x:c r="V149" s="44" t="str">
        <x:f>IF($A149="","",IF($U149="BAIXA","REVISAR MÉTODO",IF(ABS($T149)&gt;0.10,"CORRIGIR VIÉS",IF($K149&gt;0.12,"PREPARAR CRESCIMENTO",IF($K149&lt;-0.12,"REDUZIR PLANO","PLANO ESTÁVEL")))))</x:f>
      </x:c>
      <x:c r="W149" s="1"/>
    </x:row>
    <x:row r="150">
      <x:c r="A150" s="26"/>
      <x:c r="B150" s="36" t="str">
        <x:f>IF($A150="","",IFERROR(INDEX(Produtos!$B$5:$B$204,MATCH($A150,Produtos!$A$5:$A$204,0)),""))</x:f>
      </x:c>
      <x:c r="C150" s="36" t="str">
        <x:f>IF($A150="","",IFERROR(INDEX(Produtos!$C$5:$C$204,MATCH($A150,Produtos!$A$5:$A$204,0)),""))</x:f>
      </x:c>
      <x:c r="D150" s="36" t="str">
        <x:f>IF($A150="","",SUMIFS(Historico!$F$5:$F$304,Historico!$B$5:$B$304,$A150,Historico!$A$5:$A$304,D$4))</x:f>
      </x:c>
      <x:c r="E150" s="36" t="str">
        <x:f>IF($A150="","",SUMIFS(Historico!$F$5:$F$304,Historico!$B$5:$B$304,$A150,Historico!$A$5:$A$304,E$4))</x:f>
      </x:c>
      <x:c r="F150" s="36" t="str">
        <x:f>IF($A150="","",SUMIFS(Historico!$F$5:$F$304,Historico!$B$5:$B$304,$A150,Historico!$A$5:$A$304,F$4))</x:f>
      </x:c>
      <x:c r="G150" s="36" t="str">
        <x:f>IF($A150="","",SUMIFS(Historico!$F$5:$F$304,Historico!$B$5:$B$304,$A150,Historico!$A$5:$A$304,G$4))</x:f>
      </x:c>
      <x:c r="H150" s="36" t="str">
        <x:f>IF($A150="","",SUMIFS(Historico!$F$5:$F$304,Historico!$B$5:$B$304,$A150,Historico!$A$5:$A$304,H$4))</x:f>
      </x:c>
      <x:c r="I150" s="36" t="str">
        <x:f>IF($A150="","",SUMIFS(Historico!$F$5:$F$304,Historico!$B$5:$B$304,$A150,Historico!$A$5:$A$304,I$4))</x:f>
      </x:c>
      <x:c r="J150" s="36" t="str">
        <x:f>IF($A150="","",AVERAGE($G150:$I150))</x:f>
      </x:c>
      <x:c r="K150" s="42" t="str">
        <x:f>IF($A150="","",IFERROR(($I150-$G150)/MAX(1,$G150),0))</x:f>
      </x:c>
      <x:c r="L150" s="31"/>
      <x:c r="M150" s="36" t="str">
        <x:f>IF($A150="","",ROUND(MAX(0,$J150*(1+$K150/3*1)*(1+$L150)*SUMIF(Listas!$E$6:$E$17,MONTH(M$4),Listas!$F$6:$F$17)*SUMIF(Listas!$H$6:$H$8,Listas!$B$9,Listas!$I$6:$I$8)),0))</x:f>
      </x:c>
      <x:c r="N150" s="36" t="str">
        <x:f>IF($A150="","",ROUND(MAX(0,$J150*(1+$K150/3*2)*(1+$L150)*SUMIF(Listas!$E$6:$E$17,MONTH(N$4),Listas!$F$6:$F$17)*SUMIF(Listas!$H$6:$H$8,Listas!$B$9,Listas!$I$6:$I$8)),0))</x:f>
      </x:c>
      <x:c r="O150" s="36" t="str">
        <x:f>IF($A150="","",ROUND(MAX(0,$J150*(1+$K150/3*3)*(1+$L150)*SUMIF(Listas!$E$6:$E$17,MONTH(O$4),Listas!$F$6:$F$17)*SUMIF(Listas!$H$6:$H$8,Listas!$B$9,Listas!$I$6:$I$8)),0))</x:f>
      </x:c>
      <x:c r="P150" s="36" t="str">
        <x:f>IF($A150="","",ROUND(MAX(0,$J150*(1+$K150/3*4)*(1+$L150)*SUMIF(Listas!$E$6:$E$17,MONTH(P$4),Listas!$F$6:$F$17)*SUMIF(Listas!$H$6:$H$8,Listas!$B$9,Listas!$I$6:$I$8)),0))</x:f>
      </x:c>
      <x:c r="Q150" s="36" t="str">
        <x:f>IF($A150="","",ROUND(MAX(0,$J150*(1+$K150/3*5)*(1+$L150)*SUMIF(Listas!$E$6:$E$17,MONTH(Q$4),Listas!$F$6:$F$17)*SUMIF(Listas!$H$6:$H$8,Listas!$B$9,Listas!$I$6:$I$8)),0))</x:f>
      </x:c>
      <x:c r="R150" s="36" t="str">
        <x:f>IF($A150="","",ROUND(MAX(0,$J150*(1+$K150/3*6)*(1+$L150)*SUMIF(Listas!$E$6:$E$17,MONTH(R$4),Listas!$F$6:$F$17)*SUMIF(Listas!$H$6:$H$8,Listas!$B$9,Listas!$I$6:$I$8)),0))</x:f>
      </x:c>
      <x:c r="S150" s="42" t="str">
        <x:f>IF($A150="","",IFERROR(SUMIFS(Historico!$H$5:$H$304,Historico!$B$5:$B$304,$A150)/COUNTIFS(Historico!$B$5:$B$304,$A150,Historico!$H$5:$H$304,"&gt;=0"),0))</x:f>
      </x:c>
      <x:c r="T150" s="42" t="str">
        <x:f>IF($A150="","",IFERROR(SUMIFS(Historico!$I$5:$I$304,Historico!$B$5:$B$304,$A150)/COUNTIFS(Historico!$B$5:$B$304,$A150,Historico!$I$5:$I$304,"&lt;&gt;"),0))</x:f>
      </x:c>
      <x:c r="U150" s="44" t="str">
        <x:f>IF($A150="","",IF($S150&lt;=0.10,"ALTA",IF($S150&lt;=Listas!$B$10,"ACEITÁVEL","BAIXA")))</x:f>
      </x:c>
      <x:c r="V150" s="44" t="str">
        <x:f>IF($A150="","",IF($U150="BAIXA","REVISAR MÉTODO",IF(ABS($T150)&gt;0.10,"CORRIGIR VIÉS",IF($K150&gt;0.12,"PREPARAR CRESCIMENTO",IF($K150&lt;-0.12,"REDUZIR PLANO","PLANO ESTÁVEL")))))</x:f>
      </x:c>
      <x:c r="W150" s="1"/>
    </x:row>
    <x:row r="151">
      <x:c r="A151" s="26"/>
      <x:c r="B151" s="36" t="str">
        <x:f>IF($A151="","",IFERROR(INDEX(Produtos!$B$5:$B$204,MATCH($A151,Produtos!$A$5:$A$204,0)),""))</x:f>
      </x:c>
      <x:c r="C151" s="36" t="str">
        <x:f>IF($A151="","",IFERROR(INDEX(Produtos!$C$5:$C$204,MATCH($A151,Produtos!$A$5:$A$204,0)),""))</x:f>
      </x:c>
      <x:c r="D151" s="36" t="str">
        <x:f>IF($A151="","",SUMIFS(Historico!$F$5:$F$304,Historico!$B$5:$B$304,$A151,Historico!$A$5:$A$304,D$4))</x:f>
      </x:c>
      <x:c r="E151" s="36" t="str">
        <x:f>IF($A151="","",SUMIFS(Historico!$F$5:$F$304,Historico!$B$5:$B$304,$A151,Historico!$A$5:$A$304,E$4))</x:f>
      </x:c>
      <x:c r="F151" s="36" t="str">
        <x:f>IF($A151="","",SUMIFS(Historico!$F$5:$F$304,Historico!$B$5:$B$304,$A151,Historico!$A$5:$A$304,F$4))</x:f>
      </x:c>
      <x:c r="G151" s="36" t="str">
        <x:f>IF($A151="","",SUMIFS(Historico!$F$5:$F$304,Historico!$B$5:$B$304,$A151,Historico!$A$5:$A$304,G$4))</x:f>
      </x:c>
      <x:c r="H151" s="36" t="str">
        <x:f>IF($A151="","",SUMIFS(Historico!$F$5:$F$304,Historico!$B$5:$B$304,$A151,Historico!$A$5:$A$304,H$4))</x:f>
      </x:c>
      <x:c r="I151" s="36" t="str">
        <x:f>IF($A151="","",SUMIFS(Historico!$F$5:$F$304,Historico!$B$5:$B$304,$A151,Historico!$A$5:$A$304,I$4))</x:f>
      </x:c>
      <x:c r="J151" s="36" t="str">
        <x:f>IF($A151="","",AVERAGE($G151:$I151))</x:f>
      </x:c>
      <x:c r="K151" s="42" t="str">
        <x:f>IF($A151="","",IFERROR(($I151-$G151)/MAX(1,$G151),0))</x:f>
      </x:c>
      <x:c r="L151" s="31"/>
      <x:c r="M151" s="36" t="str">
        <x:f>IF($A151="","",ROUND(MAX(0,$J151*(1+$K151/3*1)*(1+$L151)*SUMIF(Listas!$E$6:$E$17,MONTH(M$4),Listas!$F$6:$F$17)*SUMIF(Listas!$H$6:$H$8,Listas!$B$9,Listas!$I$6:$I$8)),0))</x:f>
      </x:c>
      <x:c r="N151" s="36" t="str">
        <x:f>IF($A151="","",ROUND(MAX(0,$J151*(1+$K151/3*2)*(1+$L151)*SUMIF(Listas!$E$6:$E$17,MONTH(N$4),Listas!$F$6:$F$17)*SUMIF(Listas!$H$6:$H$8,Listas!$B$9,Listas!$I$6:$I$8)),0))</x:f>
      </x:c>
      <x:c r="O151" s="36" t="str">
        <x:f>IF($A151="","",ROUND(MAX(0,$J151*(1+$K151/3*3)*(1+$L151)*SUMIF(Listas!$E$6:$E$17,MONTH(O$4),Listas!$F$6:$F$17)*SUMIF(Listas!$H$6:$H$8,Listas!$B$9,Listas!$I$6:$I$8)),0))</x:f>
      </x:c>
      <x:c r="P151" s="36" t="str">
        <x:f>IF($A151="","",ROUND(MAX(0,$J151*(1+$K151/3*4)*(1+$L151)*SUMIF(Listas!$E$6:$E$17,MONTH(P$4),Listas!$F$6:$F$17)*SUMIF(Listas!$H$6:$H$8,Listas!$B$9,Listas!$I$6:$I$8)),0))</x:f>
      </x:c>
      <x:c r="Q151" s="36" t="str">
        <x:f>IF($A151="","",ROUND(MAX(0,$J151*(1+$K151/3*5)*(1+$L151)*SUMIF(Listas!$E$6:$E$17,MONTH(Q$4),Listas!$F$6:$F$17)*SUMIF(Listas!$H$6:$H$8,Listas!$B$9,Listas!$I$6:$I$8)),0))</x:f>
      </x:c>
      <x:c r="R151" s="36" t="str">
        <x:f>IF($A151="","",ROUND(MAX(0,$J151*(1+$K151/3*6)*(1+$L151)*SUMIF(Listas!$E$6:$E$17,MONTH(R$4),Listas!$F$6:$F$17)*SUMIF(Listas!$H$6:$H$8,Listas!$B$9,Listas!$I$6:$I$8)),0))</x:f>
      </x:c>
      <x:c r="S151" s="42" t="str">
        <x:f>IF($A151="","",IFERROR(SUMIFS(Historico!$H$5:$H$304,Historico!$B$5:$B$304,$A151)/COUNTIFS(Historico!$B$5:$B$304,$A151,Historico!$H$5:$H$304,"&gt;=0"),0))</x:f>
      </x:c>
      <x:c r="T151" s="42" t="str">
        <x:f>IF($A151="","",IFERROR(SUMIFS(Historico!$I$5:$I$304,Historico!$B$5:$B$304,$A151)/COUNTIFS(Historico!$B$5:$B$304,$A151,Historico!$I$5:$I$304,"&lt;&gt;"),0))</x:f>
      </x:c>
      <x:c r="U151" s="44" t="str">
        <x:f>IF($A151="","",IF($S151&lt;=0.10,"ALTA",IF($S151&lt;=Listas!$B$10,"ACEITÁVEL","BAIXA")))</x:f>
      </x:c>
      <x:c r="V151" s="44" t="str">
        <x:f>IF($A151="","",IF($U151="BAIXA","REVISAR MÉTODO",IF(ABS($T151)&gt;0.10,"CORRIGIR VIÉS",IF($K151&gt;0.12,"PREPARAR CRESCIMENTO",IF($K151&lt;-0.12,"REDUZIR PLANO","PLANO ESTÁVEL")))))</x:f>
      </x:c>
      <x:c r="W151" s="1"/>
    </x:row>
    <x:row r="152">
      <x:c r="A152" s="26"/>
      <x:c r="B152" s="36" t="str">
        <x:f>IF($A152="","",IFERROR(INDEX(Produtos!$B$5:$B$204,MATCH($A152,Produtos!$A$5:$A$204,0)),""))</x:f>
      </x:c>
      <x:c r="C152" s="36" t="str">
        <x:f>IF($A152="","",IFERROR(INDEX(Produtos!$C$5:$C$204,MATCH($A152,Produtos!$A$5:$A$204,0)),""))</x:f>
      </x:c>
      <x:c r="D152" s="36" t="str">
        <x:f>IF($A152="","",SUMIFS(Historico!$F$5:$F$304,Historico!$B$5:$B$304,$A152,Historico!$A$5:$A$304,D$4))</x:f>
      </x:c>
      <x:c r="E152" s="36" t="str">
        <x:f>IF($A152="","",SUMIFS(Historico!$F$5:$F$304,Historico!$B$5:$B$304,$A152,Historico!$A$5:$A$304,E$4))</x:f>
      </x:c>
      <x:c r="F152" s="36" t="str">
        <x:f>IF($A152="","",SUMIFS(Historico!$F$5:$F$304,Historico!$B$5:$B$304,$A152,Historico!$A$5:$A$304,F$4))</x:f>
      </x:c>
      <x:c r="G152" s="36" t="str">
        <x:f>IF($A152="","",SUMIFS(Historico!$F$5:$F$304,Historico!$B$5:$B$304,$A152,Historico!$A$5:$A$304,G$4))</x:f>
      </x:c>
      <x:c r="H152" s="36" t="str">
        <x:f>IF($A152="","",SUMIFS(Historico!$F$5:$F$304,Historico!$B$5:$B$304,$A152,Historico!$A$5:$A$304,H$4))</x:f>
      </x:c>
      <x:c r="I152" s="36" t="str">
        <x:f>IF($A152="","",SUMIFS(Historico!$F$5:$F$304,Historico!$B$5:$B$304,$A152,Historico!$A$5:$A$304,I$4))</x:f>
      </x:c>
      <x:c r="J152" s="36" t="str">
        <x:f>IF($A152="","",AVERAGE($G152:$I152))</x:f>
      </x:c>
      <x:c r="K152" s="42" t="str">
        <x:f>IF($A152="","",IFERROR(($I152-$G152)/MAX(1,$G152),0))</x:f>
      </x:c>
      <x:c r="L152" s="31"/>
      <x:c r="M152" s="36" t="str">
        <x:f>IF($A152="","",ROUND(MAX(0,$J152*(1+$K152/3*1)*(1+$L152)*SUMIF(Listas!$E$6:$E$17,MONTH(M$4),Listas!$F$6:$F$17)*SUMIF(Listas!$H$6:$H$8,Listas!$B$9,Listas!$I$6:$I$8)),0))</x:f>
      </x:c>
      <x:c r="N152" s="36" t="str">
        <x:f>IF($A152="","",ROUND(MAX(0,$J152*(1+$K152/3*2)*(1+$L152)*SUMIF(Listas!$E$6:$E$17,MONTH(N$4),Listas!$F$6:$F$17)*SUMIF(Listas!$H$6:$H$8,Listas!$B$9,Listas!$I$6:$I$8)),0))</x:f>
      </x:c>
      <x:c r="O152" s="36" t="str">
        <x:f>IF($A152="","",ROUND(MAX(0,$J152*(1+$K152/3*3)*(1+$L152)*SUMIF(Listas!$E$6:$E$17,MONTH(O$4),Listas!$F$6:$F$17)*SUMIF(Listas!$H$6:$H$8,Listas!$B$9,Listas!$I$6:$I$8)),0))</x:f>
      </x:c>
      <x:c r="P152" s="36" t="str">
        <x:f>IF($A152="","",ROUND(MAX(0,$J152*(1+$K152/3*4)*(1+$L152)*SUMIF(Listas!$E$6:$E$17,MONTH(P$4),Listas!$F$6:$F$17)*SUMIF(Listas!$H$6:$H$8,Listas!$B$9,Listas!$I$6:$I$8)),0))</x:f>
      </x:c>
      <x:c r="Q152" s="36" t="str">
        <x:f>IF($A152="","",ROUND(MAX(0,$J152*(1+$K152/3*5)*(1+$L152)*SUMIF(Listas!$E$6:$E$17,MONTH(Q$4),Listas!$F$6:$F$17)*SUMIF(Listas!$H$6:$H$8,Listas!$B$9,Listas!$I$6:$I$8)),0))</x:f>
      </x:c>
      <x:c r="R152" s="36" t="str">
        <x:f>IF($A152="","",ROUND(MAX(0,$J152*(1+$K152/3*6)*(1+$L152)*SUMIF(Listas!$E$6:$E$17,MONTH(R$4),Listas!$F$6:$F$17)*SUMIF(Listas!$H$6:$H$8,Listas!$B$9,Listas!$I$6:$I$8)),0))</x:f>
      </x:c>
      <x:c r="S152" s="42" t="str">
        <x:f>IF($A152="","",IFERROR(SUMIFS(Historico!$H$5:$H$304,Historico!$B$5:$B$304,$A152)/COUNTIFS(Historico!$B$5:$B$304,$A152,Historico!$H$5:$H$304,"&gt;=0"),0))</x:f>
      </x:c>
      <x:c r="T152" s="42" t="str">
        <x:f>IF($A152="","",IFERROR(SUMIFS(Historico!$I$5:$I$304,Historico!$B$5:$B$304,$A152)/COUNTIFS(Historico!$B$5:$B$304,$A152,Historico!$I$5:$I$304,"&lt;&gt;"),0))</x:f>
      </x:c>
      <x:c r="U152" s="44" t="str">
        <x:f>IF($A152="","",IF($S152&lt;=0.10,"ALTA",IF($S152&lt;=Listas!$B$10,"ACEITÁVEL","BAIXA")))</x:f>
      </x:c>
      <x:c r="V152" s="44" t="str">
        <x:f>IF($A152="","",IF($U152="BAIXA","REVISAR MÉTODO",IF(ABS($T152)&gt;0.10,"CORRIGIR VIÉS",IF($K152&gt;0.12,"PREPARAR CRESCIMENTO",IF($K152&lt;-0.12,"REDUZIR PLANO","PLANO ESTÁVEL")))))</x:f>
      </x:c>
      <x:c r="W152" s="1"/>
    </x:row>
    <x:row r="153">
      <x:c r="A153" s="26"/>
      <x:c r="B153" s="36" t="str">
        <x:f>IF($A153="","",IFERROR(INDEX(Produtos!$B$5:$B$204,MATCH($A153,Produtos!$A$5:$A$204,0)),""))</x:f>
      </x:c>
      <x:c r="C153" s="36" t="str">
        <x:f>IF($A153="","",IFERROR(INDEX(Produtos!$C$5:$C$204,MATCH($A153,Produtos!$A$5:$A$204,0)),""))</x:f>
      </x:c>
      <x:c r="D153" s="36" t="str">
        <x:f>IF($A153="","",SUMIFS(Historico!$F$5:$F$304,Historico!$B$5:$B$304,$A153,Historico!$A$5:$A$304,D$4))</x:f>
      </x:c>
      <x:c r="E153" s="36" t="str">
        <x:f>IF($A153="","",SUMIFS(Historico!$F$5:$F$304,Historico!$B$5:$B$304,$A153,Historico!$A$5:$A$304,E$4))</x:f>
      </x:c>
      <x:c r="F153" s="36" t="str">
        <x:f>IF($A153="","",SUMIFS(Historico!$F$5:$F$304,Historico!$B$5:$B$304,$A153,Historico!$A$5:$A$304,F$4))</x:f>
      </x:c>
      <x:c r="G153" s="36" t="str">
        <x:f>IF($A153="","",SUMIFS(Historico!$F$5:$F$304,Historico!$B$5:$B$304,$A153,Historico!$A$5:$A$304,G$4))</x:f>
      </x:c>
      <x:c r="H153" s="36" t="str">
        <x:f>IF($A153="","",SUMIFS(Historico!$F$5:$F$304,Historico!$B$5:$B$304,$A153,Historico!$A$5:$A$304,H$4))</x:f>
      </x:c>
      <x:c r="I153" s="36" t="str">
        <x:f>IF($A153="","",SUMIFS(Historico!$F$5:$F$304,Historico!$B$5:$B$304,$A153,Historico!$A$5:$A$304,I$4))</x:f>
      </x:c>
      <x:c r="J153" s="36" t="str">
        <x:f>IF($A153="","",AVERAGE($G153:$I153))</x:f>
      </x:c>
      <x:c r="K153" s="42" t="str">
        <x:f>IF($A153="","",IFERROR(($I153-$G153)/MAX(1,$G153),0))</x:f>
      </x:c>
      <x:c r="L153" s="31"/>
      <x:c r="M153" s="36" t="str">
        <x:f>IF($A153="","",ROUND(MAX(0,$J153*(1+$K153/3*1)*(1+$L153)*SUMIF(Listas!$E$6:$E$17,MONTH(M$4),Listas!$F$6:$F$17)*SUMIF(Listas!$H$6:$H$8,Listas!$B$9,Listas!$I$6:$I$8)),0))</x:f>
      </x:c>
      <x:c r="N153" s="36" t="str">
        <x:f>IF($A153="","",ROUND(MAX(0,$J153*(1+$K153/3*2)*(1+$L153)*SUMIF(Listas!$E$6:$E$17,MONTH(N$4),Listas!$F$6:$F$17)*SUMIF(Listas!$H$6:$H$8,Listas!$B$9,Listas!$I$6:$I$8)),0))</x:f>
      </x:c>
      <x:c r="O153" s="36" t="str">
        <x:f>IF($A153="","",ROUND(MAX(0,$J153*(1+$K153/3*3)*(1+$L153)*SUMIF(Listas!$E$6:$E$17,MONTH(O$4),Listas!$F$6:$F$17)*SUMIF(Listas!$H$6:$H$8,Listas!$B$9,Listas!$I$6:$I$8)),0))</x:f>
      </x:c>
      <x:c r="P153" s="36" t="str">
        <x:f>IF($A153="","",ROUND(MAX(0,$J153*(1+$K153/3*4)*(1+$L153)*SUMIF(Listas!$E$6:$E$17,MONTH(P$4),Listas!$F$6:$F$17)*SUMIF(Listas!$H$6:$H$8,Listas!$B$9,Listas!$I$6:$I$8)),0))</x:f>
      </x:c>
      <x:c r="Q153" s="36" t="str">
        <x:f>IF($A153="","",ROUND(MAX(0,$J153*(1+$K153/3*5)*(1+$L153)*SUMIF(Listas!$E$6:$E$17,MONTH(Q$4),Listas!$F$6:$F$17)*SUMIF(Listas!$H$6:$H$8,Listas!$B$9,Listas!$I$6:$I$8)),0))</x:f>
      </x:c>
      <x:c r="R153" s="36" t="str">
        <x:f>IF($A153="","",ROUND(MAX(0,$J153*(1+$K153/3*6)*(1+$L153)*SUMIF(Listas!$E$6:$E$17,MONTH(R$4),Listas!$F$6:$F$17)*SUMIF(Listas!$H$6:$H$8,Listas!$B$9,Listas!$I$6:$I$8)),0))</x:f>
      </x:c>
      <x:c r="S153" s="42" t="str">
        <x:f>IF($A153="","",IFERROR(SUMIFS(Historico!$H$5:$H$304,Historico!$B$5:$B$304,$A153)/COUNTIFS(Historico!$B$5:$B$304,$A153,Historico!$H$5:$H$304,"&gt;=0"),0))</x:f>
      </x:c>
      <x:c r="T153" s="42" t="str">
        <x:f>IF($A153="","",IFERROR(SUMIFS(Historico!$I$5:$I$304,Historico!$B$5:$B$304,$A153)/COUNTIFS(Historico!$B$5:$B$304,$A153,Historico!$I$5:$I$304,"&lt;&gt;"),0))</x:f>
      </x:c>
      <x:c r="U153" s="44" t="str">
        <x:f>IF($A153="","",IF($S153&lt;=0.10,"ALTA",IF($S153&lt;=Listas!$B$10,"ACEITÁVEL","BAIXA")))</x:f>
      </x:c>
      <x:c r="V153" s="44" t="str">
        <x:f>IF($A153="","",IF($U153="BAIXA","REVISAR MÉTODO",IF(ABS($T153)&gt;0.10,"CORRIGIR VIÉS",IF($K153&gt;0.12,"PREPARAR CRESCIMENTO",IF($K153&lt;-0.12,"REDUZIR PLANO","PLANO ESTÁVEL")))))</x:f>
      </x:c>
      <x:c r="W153" s="1"/>
    </x:row>
    <x:row r="154">
      <x:c r="A154" s="26"/>
      <x:c r="B154" s="36" t="str">
        <x:f>IF($A154="","",IFERROR(INDEX(Produtos!$B$5:$B$204,MATCH($A154,Produtos!$A$5:$A$204,0)),""))</x:f>
      </x:c>
      <x:c r="C154" s="36" t="str">
        <x:f>IF($A154="","",IFERROR(INDEX(Produtos!$C$5:$C$204,MATCH($A154,Produtos!$A$5:$A$204,0)),""))</x:f>
      </x:c>
      <x:c r="D154" s="36" t="str">
        <x:f>IF($A154="","",SUMIFS(Historico!$F$5:$F$304,Historico!$B$5:$B$304,$A154,Historico!$A$5:$A$304,D$4))</x:f>
      </x:c>
      <x:c r="E154" s="36" t="str">
        <x:f>IF($A154="","",SUMIFS(Historico!$F$5:$F$304,Historico!$B$5:$B$304,$A154,Historico!$A$5:$A$304,E$4))</x:f>
      </x:c>
      <x:c r="F154" s="36" t="str">
        <x:f>IF($A154="","",SUMIFS(Historico!$F$5:$F$304,Historico!$B$5:$B$304,$A154,Historico!$A$5:$A$304,F$4))</x:f>
      </x:c>
      <x:c r="G154" s="36" t="str">
        <x:f>IF($A154="","",SUMIFS(Historico!$F$5:$F$304,Historico!$B$5:$B$304,$A154,Historico!$A$5:$A$304,G$4))</x:f>
      </x:c>
      <x:c r="H154" s="36" t="str">
        <x:f>IF($A154="","",SUMIFS(Historico!$F$5:$F$304,Historico!$B$5:$B$304,$A154,Historico!$A$5:$A$304,H$4))</x:f>
      </x:c>
      <x:c r="I154" s="36" t="str">
        <x:f>IF($A154="","",SUMIFS(Historico!$F$5:$F$304,Historico!$B$5:$B$304,$A154,Historico!$A$5:$A$304,I$4))</x:f>
      </x:c>
      <x:c r="J154" s="36" t="str">
        <x:f>IF($A154="","",AVERAGE($G154:$I154))</x:f>
      </x:c>
      <x:c r="K154" s="42" t="str">
        <x:f>IF($A154="","",IFERROR(($I154-$G154)/MAX(1,$G154),0))</x:f>
      </x:c>
      <x:c r="L154" s="31"/>
      <x:c r="M154" s="36" t="str">
        <x:f>IF($A154="","",ROUND(MAX(0,$J154*(1+$K154/3*1)*(1+$L154)*SUMIF(Listas!$E$6:$E$17,MONTH(M$4),Listas!$F$6:$F$17)*SUMIF(Listas!$H$6:$H$8,Listas!$B$9,Listas!$I$6:$I$8)),0))</x:f>
      </x:c>
      <x:c r="N154" s="36" t="str">
        <x:f>IF($A154="","",ROUND(MAX(0,$J154*(1+$K154/3*2)*(1+$L154)*SUMIF(Listas!$E$6:$E$17,MONTH(N$4),Listas!$F$6:$F$17)*SUMIF(Listas!$H$6:$H$8,Listas!$B$9,Listas!$I$6:$I$8)),0))</x:f>
      </x:c>
      <x:c r="O154" s="36" t="str">
        <x:f>IF($A154="","",ROUND(MAX(0,$J154*(1+$K154/3*3)*(1+$L154)*SUMIF(Listas!$E$6:$E$17,MONTH(O$4),Listas!$F$6:$F$17)*SUMIF(Listas!$H$6:$H$8,Listas!$B$9,Listas!$I$6:$I$8)),0))</x:f>
      </x:c>
      <x:c r="P154" s="36" t="str">
        <x:f>IF($A154="","",ROUND(MAX(0,$J154*(1+$K154/3*4)*(1+$L154)*SUMIF(Listas!$E$6:$E$17,MONTH(P$4),Listas!$F$6:$F$17)*SUMIF(Listas!$H$6:$H$8,Listas!$B$9,Listas!$I$6:$I$8)),0))</x:f>
      </x:c>
      <x:c r="Q154" s="36" t="str">
        <x:f>IF($A154="","",ROUND(MAX(0,$J154*(1+$K154/3*5)*(1+$L154)*SUMIF(Listas!$E$6:$E$17,MONTH(Q$4),Listas!$F$6:$F$17)*SUMIF(Listas!$H$6:$H$8,Listas!$B$9,Listas!$I$6:$I$8)),0))</x:f>
      </x:c>
      <x:c r="R154" s="36" t="str">
        <x:f>IF($A154="","",ROUND(MAX(0,$J154*(1+$K154/3*6)*(1+$L154)*SUMIF(Listas!$E$6:$E$17,MONTH(R$4),Listas!$F$6:$F$17)*SUMIF(Listas!$H$6:$H$8,Listas!$B$9,Listas!$I$6:$I$8)),0))</x:f>
      </x:c>
      <x:c r="S154" s="42" t="str">
        <x:f>IF($A154="","",IFERROR(SUMIFS(Historico!$H$5:$H$304,Historico!$B$5:$B$304,$A154)/COUNTIFS(Historico!$B$5:$B$304,$A154,Historico!$H$5:$H$304,"&gt;=0"),0))</x:f>
      </x:c>
      <x:c r="T154" s="42" t="str">
        <x:f>IF($A154="","",IFERROR(SUMIFS(Historico!$I$5:$I$304,Historico!$B$5:$B$304,$A154)/COUNTIFS(Historico!$B$5:$B$304,$A154,Historico!$I$5:$I$304,"&lt;&gt;"),0))</x:f>
      </x:c>
      <x:c r="U154" s="44" t="str">
        <x:f>IF($A154="","",IF($S154&lt;=0.10,"ALTA",IF($S154&lt;=Listas!$B$10,"ACEITÁVEL","BAIXA")))</x:f>
      </x:c>
      <x:c r="V154" s="44" t="str">
        <x:f>IF($A154="","",IF($U154="BAIXA","REVISAR MÉTODO",IF(ABS($T154)&gt;0.10,"CORRIGIR VIÉS",IF($K154&gt;0.12,"PREPARAR CRESCIMENTO",IF($K154&lt;-0.12,"REDUZIR PLANO","PLANO ESTÁVEL")))))</x:f>
      </x:c>
      <x:c r="W154" s="1"/>
    </x:row>
    <x:row r="155">
      <x:c r="A155" s="26"/>
      <x:c r="B155" s="36" t="str">
        <x:f>IF($A155="","",IFERROR(INDEX(Produtos!$B$5:$B$204,MATCH($A155,Produtos!$A$5:$A$204,0)),""))</x:f>
      </x:c>
      <x:c r="C155" s="36" t="str">
        <x:f>IF($A155="","",IFERROR(INDEX(Produtos!$C$5:$C$204,MATCH($A155,Produtos!$A$5:$A$204,0)),""))</x:f>
      </x:c>
      <x:c r="D155" s="36" t="str">
        <x:f>IF($A155="","",SUMIFS(Historico!$F$5:$F$304,Historico!$B$5:$B$304,$A155,Historico!$A$5:$A$304,D$4))</x:f>
      </x:c>
      <x:c r="E155" s="36" t="str">
        <x:f>IF($A155="","",SUMIFS(Historico!$F$5:$F$304,Historico!$B$5:$B$304,$A155,Historico!$A$5:$A$304,E$4))</x:f>
      </x:c>
      <x:c r="F155" s="36" t="str">
        <x:f>IF($A155="","",SUMIFS(Historico!$F$5:$F$304,Historico!$B$5:$B$304,$A155,Historico!$A$5:$A$304,F$4))</x:f>
      </x:c>
      <x:c r="G155" s="36" t="str">
        <x:f>IF($A155="","",SUMIFS(Historico!$F$5:$F$304,Historico!$B$5:$B$304,$A155,Historico!$A$5:$A$304,G$4))</x:f>
      </x:c>
      <x:c r="H155" s="36" t="str">
        <x:f>IF($A155="","",SUMIFS(Historico!$F$5:$F$304,Historico!$B$5:$B$304,$A155,Historico!$A$5:$A$304,H$4))</x:f>
      </x:c>
      <x:c r="I155" s="36" t="str">
        <x:f>IF($A155="","",SUMIFS(Historico!$F$5:$F$304,Historico!$B$5:$B$304,$A155,Historico!$A$5:$A$304,I$4))</x:f>
      </x:c>
      <x:c r="J155" s="36" t="str">
        <x:f>IF($A155="","",AVERAGE($G155:$I155))</x:f>
      </x:c>
      <x:c r="K155" s="42" t="str">
        <x:f>IF($A155="","",IFERROR(($I155-$G155)/MAX(1,$G155),0))</x:f>
      </x:c>
      <x:c r="L155" s="31"/>
      <x:c r="M155" s="36" t="str">
        <x:f>IF($A155="","",ROUND(MAX(0,$J155*(1+$K155/3*1)*(1+$L155)*SUMIF(Listas!$E$6:$E$17,MONTH(M$4),Listas!$F$6:$F$17)*SUMIF(Listas!$H$6:$H$8,Listas!$B$9,Listas!$I$6:$I$8)),0))</x:f>
      </x:c>
      <x:c r="N155" s="36" t="str">
        <x:f>IF($A155="","",ROUND(MAX(0,$J155*(1+$K155/3*2)*(1+$L155)*SUMIF(Listas!$E$6:$E$17,MONTH(N$4),Listas!$F$6:$F$17)*SUMIF(Listas!$H$6:$H$8,Listas!$B$9,Listas!$I$6:$I$8)),0))</x:f>
      </x:c>
      <x:c r="O155" s="36" t="str">
        <x:f>IF($A155="","",ROUND(MAX(0,$J155*(1+$K155/3*3)*(1+$L155)*SUMIF(Listas!$E$6:$E$17,MONTH(O$4),Listas!$F$6:$F$17)*SUMIF(Listas!$H$6:$H$8,Listas!$B$9,Listas!$I$6:$I$8)),0))</x:f>
      </x:c>
      <x:c r="P155" s="36" t="str">
        <x:f>IF($A155="","",ROUND(MAX(0,$J155*(1+$K155/3*4)*(1+$L155)*SUMIF(Listas!$E$6:$E$17,MONTH(P$4),Listas!$F$6:$F$17)*SUMIF(Listas!$H$6:$H$8,Listas!$B$9,Listas!$I$6:$I$8)),0))</x:f>
      </x:c>
      <x:c r="Q155" s="36" t="str">
        <x:f>IF($A155="","",ROUND(MAX(0,$J155*(1+$K155/3*5)*(1+$L155)*SUMIF(Listas!$E$6:$E$17,MONTH(Q$4),Listas!$F$6:$F$17)*SUMIF(Listas!$H$6:$H$8,Listas!$B$9,Listas!$I$6:$I$8)),0))</x:f>
      </x:c>
      <x:c r="R155" s="36" t="str">
        <x:f>IF($A155="","",ROUND(MAX(0,$J155*(1+$K155/3*6)*(1+$L155)*SUMIF(Listas!$E$6:$E$17,MONTH(R$4),Listas!$F$6:$F$17)*SUMIF(Listas!$H$6:$H$8,Listas!$B$9,Listas!$I$6:$I$8)),0))</x:f>
      </x:c>
      <x:c r="S155" s="42" t="str">
        <x:f>IF($A155="","",IFERROR(SUMIFS(Historico!$H$5:$H$304,Historico!$B$5:$B$304,$A155)/COUNTIFS(Historico!$B$5:$B$304,$A155,Historico!$H$5:$H$304,"&gt;=0"),0))</x:f>
      </x:c>
      <x:c r="T155" s="42" t="str">
        <x:f>IF($A155="","",IFERROR(SUMIFS(Historico!$I$5:$I$304,Historico!$B$5:$B$304,$A155)/COUNTIFS(Historico!$B$5:$B$304,$A155,Historico!$I$5:$I$304,"&lt;&gt;"),0))</x:f>
      </x:c>
      <x:c r="U155" s="44" t="str">
        <x:f>IF($A155="","",IF($S155&lt;=0.10,"ALTA",IF($S155&lt;=Listas!$B$10,"ACEITÁVEL","BAIXA")))</x:f>
      </x:c>
      <x:c r="V155" s="44" t="str">
        <x:f>IF($A155="","",IF($U155="BAIXA","REVISAR MÉTODO",IF(ABS($T155)&gt;0.10,"CORRIGIR VIÉS",IF($K155&gt;0.12,"PREPARAR CRESCIMENTO",IF($K155&lt;-0.12,"REDUZIR PLANO","PLANO ESTÁVEL")))))</x:f>
      </x:c>
      <x:c r="W155" s="1"/>
    </x:row>
    <x:row r="156">
      <x:c r="A156" s="26"/>
      <x:c r="B156" s="36" t="str">
        <x:f>IF($A156="","",IFERROR(INDEX(Produtos!$B$5:$B$204,MATCH($A156,Produtos!$A$5:$A$204,0)),""))</x:f>
      </x:c>
      <x:c r="C156" s="36" t="str">
        <x:f>IF($A156="","",IFERROR(INDEX(Produtos!$C$5:$C$204,MATCH($A156,Produtos!$A$5:$A$204,0)),""))</x:f>
      </x:c>
      <x:c r="D156" s="36" t="str">
        <x:f>IF($A156="","",SUMIFS(Historico!$F$5:$F$304,Historico!$B$5:$B$304,$A156,Historico!$A$5:$A$304,D$4))</x:f>
      </x:c>
      <x:c r="E156" s="36" t="str">
        <x:f>IF($A156="","",SUMIFS(Historico!$F$5:$F$304,Historico!$B$5:$B$304,$A156,Historico!$A$5:$A$304,E$4))</x:f>
      </x:c>
      <x:c r="F156" s="36" t="str">
        <x:f>IF($A156="","",SUMIFS(Historico!$F$5:$F$304,Historico!$B$5:$B$304,$A156,Historico!$A$5:$A$304,F$4))</x:f>
      </x:c>
      <x:c r="G156" s="36" t="str">
        <x:f>IF($A156="","",SUMIFS(Historico!$F$5:$F$304,Historico!$B$5:$B$304,$A156,Historico!$A$5:$A$304,G$4))</x:f>
      </x:c>
      <x:c r="H156" s="36" t="str">
        <x:f>IF($A156="","",SUMIFS(Historico!$F$5:$F$304,Historico!$B$5:$B$304,$A156,Historico!$A$5:$A$304,H$4))</x:f>
      </x:c>
      <x:c r="I156" s="36" t="str">
        <x:f>IF($A156="","",SUMIFS(Historico!$F$5:$F$304,Historico!$B$5:$B$304,$A156,Historico!$A$5:$A$304,I$4))</x:f>
      </x:c>
      <x:c r="J156" s="36" t="str">
        <x:f>IF($A156="","",AVERAGE($G156:$I156))</x:f>
      </x:c>
      <x:c r="K156" s="42" t="str">
        <x:f>IF($A156="","",IFERROR(($I156-$G156)/MAX(1,$G156),0))</x:f>
      </x:c>
      <x:c r="L156" s="31"/>
      <x:c r="M156" s="36" t="str">
        <x:f>IF($A156="","",ROUND(MAX(0,$J156*(1+$K156/3*1)*(1+$L156)*SUMIF(Listas!$E$6:$E$17,MONTH(M$4),Listas!$F$6:$F$17)*SUMIF(Listas!$H$6:$H$8,Listas!$B$9,Listas!$I$6:$I$8)),0))</x:f>
      </x:c>
      <x:c r="N156" s="36" t="str">
        <x:f>IF($A156="","",ROUND(MAX(0,$J156*(1+$K156/3*2)*(1+$L156)*SUMIF(Listas!$E$6:$E$17,MONTH(N$4),Listas!$F$6:$F$17)*SUMIF(Listas!$H$6:$H$8,Listas!$B$9,Listas!$I$6:$I$8)),0))</x:f>
      </x:c>
      <x:c r="O156" s="36" t="str">
        <x:f>IF($A156="","",ROUND(MAX(0,$J156*(1+$K156/3*3)*(1+$L156)*SUMIF(Listas!$E$6:$E$17,MONTH(O$4),Listas!$F$6:$F$17)*SUMIF(Listas!$H$6:$H$8,Listas!$B$9,Listas!$I$6:$I$8)),0))</x:f>
      </x:c>
      <x:c r="P156" s="36" t="str">
        <x:f>IF($A156="","",ROUND(MAX(0,$J156*(1+$K156/3*4)*(1+$L156)*SUMIF(Listas!$E$6:$E$17,MONTH(P$4),Listas!$F$6:$F$17)*SUMIF(Listas!$H$6:$H$8,Listas!$B$9,Listas!$I$6:$I$8)),0))</x:f>
      </x:c>
      <x:c r="Q156" s="36" t="str">
        <x:f>IF($A156="","",ROUND(MAX(0,$J156*(1+$K156/3*5)*(1+$L156)*SUMIF(Listas!$E$6:$E$17,MONTH(Q$4),Listas!$F$6:$F$17)*SUMIF(Listas!$H$6:$H$8,Listas!$B$9,Listas!$I$6:$I$8)),0))</x:f>
      </x:c>
      <x:c r="R156" s="36" t="str">
        <x:f>IF($A156="","",ROUND(MAX(0,$J156*(1+$K156/3*6)*(1+$L156)*SUMIF(Listas!$E$6:$E$17,MONTH(R$4),Listas!$F$6:$F$17)*SUMIF(Listas!$H$6:$H$8,Listas!$B$9,Listas!$I$6:$I$8)),0))</x:f>
      </x:c>
      <x:c r="S156" s="42" t="str">
        <x:f>IF($A156="","",IFERROR(SUMIFS(Historico!$H$5:$H$304,Historico!$B$5:$B$304,$A156)/COUNTIFS(Historico!$B$5:$B$304,$A156,Historico!$H$5:$H$304,"&gt;=0"),0))</x:f>
      </x:c>
      <x:c r="T156" s="42" t="str">
        <x:f>IF($A156="","",IFERROR(SUMIFS(Historico!$I$5:$I$304,Historico!$B$5:$B$304,$A156)/COUNTIFS(Historico!$B$5:$B$304,$A156,Historico!$I$5:$I$304,"&lt;&gt;"),0))</x:f>
      </x:c>
      <x:c r="U156" s="44" t="str">
        <x:f>IF($A156="","",IF($S156&lt;=0.10,"ALTA",IF($S156&lt;=Listas!$B$10,"ACEITÁVEL","BAIXA")))</x:f>
      </x:c>
      <x:c r="V156" s="44" t="str">
        <x:f>IF($A156="","",IF($U156="BAIXA","REVISAR MÉTODO",IF(ABS($T156)&gt;0.10,"CORRIGIR VIÉS",IF($K156&gt;0.12,"PREPARAR CRESCIMENTO",IF($K156&lt;-0.12,"REDUZIR PLANO","PLANO ESTÁVEL")))))</x:f>
      </x:c>
      <x:c r="W156" s="1"/>
    </x:row>
    <x:row r="157">
      <x:c r="A157" s="26"/>
      <x:c r="B157" s="36" t="str">
        <x:f>IF($A157="","",IFERROR(INDEX(Produtos!$B$5:$B$204,MATCH($A157,Produtos!$A$5:$A$204,0)),""))</x:f>
      </x:c>
      <x:c r="C157" s="36" t="str">
        <x:f>IF($A157="","",IFERROR(INDEX(Produtos!$C$5:$C$204,MATCH($A157,Produtos!$A$5:$A$204,0)),""))</x:f>
      </x:c>
      <x:c r="D157" s="36" t="str">
        <x:f>IF($A157="","",SUMIFS(Historico!$F$5:$F$304,Historico!$B$5:$B$304,$A157,Historico!$A$5:$A$304,D$4))</x:f>
      </x:c>
      <x:c r="E157" s="36" t="str">
        <x:f>IF($A157="","",SUMIFS(Historico!$F$5:$F$304,Historico!$B$5:$B$304,$A157,Historico!$A$5:$A$304,E$4))</x:f>
      </x:c>
      <x:c r="F157" s="36" t="str">
        <x:f>IF($A157="","",SUMIFS(Historico!$F$5:$F$304,Historico!$B$5:$B$304,$A157,Historico!$A$5:$A$304,F$4))</x:f>
      </x:c>
      <x:c r="G157" s="36" t="str">
        <x:f>IF($A157="","",SUMIFS(Historico!$F$5:$F$304,Historico!$B$5:$B$304,$A157,Historico!$A$5:$A$304,G$4))</x:f>
      </x:c>
      <x:c r="H157" s="36" t="str">
        <x:f>IF($A157="","",SUMIFS(Historico!$F$5:$F$304,Historico!$B$5:$B$304,$A157,Historico!$A$5:$A$304,H$4))</x:f>
      </x:c>
      <x:c r="I157" s="36" t="str">
        <x:f>IF($A157="","",SUMIFS(Historico!$F$5:$F$304,Historico!$B$5:$B$304,$A157,Historico!$A$5:$A$304,I$4))</x:f>
      </x:c>
      <x:c r="J157" s="36" t="str">
        <x:f>IF($A157="","",AVERAGE($G157:$I157))</x:f>
      </x:c>
      <x:c r="K157" s="42" t="str">
        <x:f>IF($A157="","",IFERROR(($I157-$G157)/MAX(1,$G157),0))</x:f>
      </x:c>
      <x:c r="L157" s="31"/>
      <x:c r="M157" s="36" t="str">
        <x:f>IF($A157="","",ROUND(MAX(0,$J157*(1+$K157/3*1)*(1+$L157)*SUMIF(Listas!$E$6:$E$17,MONTH(M$4),Listas!$F$6:$F$17)*SUMIF(Listas!$H$6:$H$8,Listas!$B$9,Listas!$I$6:$I$8)),0))</x:f>
      </x:c>
      <x:c r="N157" s="36" t="str">
        <x:f>IF($A157="","",ROUND(MAX(0,$J157*(1+$K157/3*2)*(1+$L157)*SUMIF(Listas!$E$6:$E$17,MONTH(N$4),Listas!$F$6:$F$17)*SUMIF(Listas!$H$6:$H$8,Listas!$B$9,Listas!$I$6:$I$8)),0))</x:f>
      </x:c>
      <x:c r="O157" s="36" t="str">
        <x:f>IF($A157="","",ROUND(MAX(0,$J157*(1+$K157/3*3)*(1+$L157)*SUMIF(Listas!$E$6:$E$17,MONTH(O$4),Listas!$F$6:$F$17)*SUMIF(Listas!$H$6:$H$8,Listas!$B$9,Listas!$I$6:$I$8)),0))</x:f>
      </x:c>
      <x:c r="P157" s="36" t="str">
        <x:f>IF($A157="","",ROUND(MAX(0,$J157*(1+$K157/3*4)*(1+$L157)*SUMIF(Listas!$E$6:$E$17,MONTH(P$4),Listas!$F$6:$F$17)*SUMIF(Listas!$H$6:$H$8,Listas!$B$9,Listas!$I$6:$I$8)),0))</x:f>
      </x:c>
      <x:c r="Q157" s="36" t="str">
        <x:f>IF($A157="","",ROUND(MAX(0,$J157*(1+$K157/3*5)*(1+$L157)*SUMIF(Listas!$E$6:$E$17,MONTH(Q$4),Listas!$F$6:$F$17)*SUMIF(Listas!$H$6:$H$8,Listas!$B$9,Listas!$I$6:$I$8)),0))</x:f>
      </x:c>
      <x:c r="R157" s="36" t="str">
        <x:f>IF($A157="","",ROUND(MAX(0,$J157*(1+$K157/3*6)*(1+$L157)*SUMIF(Listas!$E$6:$E$17,MONTH(R$4),Listas!$F$6:$F$17)*SUMIF(Listas!$H$6:$H$8,Listas!$B$9,Listas!$I$6:$I$8)),0))</x:f>
      </x:c>
      <x:c r="S157" s="42" t="str">
        <x:f>IF($A157="","",IFERROR(SUMIFS(Historico!$H$5:$H$304,Historico!$B$5:$B$304,$A157)/COUNTIFS(Historico!$B$5:$B$304,$A157,Historico!$H$5:$H$304,"&gt;=0"),0))</x:f>
      </x:c>
      <x:c r="T157" s="42" t="str">
        <x:f>IF($A157="","",IFERROR(SUMIFS(Historico!$I$5:$I$304,Historico!$B$5:$B$304,$A157)/COUNTIFS(Historico!$B$5:$B$304,$A157,Historico!$I$5:$I$304,"&lt;&gt;"),0))</x:f>
      </x:c>
      <x:c r="U157" s="44" t="str">
        <x:f>IF($A157="","",IF($S157&lt;=0.10,"ALTA",IF($S157&lt;=Listas!$B$10,"ACEITÁVEL","BAIXA")))</x:f>
      </x:c>
      <x:c r="V157" s="44" t="str">
        <x:f>IF($A157="","",IF($U157="BAIXA","REVISAR MÉTODO",IF(ABS($T157)&gt;0.10,"CORRIGIR VIÉS",IF($K157&gt;0.12,"PREPARAR CRESCIMENTO",IF($K157&lt;-0.12,"REDUZIR PLANO","PLANO ESTÁVEL")))))</x:f>
      </x:c>
      <x:c r="W157" s="1"/>
    </x:row>
    <x:row r="158">
      <x:c r="A158" s="26"/>
      <x:c r="B158" s="36" t="str">
        <x:f>IF($A158="","",IFERROR(INDEX(Produtos!$B$5:$B$204,MATCH($A158,Produtos!$A$5:$A$204,0)),""))</x:f>
      </x:c>
      <x:c r="C158" s="36" t="str">
        <x:f>IF($A158="","",IFERROR(INDEX(Produtos!$C$5:$C$204,MATCH($A158,Produtos!$A$5:$A$204,0)),""))</x:f>
      </x:c>
      <x:c r="D158" s="36" t="str">
        <x:f>IF($A158="","",SUMIFS(Historico!$F$5:$F$304,Historico!$B$5:$B$304,$A158,Historico!$A$5:$A$304,D$4))</x:f>
      </x:c>
      <x:c r="E158" s="36" t="str">
        <x:f>IF($A158="","",SUMIFS(Historico!$F$5:$F$304,Historico!$B$5:$B$304,$A158,Historico!$A$5:$A$304,E$4))</x:f>
      </x:c>
      <x:c r="F158" s="36" t="str">
        <x:f>IF($A158="","",SUMIFS(Historico!$F$5:$F$304,Historico!$B$5:$B$304,$A158,Historico!$A$5:$A$304,F$4))</x:f>
      </x:c>
      <x:c r="G158" s="36" t="str">
        <x:f>IF($A158="","",SUMIFS(Historico!$F$5:$F$304,Historico!$B$5:$B$304,$A158,Historico!$A$5:$A$304,G$4))</x:f>
      </x:c>
      <x:c r="H158" s="36" t="str">
        <x:f>IF($A158="","",SUMIFS(Historico!$F$5:$F$304,Historico!$B$5:$B$304,$A158,Historico!$A$5:$A$304,H$4))</x:f>
      </x:c>
      <x:c r="I158" s="36" t="str">
        <x:f>IF($A158="","",SUMIFS(Historico!$F$5:$F$304,Historico!$B$5:$B$304,$A158,Historico!$A$5:$A$304,I$4))</x:f>
      </x:c>
      <x:c r="J158" s="36" t="str">
        <x:f>IF($A158="","",AVERAGE($G158:$I158))</x:f>
      </x:c>
      <x:c r="K158" s="42" t="str">
        <x:f>IF($A158="","",IFERROR(($I158-$G158)/MAX(1,$G158),0))</x:f>
      </x:c>
      <x:c r="L158" s="31"/>
      <x:c r="M158" s="36" t="str">
        <x:f>IF($A158="","",ROUND(MAX(0,$J158*(1+$K158/3*1)*(1+$L158)*SUMIF(Listas!$E$6:$E$17,MONTH(M$4),Listas!$F$6:$F$17)*SUMIF(Listas!$H$6:$H$8,Listas!$B$9,Listas!$I$6:$I$8)),0))</x:f>
      </x:c>
      <x:c r="N158" s="36" t="str">
        <x:f>IF($A158="","",ROUND(MAX(0,$J158*(1+$K158/3*2)*(1+$L158)*SUMIF(Listas!$E$6:$E$17,MONTH(N$4),Listas!$F$6:$F$17)*SUMIF(Listas!$H$6:$H$8,Listas!$B$9,Listas!$I$6:$I$8)),0))</x:f>
      </x:c>
      <x:c r="O158" s="36" t="str">
        <x:f>IF($A158="","",ROUND(MAX(0,$J158*(1+$K158/3*3)*(1+$L158)*SUMIF(Listas!$E$6:$E$17,MONTH(O$4),Listas!$F$6:$F$17)*SUMIF(Listas!$H$6:$H$8,Listas!$B$9,Listas!$I$6:$I$8)),0))</x:f>
      </x:c>
      <x:c r="P158" s="36" t="str">
        <x:f>IF($A158="","",ROUND(MAX(0,$J158*(1+$K158/3*4)*(1+$L158)*SUMIF(Listas!$E$6:$E$17,MONTH(P$4),Listas!$F$6:$F$17)*SUMIF(Listas!$H$6:$H$8,Listas!$B$9,Listas!$I$6:$I$8)),0))</x:f>
      </x:c>
      <x:c r="Q158" s="36" t="str">
        <x:f>IF($A158="","",ROUND(MAX(0,$J158*(1+$K158/3*5)*(1+$L158)*SUMIF(Listas!$E$6:$E$17,MONTH(Q$4),Listas!$F$6:$F$17)*SUMIF(Listas!$H$6:$H$8,Listas!$B$9,Listas!$I$6:$I$8)),0))</x:f>
      </x:c>
      <x:c r="R158" s="36" t="str">
        <x:f>IF($A158="","",ROUND(MAX(0,$J158*(1+$K158/3*6)*(1+$L158)*SUMIF(Listas!$E$6:$E$17,MONTH(R$4),Listas!$F$6:$F$17)*SUMIF(Listas!$H$6:$H$8,Listas!$B$9,Listas!$I$6:$I$8)),0))</x:f>
      </x:c>
      <x:c r="S158" s="42" t="str">
        <x:f>IF($A158="","",IFERROR(SUMIFS(Historico!$H$5:$H$304,Historico!$B$5:$B$304,$A158)/COUNTIFS(Historico!$B$5:$B$304,$A158,Historico!$H$5:$H$304,"&gt;=0"),0))</x:f>
      </x:c>
      <x:c r="T158" s="42" t="str">
        <x:f>IF($A158="","",IFERROR(SUMIFS(Historico!$I$5:$I$304,Historico!$B$5:$B$304,$A158)/COUNTIFS(Historico!$B$5:$B$304,$A158,Historico!$I$5:$I$304,"&lt;&gt;"),0))</x:f>
      </x:c>
      <x:c r="U158" s="44" t="str">
        <x:f>IF($A158="","",IF($S158&lt;=0.10,"ALTA",IF($S158&lt;=Listas!$B$10,"ACEITÁVEL","BAIXA")))</x:f>
      </x:c>
      <x:c r="V158" s="44" t="str">
        <x:f>IF($A158="","",IF($U158="BAIXA","REVISAR MÉTODO",IF(ABS($T158)&gt;0.10,"CORRIGIR VIÉS",IF($K158&gt;0.12,"PREPARAR CRESCIMENTO",IF($K158&lt;-0.12,"REDUZIR PLANO","PLANO ESTÁVEL")))))</x:f>
      </x:c>
      <x:c r="W158" s="1"/>
    </x:row>
    <x:row r="159">
      <x:c r="A159" s="26"/>
      <x:c r="B159" s="36" t="str">
        <x:f>IF($A159="","",IFERROR(INDEX(Produtos!$B$5:$B$204,MATCH($A159,Produtos!$A$5:$A$204,0)),""))</x:f>
      </x:c>
      <x:c r="C159" s="36" t="str">
        <x:f>IF($A159="","",IFERROR(INDEX(Produtos!$C$5:$C$204,MATCH($A159,Produtos!$A$5:$A$204,0)),""))</x:f>
      </x:c>
      <x:c r="D159" s="36" t="str">
        <x:f>IF($A159="","",SUMIFS(Historico!$F$5:$F$304,Historico!$B$5:$B$304,$A159,Historico!$A$5:$A$304,D$4))</x:f>
      </x:c>
      <x:c r="E159" s="36" t="str">
        <x:f>IF($A159="","",SUMIFS(Historico!$F$5:$F$304,Historico!$B$5:$B$304,$A159,Historico!$A$5:$A$304,E$4))</x:f>
      </x:c>
      <x:c r="F159" s="36" t="str">
        <x:f>IF($A159="","",SUMIFS(Historico!$F$5:$F$304,Historico!$B$5:$B$304,$A159,Historico!$A$5:$A$304,F$4))</x:f>
      </x:c>
      <x:c r="G159" s="36" t="str">
        <x:f>IF($A159="","",SUMIFS(Historico!$F$5:$F$304,Historico!$B$5:$B$304,$A159,Historico!$A$5:$A$304,G$4))</x:f>
      </x:c>
      <x:c r="H159" s="36" t="str">
        <x:f>IF($A159="","",SUMIFS(Historico!$F$5:$F$304,Historico!$B$5:$B$304,$A159,Historico!$A$5:$A$304,H$4))</x:f>
      </x:c>
      <x:c r="I159" s="36" t="str">
        <x:f>IF($A159="","",SUMIFS(Historico!$F$5:$F$304,Historico!$B$5:$B$304,$A159,Historico!$A$5:$A$304,I$4))</x:f>
      </x:c>
      <x:c r="J159" s="36" t="str">
        <x:f>IF($A159="","",AVERAGE($G159:$I159))</x:f>
      </x:c>
      <x:c r="K159" s="42" t="str">
        <x:f>IF($A159="","",IFERROR(($I159-$G159)/MAX(1,$G159),0))</x:f>
      </x:c>
      <x:c r="L159" s="31"/>
      <x:c r="M159" s="36" t="str">
        <x:f>IF($A159="","",ROUND(MAX(0,$J159*(1+$K159/3*1)*(1+$L159)*SUMIF(Listas!$E$6:$E$17,MONTH(M$4),Listas!$F$6:$F$17)*SUMIF(Listas!$H$6:$H$8,Listas!$B$9,Listas!$I$6:$I$8)),0))</x:f>
      </x:c>
      <x:c r="N159" s="36" t="str">
        <x:f>IF($A159="","",ROUND(MAX(0,$J159*(1+$K159/3*2)*(1+$L159)*SUMIF(Listas!$E$6:$E$17,MONTH(N$4),Listas!$F$6:$F$17)*SUMIF(Listas!$H$6:$H$8,Listas!$B$9,Listas!$I$6:$I$8)),0))</x:f>
      </x:c>
      <x:c r="O159" s="36" t="str">
        <x:f>IF($A159="","",ROUND(MAX(0,$J159*(1+$K159/3*3)*(1+$L159)*SUMIF(Listas!$E$6:$E$17,MONTH(O$4),Listas!$F$6:$F$17)*SUMIF(Listas!$H$6:$H$8,Listas!$B$9,Listas!$I$6:$I$8)),0))</x:f>
      </x:c>
      <x:c r="P159" s="36" t="str">
        <x:f>IF($A159="","",ROUND(MAX(0,$J159*(1+$K159/3*4)*(1+$L159)*SUMIF(Listas!$E$6:$E$17,MONTH(P$4),Listas!$F$6:$F$17)*SUMIF(Listas!$H$6:$H$8,Listas!$B$9,Listas!$I$6:$I$8)),0))</x:f>
      </x:c>
      <x:c r="Q159" s="36" t="str">
        <x:f>IF($A159="","",ROUND(MAX(0,$J159*(1+$K159/3*5)*(1+$L159)*SUMIF(Listas!$E$6:$E$17,MONTH(Q$4),Listas!$F$6:$F$17)*SUMIF(Listas!$H$6:$H$8,Listas!$B$9,Listas!$I$6:$I$8)),0))</x:f>
      </x:c>
      <x:c r="R159" s="36" t="str">
        <x:f>IF($A159="","",ROUND(MAX(0,$J159*(1+$K159/3*6)*(1+$L159)*SUMIF(Listas!$E$6:$E$17,MONTH(R$4),Listas!$F$6:$F$17)*SUMIF(Listas!$H$6:$H$8,Listas!$B$9,Listas!$I$6:$I$8)),0))</x:f>
      </x:c>
      <x:c r="S159" s="42" t="str">
        <x:f>IF($A159="","",IFERROR(SUMIFS(Historico!$H$5:$H$304,Historico!$B$5:$B$304,$A159)/COUNTIFS(Historico!$B$5:$B$304,$A159,Historico!$H$5:$H$304,"&gt;=0"),0))</x:f>
      </x:c>
      <x:c r="T159" s="42" t="str">
        <x:f>IF($A159="","",IFERROR(SUMIFS(Historico!$I$5:$I$304,Historico!$B$5:$B$304,$A159)/COUNTIFS(Historico!$B$5:$B$304,$A159,Historico!$I$5:$I$304,"&lt;&gt;"),0))</x:f>
      </x:c>
      <x:c r="U159" s="44" t="str">
        <x:f>IF($A159="","",IF($S159&lt;=0.10,"ALTA",IF($S159&lt;=Listas!$B$10,"ACEITÁVEL","BAIXA")))</x:f>
      </x:c>
      <x:c r="V159" s="44" t="str">
        <x:f>IF($A159="","",IF($U159="BAIXA","REVISAR MÉTODO",IF(ABS($T159)&gt;0.10,"CORRIGIR VIÉS",IF($K159&gt;0.12,"PREPARAR CRESCIMENTO",IF($K159&lt;-0.12,"REDUZIR PLANO","PLANO ESTÁVEL")))))</x:f>
      </x:c>
      <x:c r="W159" s="1"/>
    </x:row>
    <x:row r="160">
      <x:c r="A160" s="26"/>
      <x:c r="B160" s="36" t="str">
        <x:f>IF($A160="","",IFERROR(INDEX(Produtos!$B$5:$B$204,MATCH($A160,Produtos!$A$5:$A$204,0)),""))</x:f>
      </x:c>
      <x:c r="C160" s="36" t="str">
        <x:f>IF($A160="","",IFERROR(INDEX(Produtos!$C$5:$C$204,MATCH($A160,Produtos!$A$5:$A$204,0)),""))</x:f>
      </x:c>
      <x:c r="D160" s="36" t="str">
        <x:f>IF($A160="","",SUMIFS(Historico!$F$5:$F$304,Historico!$B$5:$B$304,$A160,Historico!$A$5:$A$304,D$4))</x:f>
      </x:c>
      <x:c r="E160" s="36" t="str">
        <x:f>IF($A160="","",SUMIFS(Historico!$F$5:$F$304,Historico!$B$5:$B$304,$A160,Historico!$A$5:$A$304,E$4))</x:f>
      </x:c>
      <x:c r="F160" s="36" t="str">
        <x:f>IF($A160="","",SUMIFS(Historico!$F$5:$F$304,Historico!$B$5:$B$304,$A160,Historico!$A$5:$A$304,F$4))</x:f>
      </x:c>
      <x:c r="G160" s="36" t="str">
        <x:f>IF($A160="","",SUMIFS(Historico!$F$5:$F$304,Historico!$B$5:$B$304,$A160,Historico!$A$5:$A$304,G$4))</x:f>
      </x:c>
      <x:c r="H160" s="36" t="str">
        <x:f>IF($A160="","",SUMIFS(Historico!$F$5:$F$304,Historico!$B$5:$B$304,$A160,Historico!$A$5:$A$304,H$4))</x:f>
      </x:c>
      <x:c r="I160" s="36" t="str">
        <x:f>IF($A160="","",SUMIFS(Historico!$F$5:$F$304,Historico!$B$5:$B$304,$A160,Historico!$A$5:$A$304,I$4))</x:f>
      </x:c>
      <x:c r="J160" s="36" t="str">
        <x:f>IF($A160="","",AVERAGE($G160:$I160))</x:f>
      </x:c>
      <x:c r="K160" s="42" t="str">
        <x:f>IF($A160="","",IFERROR(($I160-$G160)/MAX(1,$G160),0))</x:f>
      </x:c>
      <x:c r="L160" s="31"/>
      <x:c r="M160" s="36" t="str">
        <x:f>IF($A160="","",ROUND(MAX(0,$J160*(1+$K160/3*1)*(1+$L160)*SUMIF(Listas!$E$6:$E$17,MONTH(M$4),Listas!$F$6:$F$17)*SUMIF(Listas!$H$6:$H$8,Listas!$B$9,Listas!$I$6:$I$8)),0))</x:f>
      </x:c>
      <x:c r="N160" s="36" t="str">
        <x:f>IF($A160="","",ROUND(MAX(0,$J160*(1+$K160/3*2)*(1+$L160)*SUMIF(Listas!$E$6:$E$17,MONTH(N$4),Listas!$F$6:$F$17)*SUMIF(Listas!$H$6:$H$8,Listas!$B$9,Listas!$I$6:$I$8)),0))</x:f>
      </x:c>
      <x:c r="O160" s="36" t="str">
        <x:f>IF($A160="","",ROUND(MAX(0,$J160*(1+$K160/3*3)*(1+$L160)*SUMIF(Listas!$E$6:$E$17,MONTH(O$4),Listas!$F$6:$F$17)*SUMIF(Listas!$H$6:$H$8,Listas!$B$9,Listas!$I$6:$I$8)),0))</x:f>
      </x:c>
      <x:c r="P160" s="36" t="str">
        <x:f>IF($A160="","",ROUND(MAX(0,$J160*(1+$K160/3*4)*(1+$L160)*SUMIF(Listas!$E$6:$E$17,MONTH(P$4),Listas!$F$6:$F$17)*SUMIF(Listas!$H$6:$H$8,Listas!$B$9,Listas!$I$6:$I$8)),0))</x:f>
      </x:c>
      <x:c r="Q160" s="36" t="str">
        <x:f>IF($A160="","",ROUND(MAX(0,$J160*(1+$K160/3*5)*(1+$L160)*SUMIF(Listas!$E$6:$E$17,MONTH(Q$4),Listas!$F$6:$F$17)*SUMIF(Listas!$H$6:$H$8,Listas!$B$9,Listas!$I$6:$I$8)),0))</x:f>
      </x:c>
      <x:c r="R160" s="36" t="str">
        <x:f>IF($A160="","",ROUND(MAX(0,$J160*(1+$K160/3*6)*(1+$L160)*SUMIF(Listas!$E$6:$E$17,MONTH(R$4),Listas!$F$6:$F$17)*SUMIF(Listas!$H$6:$H$8,Listas!$B$9,Listas!$I$6:$I$8)),0))</x:f>
      </x:c>
      <x:c r="S160" s="42" t="str">
        <x:f>IF($A160="","",IFERROR(SUMIFS(Historico!$H$5:$H$304,Historico!$B$5:$B$304,$A160)/COUNTIFS(Historico!$B$5:$B$304,$A160,Historico!$H$5:$H$304,"&gt;=0"),0))</x:f>
      </x:c>
      <x:c r="T160" s="42" t="str">
        <x:f>IF($A160="","",IFERROR(SUMIFS(Historico!$I$5:$I$304,Historico!$B$5:$B$304,$A160)/COUNTIFS(Historico!$B$5:$B$304,$A160,Historico!$I$5:$I$304,"&lt;&gt;"),0))</x:f>
      </x:c>
      <x:c r="U160" s="44" t="str">
        <x:f>IF($A160="","",IF($S160&lt;=0.10,"ALTA",IF($S160&lt;=Listas!$B$10,"ACEITÁVEL","BAIXA")))</x:f>
      </x:c>
      <x:c r="V160" s="44" t="str">
        <x:f>IF($A160="","",IF($U160="BAIXA","REVISAR MÉTODO",IF(ABS($T160)&gt;0.10,"CORRIGIR VIÉS",IF($K160&gt;0.12,"PREPARAR CRESCIMENTO",IF($K160&lt;-0.12,"REDUZIR PLANO","PLANO ESTÁVEL")))))</x:f>
      </x:c>
      <x:c r="W160" s="1"/>
    </x:row>
    <x:row r="161">
      <x:c r="A161" s="26"/>
      <x:c r="B161" s="36" t="str">
        <x:f>IF($A161="","",IFERROR(INDEX(Produtos!$B$5:$B$204,MATCH($A161,Produtos!$A$5:$A$204,0)),""))</x:f>
      </x:c>
      <x:c r="C161" s="36" t="str">
        <x:f>IF($A161="","",IFERROR(INDEX(Produtos!$C$5:$C$204,MATCH($A161,Produtos!$A$5:$A$204,0)),""))</x:f>
      </x:c>
      <x:c r="D161" s="36" t="str">
        <x:f>IF($A161="","",SUMIFS(Historico!$F$5:$F$304,Historico!$B$5:$B$304,$A161,Historico!$A$5:$A$304,D$4))</x:f>
      </x:c>
      <x:c r="E161" s="36" t="str">
        <x:f>IF($A161="","",SUMIFS(Historico!$F$5:$F$304,Historico!$B$5:$B$304,$A161,Historico!$A$5:$A$304,E$4))</x:f>
      </x:c>
      <x:c r="F161" s="36" t="str">
        <x:f>IF($A161="","",SUMIFS(Historico!$F$5:$F$304,Historico!$B$5:$B$304,$A161,Historico!$A$5:$A$304,F$4))</x:f>
      </x:c>
      <x:c r="G161" s="36" t="str">
        <x:f>IF($A161="","",SUMIFS(Historico!$F$5:$F$304,Historico!$B$5:$B$304,$A161,Historico!$A$5:$A$304,G$4))</x:f>
      </x:c>
      <x:c r="H161" s="36" t="str">
        <x:f>IF($A161="","",SUMIFS(Historico!$F$5:$F$304,Historico!$B$5:$B$304,$A161,Historico!$A$5:$A$304,H$4))</x:f>
      </x:c>
      <x:c r="I161" s="36" t="str">
        <x:f>IF($A161="","",SUMIFS(Historico!$F$5:$F$304,Historico!$B$5:$B$304,$A161,Historico!$A$5:$A$304,I$4))</x:f>
      </x:c>
      <x:c r="J161" s="36" t="str">
        <x:f>IF($A161="","",AVERAGE($G161:$I161))</x:f>
      </x:c>
      <x:c r="K161" s="42" t="str">
        <x:f>IF($A161="","",IFERROR(($I161-$G161)/MAX(1,$G161),0))</x:f>
      </x:c>
      <x:c r="L161" s="31"/>
      <x:c r="M161" s="36" t="str">
        <x:f>IF($A161="","",ROUND(MAX(0,$J161*(1+$K161/3*1)*(1+$L161)*SUMIF(Listas!$E$6:$E$17,MONTH(M$4),Listas!$F$6:$F$17)*SUMIF(Listas!$H$6:$H$8,Listas!$B$9,Listas!$I$6:$I$8)),0))</x:f>
      </x:c>
      <x:c r="N161" s="36" t="str">
        <x:f>IF($A161="","",ROUND(MAX(0,$J161*(1+$K161/3*2)*(1+$L161)*SUMIF(Listas!$E$6:$E$17,MONTH(N$4),Listas!$F$6:$F$17)*SUMIF(Listas!$H$6:$H$8,Listas!$B$9,Listas!$I$6:$I$8)),0))</x:f>
      </x:c>
      <x:c r="O161" s="36" t="str">
        <x:f>IF($A161="","",ROUND(MAX(0,$J161*(1+$K161/3*3)*(1+$L161)*SUMIF(Listas!$E$6:$E$17,MONTH(O$4),Listas!$F$6:$F$17)*SUMIF(Listas!$H$6:$H$8,Listas!$B$9,Listas!$I$6:$I$8)),0))</x:f>
      </x:c>
      <x:c r="P161" s="36" t="str">
        <x:f>IF($A161="","",ROUND(MAX(0,$J161*(1+$K161/3*4)*(1+$L161)*SUMIF(Listas!$E$6:$E$17,MONTH(P$4),Listas!$F$6:$F$17)*SUMIF(Listas!$H$6:$H$8,Listas!$B$9,Listas!$I$6:$I$8)),0))</x:f>
      </x:c>
      <x:c r="Q161" s="36" t="str">
        <x:f>IF($A161="","",ROUND(MAX(0,$J161*(1+$K161/3*5)*(1+$L161)*SUMIF(Listas!$E$6:$E$17,MONTH(Q$4),Listas!$F$6:$F$17)*SUMIF(Listas!$H$6:$H$8,Listas!$B$9,Listas!$I$6:$I$8)),0))</x:f>
      </x:c>
      <x:c r="R161" s="36" t="str">
        <x:f>IF($A161="","",ROUND(MAX(0,$J161*(1+$K161/3*6)*(1+$L161)*SUMIF(Listas!$E$6:$E$17,MONTH(R$4),Listas!$F$6:$F$17)*SUMIF(Listas!$H$6:$H$8,Listas!$B$9,Listas!$I$6:$I$8)),0))</x:f>
      </x:c>
      <x:c r="S161" s="42" t="str">
        <x:f>IF($A161="","",IFERROR(SUMIFS(Historico!$H$5:$H$304,Historico!$B$5:$B$304,$A161)/COUNTIFS(Historico!$B$5:$B$304,$A161,Historico!$H$5:$H$304,"&gt;=0"),0))</x:f>
      </x:c>
      <x:c r="T161" s="42" t="str">
        <x:f>IF($A161="","",IFERROR(SUMIFS(Historico!$I$5:$I$304,Historico!$B$5:$B$304,$A161)/COUNTIFS(Historico!$B$5:$B$304,$A161,Historico!$I$5:$I$304,"&lt;&gt;"),0))</x:f>
      </x:c>
      <x:c r="U161" s="44" t="str">
        <x:f>IF($A161="","",IF($S161&lt;=0.10,"ALTA",IF($S161&lt;=Listas!$B$10,"ACEITÁVEL","BAIXA")))</x:f>
      </x:c>
      <x:c r="V161" s="44" t="str">
        <x:f>IF($A161="","",IF($U161="BAIXA","REVISAR MÉTODO",IF(ABS($T161)&gt;0.10,"CORRIGIR VIÉS",IF($K161&gt;0.12,"PREPARAR CRESCIMENTO",IF($K161&lt;-0.12,"REDUZIR PLANO","PLANO ESTÁVEL")))))</x:f>
      </x:c>
      <x:c r="W161" s="1"/>
    </x:row>
    <x:row r="162">
      <x:c r="A162" s="26"/>
      <x:c r="B162" s="36" t="str">
        <x:f>IF($A162="","",IFERROR(INDEX(Produtos!$B$5:$B$204,MATCH($A162,Produtos!$A$5:$A$204,0)),""))</x:f>
      </x:c>
      <x:c r="C162" s="36" t="str">
        <x:f>IF($A162="","",IFERROR(INDEX(Produtos!$C$5:$C$204,MATCH($A162,Produtos!$A$5:$A$204,0)),""))</x:f>
      </x:c>
      <x:c r="D162" s="36" t="str">
        <x:f>IF($A162="","",SUMIFS(Historico!$F$5:$F$304,Historico!$B$5:$B$304,$A162,Historico!$A$5:$A$304,D$4))</x:f>
      </x:c>
      <x:c r="E162" s="36" t="str">
        <x:f>IF($A162="","",SUMIFS(Historico!$F$5:$F$304,Historico!$B$5:$B$304,$A162,Historico!$A$5:$A$304,E$4))</x:f>
      </x:c>
      <x:c r="F162" s="36" t="str">
        <x:f>IF($A162="","",SUMIFS(Historico!$F$5:$F$304,Historico!$B$5:$B$304,$A162,Historico!$A$5:$A$304,F$4))</x:f>
      </x:c>
      <x:c r="G162" s="36" t="str">
        <x:f>IF($A162="","",SUMIFS(Historico!$F$5:$F$304,Historico!$B$5:$B$304,$A162,Historico!$A$5:$A$304,G$4))</x:f>
      </x:c>
      <x:c r="H162" s="36" t="str">
        <x:f>IF($A162="","",SUMIFS(Historico!$F$5:$F$304,Historico!$B$5:$B$304,$A162,Historico!$A$5:$A$304,H$4))</x:f>
      </x:c>
      <x:c r="I162" s="36" t="str">
        <x:f>IF($A162="","",SUMIFS(Historico!$F$5:$F$304,Historico!$B$5:$B$304,$A162,Historico!$A$5:$A$304,I$4))</x:f>
      </x:c>
      <x:c r="J162" s="36" t="str">
        <x:f>IF($A162="","",AVERAGE($G162:$I162))</x:f>
      </x:c>
      <x:c r="K162" s="42" t="str">
        <x:f>IF($A162="","",IFERROR(($I162-$G162)/MAX(1,$G162),0))</x:f>
      </x:c>
      <x:c r="L162" s="31"/>
      <x:c r="M162" s="36" t="str">
        <x:f>IF($A162="","",ROUND(MAX(0,$J162*(1+$K162/3*1)*(1+$L162)*SUMIF(Listas!$E$6:$E$17,MONTH(M$4),Listas!$F$6:$F$17)*SUMIF(Listas!$H$6:$H$8,Listas!$B$9,Listas!$I$6:$I$8)),0))</x:f>
      </x:c>
      <x:c r="N162" s="36" t="str">
        <x:f>IF($A162="","",ROUND(MAX(0,$J162*(1+$K162/3*2)*(1+$L162)*SUMIF(Listas!$E$6:$E$17,MONTH(N$4),Listas!$F$6:$F$17)*SUMIF(Listas!$H$6:$H$8,Listas!$B$9,Listas!$I$6:$I$8)),0))</x:f>
      </x:c>
      <x:c r="O162" s="36" t="str">
        <x:f>IF($A162="","",ROUND(MAX(0,$J162*(1+$K162/3*3)*(1+$L162)*SUMIF(Listas!$E$6:$E$17,MONTH(O$4),Listas!$F$6:$F$17)*SUMIF(Listas!$H$6:$H$8,Listas!$B$9,Listas!$I$6:$I$8)),0))</x:f>
      </x:c>
      <x:c r="P162" s="36" t="str">
        <x:f>IF($A162="","",ROUND(MAX(0,$J162*(1+$K162/3*4)*(1+$L162)*SUMIF(Listas!$E$6:$E$17,MONTH(P$4),Listas!$F$6:$F$17)*SUMIF(Listas!$H$6:$H$8,Listas!$B$9,Listas!$I$6:$I$8)),0))</x:f>
      </x:c>
      <x:c r="Q162" s="36" t="str">
        <x:f>IF($A162="","",ROUND(MAX(0,$J162*(1+$K162/3*5)*(1+$L162)*SUMIF(Listas!$E$6:$E$17,MONTH(Q$4),Listas!$F$6:$F$17)*SUMIF(Listas!$H$6:$H$8,Listas!$B$9,Listas!$I$6:$I$8)),0))</x:f>
      </x:c>
      <x:c r="R162" s="36" t="str">
        <x:f>IF($A162="","",ROUND(MAX(0,$J162*(1+$K162/3*6)*(1+$L162)*SUMIF(Listas!$E$6:$E$17,MONTH(R$4),Listas!$F$6:$F$17)*SUMIF(Listas!$H$6:$H$8,Listas!$B$9,Listas!$I$6:$I$8)),0))</x:f>
      </x:c>
      <x:c r="S162" s="42" t="str">
        <x:f>IF($A162="","",IFERROR(SUMIFS(Historico!$H$5:$H$304,Historico!$B$5:$B$304,$A162)/COUNTIFS(Historico!$B$5:$B$304,$A162,Historico!$H$5:$H$304,"&gt;=0"),0))</x:f>
      </x:c>
      <x:c r="T162" s="42" t="str">
        <x:f>IF($A162="","",IFERROR(SUMIFS(Historico!$I$5:$I$304,Historico!$B$5:$B$304,$A162)/COUNTIFS(Historico!$B$5:$B$304,$A162,Historico!$I$5:$I$304,"&lt;&gt;"),0))</x:f>
      </x:c>
      <x:c r="U162" s="44" t="str">
        <x:f>IF($A162="","",IF($S162&lt;=0.10,"ALTA",IF($S162&lt;=Listas!$B$10,"ACEITÁVEL","BAIXA")))</x:f>
      </x:c>
      <x:c r="V162" s="44" t="str">
        <x:f>IF($A162="","",IF($U162="BAIXA","REVISAR MÉTODO",IF(ABS($T162)&gt;0.10,"CORRIGIR VIÉS",IF($K162&gt;0.12,"PREPARAR CRESCIMENTO",IF($K162&lt;-0.12,"REDUZIR PLANO","PLANO ESTÁVEL")))))</x:f>
      </x:c>
      <x:c r="W162" s="1"/>
    </x:row>
    <x:row r="163">
      <x:c r="A163" s="26"/>
      <x:c r="B163" s="36" t="str">
        <x:f>IF($A163="","",IFERROR(INDEX(Produtos!$B$5:$B$204,MATCH($A163,Produtos!$A$5:$A$204,0)),""))</x:f>
      </x:c>
      <x:c r="C163" s="36" t="str">
        <x:f>IF($A163="","",IFERROR(INDEX(Produtos!$C$5:$C$204,MATCH($A163,Produtos!$A$5:$A$204,0)),""))</x:f>
      </x:c>
      <x:c r="D163" s="36" t="str">
        <x:f>IF($A163="","",SUMIFS(Historico!$F$5:$F$304,Historico!$B$5:$B$304,$A163,Historico!$A$5:$A$304,D$4))</x:f>
      </x:c>
      <x:c r="E163" s="36" t="str">
        <x:f>IF($A163="","",SUMIFS(Historico!$F$5:$F$304,Historico!$B$5:$B$304,$A163,Historico!$A$5:$A$304,E$4))</x:f>
      </x:c>
      <x:c r="F163" s="36" t="str">
        <x:f>IF($A163="","",SUMIFS(Historico!$F$5:$F$304,Historico!$B$5:$B$304,$A163,Historico!$A$5:$A$304,F$4))</x:f>
      </x:c>
      <x:c r="G163" s="36" t="str">
        <x:f>IF($A163="","",SUMIFS(Historico!$F$5:$F$304,Historico!$B$5:$B$304,$A163,Historico!$A$5:$A$304,G$4))</x:f>
      </x:c>
      <x:c r="H163" s="36" t="str">
        <x:f>IF($A163="","",SUMIFS(Historico!$F$5:$F$304,Historico!$B$5:$B$304,$A163,Historico!$A$5:$A$304,H$4))</x:f>
      </x:c>
      <x:c r="I163" s="36" t="str">
        <x:f>IF($A163="","",SUMIFS(Historico!$F$5:$F$304,Historico!$B$5:$B$304,$A163,Historico!$A$5:$A$304,I$4))</x:f>
      </x:c>
      <x:c r="J163" s="36" t="str">
        <x:f>IF($A163="","",AVERAGE($G163:$I163))</x:f>
      </x:c>
      <x:c r="K163" s="42" t="str">
        <x:f>IF($A163="","",IFERROR(($I163-$G163)/MAX(1,$G163),0))</x:f>
      </x:c>
      <x:c r="L163" s="31"/>
      <x:c r="M163" s="36" t="str">
        <x:f>IF($A163="","",ROUND(MAX(0,$J163*(1+$K163/3*1)*(1+$L163)*SUMIF(Listas!$E$6:$E$17,MONTH(M$4),Listas!$F$6:$F$17)*SUMIF(Listas!$H$6:$H$8,Listas!$B$9,Listas!$I$6:$I$8)),0))</x:f>
      </x:c>
      <x:c r="N163" s="36" t="str">
        <x:f>IF($A163="","",ROUND(MAX(0,$J163*(1+$K163/3*2)*(1+$L163)*SUMIF(Listas!$E$6:$E$17,MONTH(N$4),Listas!$F$6:$F$17)*SUMIF(Listas!$H$6:$H$8,Listas!$B$9,Listas!$I$6:$I$8)),0))</x:f>
      </x:c>
      <x:c r="O163" s="36" t="str">
        <x:f>IF($A163="","",ROUND(MAX(0,$J163*(1+$K163/3*3)*(1+$L163)*SUMIF(Listas!$E$6:$E$17,MONTH(O$4),Listas!$F$6:$F$17)*SUMIF(Listas!$H$6:$H$8,Listas!$B$9,Listas!$I$6:$I$8)),0))</x:f>
      </x:c>
      <x:c r="P163" s="36" t="str">
        <x:f>IF($A163="","",ROUND(MAX(0,$J163*(1+$K163/3*4)*(1+$L163)*SUMIF(Listas!$E$6:$E$17,MONTH(P$4),Listas!$F$6:$F$17)*SUMIF(Listas!$H$6:$H$8,Listas!$B$9,Listas!$I$6:$I$8)),0))</x:f>
      </x:c>
      <x:c r="Q163" s="36" t="str">
        <x:f>IF($A163="","",ROUND(MAX(0,$J163*(1+$K163/3*5)*(1+$L163)*SUMIF(Listas!$E$6:$E$17,MONTH(Q$4),Listas!$F$6:$F$17)*SUMIF(Listas!$H$6:$H$8,Listas!$B$9,Listas!$I$6:$I$8)),0))</x:f>
      </x:c>
      <x:c r="R163" s="36" t="str">
        <x:f>IF($A163="","",ROUND(MAX(0,$J163*(1+$K163/3*6)*(1+$L163)*SUMIF(Listas!$E$6:$E$17,MONTH(R$4),Listas!$F$6:$F$17)*SUMIF(Listas!$H$6:$H$8,Listas!$B$9,Listas!$I$6:$I$8)),0))</x:f>
      </x:c>
      <x:c r="S163" s="42" t="str">
        <x:f>IF($A163="","",IFERROR(SUMIFS(Historico!$H$5:$H$304,Historico!$B$5:$B$304,$A163)/COUNTIFS(Historico!$B$5:$B$304,$A163,Historico!$H$5:$H$304,"&gt;=0"),0))</x:f>
      </x:c>
      <x:c r="T163" s="42" t="str">
        <x:f>IF($A163="","",IFERROR(SUMIFS(Historico!$I$5:$I$304,Historico!$B$5:$B$304,$A163)/COUNTIFS(Historico!$B$5:$B$304,$A163,Historico!$I$5:$I$304,"&lt;&gt;"),0))</x:f>
      </x:c>
      <x:c r="U163" s="44" t="str">
        <x:f>IF($A163="","",IF($S163&lt;=0.10,"ALTA",IF($S163&lt;=Listas!$B$10,"ACEITÁVEL","BAIXA")))</x:f>
      </x:c>
      <x:c r="V163" s="44" t="str">
        <x:f>IF($A163="","",IF($U163="BAIXA","REVISAR MÉTODO",IF(ABS($T163)&gt;0.10,"CORRIGIR VIÉS",IF($K163&gt;0.12,"PREPARAR CRESCIMENTO",IF($K163&lt;-0.12,"REDUZIR PLANO","PLANO ESTÁVEL")))))</x:f>
      </x:c>
      <x:c r="W163" s="1"/>
    </x:row>
    <x:row r="164">
      <x:c r="A164" s="26"/>
      <x:c r="B164" s="36" t="str">
        <x:f>IF($A164="","",IFERROR(INDEX(Produtos!$B$5:$B$204,MATCH($A164,Produtos!$A$5:$A$204,0)),""))</x:f>
      </x:c>
      <x:c r="C164" s="36" t="str">
        <x:f>IF($A164="","",IFERROR(INDEX(Produtos!$C$5:$C$204,MATCH($A164,Produtos!$A$5:$A$204,0)),""))</x:f>
      </x:c>
      <x:c r="D164" s="36" t="str">
        <x:f>IF($A164="","",SUMIFS(Historico!$F$5:$F$304,Historico!$B$5:$B$304,$A164,Historico!$A$5:$A$304,D$4))</x:f>
      </x:c>
      <x:c r="E164" s="36" t="str">
        <x:f>IF($A164="","",SUMIFS(Historico!$F$5:$F$304,Historico!$B$5:$B$304,$A164,Historico!$A$5:$A$304,E$4))</x:f>
      </x:c>
      <x:c r="F164" s="36" t="str">
        <x:f>IF($A164="","",SUMIFS(Historico!$F$5:$F$304,Historico!$B$5:$B$304,$A164,Historico!$A$5:$A$304,F$4))</x:f>
      </x:c>
      <x:c r="G164" s="36" t="str">
        <x:f>IF($A164="","",SUMIFS(Historico!$F$5:$F$304,Historico!$B$5:$B$304,$A164,Historico!$A$5:$A$304,G$4))</x:f>
      </x:c>
      <x:c r="H164" s="36" t="str">
        <x:f>IF($A164="","",SUMIFS(Historico!$F$5:$F$304,Historico!$B$5:$B$304,$A164,Historico!$A$5:$A$304,H$4))</x:f>
      </x:c>
      <x:c r="I164" s="36" t="str">
        <x:f>IF($A164="","",SUMIFS(Historico!$F$5:$F$304,Historico!$B$5:$B$304,$A164,Historico!$A$5:$A$304,I$4))</x:f>
      </x:c>
      <x:c r="J164" s="36" t="str">
        <x:f>IF($A164="","",AVERAGE($G164:$I164))</x:f>
      </x:c>
      <x:c r="K164" s="42" t="str">
        <x:f>IF($A164="","",IFERROR(($I164-$G164)/MAX(1,$G164),0))</x:f>
      </x:c>
      <x:c r="L164" s="31"/>
      <x:c r="M164" s="36" t="str">
        <x:f>IF($A164="","",ROUND(MAX(0,$J164*(1+$K164/3*1)*(1+$L164)*SUMIF(Listas!$E$6:$E$17,MONTH(M$4),Listas!$F$6:$F$17)*SUMIF(Listas!$H$6:$H$8,Listas!$B$9,Listas!$I$6:$I$8)),0))</x:f>
      </x:c>
      <x:c r="N164" s="36" t="str">
        <x:f>IF($A164="","",ROUND(MAX(0,$J164*(1+$K164/3*2)*(1+$L164)*SUMIF(Listas!$E$6:$E$17,MONTH(N$4),Listas!$F$6:$F$17)*SUMIF(Listas!$H$6:$H$8,Listas!$B$9,Listas!$I$6:$I$8)),0))</x:f>
      </x:c>
      <x:c r="O164" s="36" t="str">
        <x:f>IF($A164="","",ROUND(MAX(0,$J164*(1+$K164/3*3)*(1+$L164)*SUMIF(Listas!$E$6:$E$17,MONTH(O$4),Listas!$F$6:$F$17)*SUMIF(Listas!$H$6:$H$8,Listas!$B$9,Listas!$I$6:$I$8)),0))</x:f>
      </x:c>
      <x:c r="P164" s="36" t="str">
        <x:f>IF($A164="","",ROUND(MAX(0,$J164*(1+$K164/3*4)*(1+$L164)*SUMIF(Listas!$E$6:$E$17,MONTH(P$4),Listas!$F$6:$F$17)*SUMIF(Listas!$H$6:$H$8,Listas!$B$9,Listas!$I$6:$I$8)),0))</x:f>
      </x:c>
      <x:c r="Q164" s="36" t="str">
        <x:f>IF($A164="","",ROUND(MAX(0,$J164*(1+$K164/3*5)*(1+$L164)*SUMIF(Listas!$E$6:$E$17,MONTH(Q$4),Listas!$F$6:$F$17)*SUMIF(Listas!$H$6:$H$8,Listas!$B$9,Listas!$I$6:$I$8)),0))</x:f>
      </x:c>
      <x:c r="R164" s="36" t="str">
        <x:f>IF($A164="","",ROUND(MAX(0,$J164*(1+$K164/3*6)*(1+$L164)*SUMIF(Listas!$E$6:$E$17,MONTH(R$4),Listas!$F$6:$F$17)*SUMIF(Listas!$H$6:$H$8,Listas!$B$9,Listas!$I$6:$I$8)),0))</x:f>
      </x:c>
      <x:c r="S164" s="42" t="str">
        <x:f>IF($A164="","",IFERROR(SUMIFS(Historico!$H$5:$H$304,Historico!$B$5:$B$304,$A164)/COUNTIFS(Historico!$B$5:$B$304,$A164,Historico!$H$5:$H$304,"&gt;=0"),0))</x:f>
      </x:c>
      <x:c r="T164" s="42" t="str">
        <x:f>IF($A164="","",IFERROR(SUMIFS(Historico!$I$5:$I$304,Historico!$B$5:$B$304,$A164)/COUNTIFS(Historico!$B$5:$B$304,$A164,Historico!$I$5:$I$304,"&lt;&gt;"),0))</x:f>
      </x:c>
      <x:c r="U164" s="44" t="str">
        <x:f>IF($A164="","",IF($S164&lt;=0.10,"ALTA",IF($S164&lt;=Listas!$B$10,"ACEITÁVEL","BAIXA")))</x:f>
      </x:c>
      <x:c r="V164" s="44" t="str">
        <x:f>IF($A164="","",IF($U164="BAIXA","REVISAR MÉTODO",IF(ABS($T164)&gt;0.10,"CORRIGIR VIÉS",IF($K164&gt;0.12,"PREPARAR CRESCIMENTO",IF($K164&lt;-0.12,"REDUZIR PLANO","PLANO ESTÁVEL")))))</x:f>
      </x:c>
      <x:c r="W164" s="1"/>
    </x:row>
    <x:row r="165">
      <x:c r="A165" s="26"/>
      <x:c r="B165" s="36" t="str">
        <x:f>IF($A165="","",IFERROR(INDEX(Produtos!$B$5:$B$204,MATCH($A165,Produtos!$A$5:$A$204,0)),""))</x:f>
      </x:c>
      <x:c r="C165" s="36" t="str">
        <x:f>IF($A165="","",IFERROR(INDEX(Produtos!$C$5:$C$204,MATCH($A165,Produtos!$A$5:$A$204,0)),""))</x:f>
      </x:c>
      <x:c r="D165" s="36" t="str">
        <x:f>IF($A165="","",SUMIFS(Historico!$F$5:$F$304,Historico!$B$5:$B$304,$A165,Historico!$A$5:$A$304,D$4))</x:f>
      </x:c>
      <x:c r="E165" s="36" t="str">
        <x:f>IF($A165="","",SUMIFS(Historico!$F$5:$F$304,Historico!$B$5:$B$304,$A165,Historico!$A$5:$A$304,E$4))</x:f>
      </x:c>
      <x:c r="F165" s="36" t="str">
        <x:f>IF($A165="","",SUMIFS(Historico!$F$5:$F$304,Historico!$B$5:$B$304,$A165,Historico!$A$5:$A$304,F$4))</x:f>
      </x:c>
      <x:c r="G165" s="36" t="str">
        <x:f>IF($A165="","",SUMIFS(Historico!$F$5:$F$304,Historico!$B$5:$B$304,$A165,Historico!$A$5:$A$304,G$4))</x:f>
      </x:c>
      <x:c r="H165" s="36" t="str">
        <x:f>IF($A165="","",SUMIFS(Historico!$F$5:$F$304,Historico!$B$5:$B$304,$A165,Historico!$A$5:$A$304,H$4))</x:f>
      </x:c>
      <x:c r="I165" s="36" t="str">
        <x:f>IF($A165="","",SUMIFS(Historico!$F$5:$F$304,Historico!$B$5:$B$304,$A165,Historico!$A$5:$A$304,I$4))</x:f>
      </x:c>
      <x:c r="J165" s="36" t="str">
        <x:f>IF($A165="","",AVERAGE($G165:$I165))</x:f>
      </x:c>
      <x:c r="K165" s="42" t="str">
        <x:f>IF($A165="","",IFERROR(($I165-$G165)/MAX(1,$G165),0))</x:f>
      </x:c>
      <x:c r="L165" s="31"/>
      <x:c r="M165" s="36" t="str">
        <x:f>IF($A165="","",ROUND(MAX(0,$J165*(1+$K165/3*1)*(1+$L165)*SUMIF(Listas!$E$6:$E$17,MONTH(M$4),Listas!$F$6:$F$17)*SUMIF(Listas!$H$6:$H$8,Listas!$B$9,Listas!$I$6:$I$8)),0))</x:f>
      </x:c>
      <x:c r="N165" s="36" t="str">
        <x:f>IF($A165="","",ROUND(MAX(0,$J165*(1+$K165/3*2)*(1+$L165)*SUMIF(Listas!$E$6:$E$17,MONTH(N$4),Listas!$F$6:$F$17)*SUMIF(Listas!$H$6:$H$8,Listas!$B$9,Listas!$I$6:$I$8)),0))</x:f>
      </x:c>
      <x:c r="O165" s="36" t="str">
        <x:f>IF($A165="","",ROUND(MAX(0,$J165*(1+$K165/3*3)*(1+$L165)*SUMIF(Listas!$E$6:$E$17,MONTH(O$4),Listas!$F$6:$F$17)*SUMIF(Listas!$H$6:$H$8,Listas!$B$9,Listas!$I$6:$I$8)),0))</x:f>
      </x:c>
      <x:c r="P165" s="36" t="str">
        <x:f>IF($A165="","",ROUND(MAX(0,$J165*(1+$K165/3*4)*(1+$L165)*SUMIF(Listas!$E$6:$E$17,MONTH(P$4),Listas!$F$6:$F$17)*SUMIF(Listas!$H$6:$H$8,Listas!$B$9,Listas!$I$6:$I$8)),0))</x:f>
      </x:c>
      <x:c r="Q165" s="36" t="str">
        <x:f>IF($A165="","",ROUND(MAX(0,$J165*(1+$K165/3*5)*(1+$L165)*SUMIF(Listas!$E$6:$E$17,MONTH(Q$4),Listas!$F$6:$F$17)*SUMIF(Listas!$H$6:$H$8,Listas!$B$9,Listas!$I$6:$I$8)),0))</x:f>
      </x:c>
      <x:c r="R165" s="36" t="str">
        <x:f>IF($A165="","",ROUND(MAX(0,$J165*(1+$K165/3*6)*(1+$L165)*SUMIF(Listas!$E$6:$E$17,MONTH(R$4),Listas!$F$6:$F$17)*SUMIF(Listas!$H$6:$H$8,Listas!$B$9,Listas!$I$6:$I$8)),0))</x:f>
      </x:c>
      <x:c r="S165" s="42" t="str">
        <x:f>IF($A165="","",IFERROR(SUMIFS(Historico!$H$5:$H$304,Historico!$B$5:$B$304,$A165)/COUNTIFS(Historico!$B$5:$B$304,$A165,Historico!$H$5:$H$304,"&gt;=0"),0))</x:f>
      </x:c>
      <x:c r="T165" s="42" t="str">
        <x:f>IF($A165="","",IFERROR(SUMIFS(Historico!$I$5:$I$304,Historico!$B$5:$B$304,$A165)/COUNTIFS(Historico!$B$5:$B$304,$A165,Historico!$I$5:$I$304,"&lt;&gt;"),0))</x:f>
      </x:c>
      <x:c r="U165" s="44" t="str">
        <x:f>IF($A165="","",IF($S165&lt;=0.10,"ALTA",IF($S165&lt;=Listas!$B$10,"ACEITÁVEL","BAIXA")))</x:f>
      </x:c>
      <x:c r="V165" s="44" t="str">
        <x:f>IF($A165="","",IF($U165="BAIXA","REVISAR MÉTODO",IF(ABS($T165)&gt;0.10,"CORRIGIR VIÉS",IF($K165&gt;0.12,"PREPARAR CRESCIMENTO",IF($K165&lt;-0.12,"REDUZIR PLANO","PLANO ESTÁVEL")))))</x:f>
      </x:c>
      <x:c r="W165" s="1"/>
    </x:row>
    <x:row r="166">
      <x:c r="A166" s="26"/>
      <x:c r="B166" s="36" t="str">
        <x:f>IF($A166="","",IFERROR(INDEX(Produtos!$B$5:$B$204,MATCH($A166,Produtos!$A$5:$A$204,0)),""))</x:f>
      </x:c>
      <x:c r="C166" s="36" t="str">
        <x:f>IF($A166="","",IFERROR(INDEX(Produtos!$C$5:$C$204,MATCH($A166,Produtos!$A$5:$A$204,0)),""))</x:f>
      </x:c>
      <x:c r="D166" s="36" t="str">
        <x:f>IF($A166="","",SUMIFS(Historico!$F$5:$F$304,Historico!$B$5:$B$304,$A166,Historico!$A$5:$A$304,D$4))</x:f>
      </x:c>
      <x:c r="E166" s="36" t="str">
        <x:f>IF($A166="","",SUMIFS(Historico!$F$5:$F$304,Historico!$B$5:$B$304,$A166,Historico!$A$5:$A$304,E$4))</x:f>
      </x:c>
      <x:c r="F166" s="36" t="str">
        <x:f>IF($A166="","",SUMIFS(Historico!$F$5:$F$304,Historico!$B$5:$B$304,$A166,Historico!$A$5:$A$304,F$4))</x:f>
      </x:c>
      <x:c r="G166" s="36" t="str">
        <x:f>IF($A166="","",SUMIFS(Historico!$F$5:$F$304,Historico!$B$5:$B$304,$A166,Historico!$A$5:$A$304,G$4))</x:f>
      </x:c>
      <x:c r="H166" s="36" t="str">
        <x:f>IF($A166="","",SUMIFS(Historico!$F$5:$F$304,Historico!$B$5:$B$304,$A166,Historico!$A$5:$A$304,H$4))</x:f>
      </x:c>
      <x:c r="I166" s="36" t="str">
        <x:f>IF($A166="","",SUMIFS(Historico!$F$5:$F$304,Historico!$B$5:$B$304,$A166,Historico!$A$5:$A$304,I$4))</x:f>
      </x:c>
      <x:c r="J166" s="36" t="str">
        <x:f>IF($A166="","",AVERAGE($G166:$I166))</x:f>
      </x:c>
      <x:c r="K166" s="42" t="str">
        <x:f>IF($A166="","",IFERROR(($I166-$G166)/MAX(1,$G166),0))</x:f>
      </x:c>
      <x:c r="L166" s="31"/>
      <x:c r="M166" s="36" t="str">
        <x:f>IF($A166="","",ROUND(MAX(0,$J166*(1+$K166/3*1)*(1+$L166)*SUMIF(Listas!$E$6:$E$17,MONTH(M$4),Listas!$F$6:$F$17)*SUMIF(Listas!$H$6:$H$8,Listas!$B$9,Listas!$I$6:$I$8)),0))</x:f>
      </x:c>
      <x:c r="N166" s="36" t="str">
        <x:f>IF($A166="","",ROUND(MAX(0,$J166*(1+$K166/3*2)*(1+$L166)*SUMIF(Listas!$E$6:$E$17,MONTH(N$4),Listas!$F$6:$F$17)*SUMIF(Listas!$H$6:$H$8,Listas!$B$9,Listas!$I$6:$I$8)),0))</x:f>
      </x:c>
      <x:c r="O166" s="36" t="str">
        <x:f>IF($A166="","",ROUND(MAX(0,$J166*(1+$K166/3*3)*(1+$L166)*SUMIF(Listas!$E$6:$E$17,MONTH(O$4),Listas!$F$6:$F$17)*SUMIF(Listas!$H$6:$H$8,Listas!$B$9,Listas!$I$6:$I$8)),0))</x:f>
      </x:c>
      <x:c r="P166" s="36" t="str">
        <x:f>IF($A166="","",ROUND(MAX(0,$J166*(1+$K166/3*4)*(1+$L166)*SUMIF(Listas!$E$6:$E$17,MONTH(P$4),Listas!$F$6:$F$17)*SUMIF(Listas!$H$6:$H$8,Listas!$B$9,Listas!$I$6:$I$8)),0))</x:f>
      </x:c>
      <x:c r="Q166" s="36" t="str">
        <x:f>IF($A166="","",ROUND(MAX(0,$J166*(1+$K166/3*5)*(1+$L166)*SUMIF(Listas!$E$6:$E$17,MONTH(Q$4),Listas!$F$6:$F$17)*SUMIF(Listas!$H$6:$H$8,Listas!$B$9,Listas!$I$6:$I$8)),0))</x:f>
      </x:c>
      <x:c r="R166" s="36" t="str">
        <x:f>IF($A166="","",ROUND(MAX(0,$J166*(1+$K166/3*6)*(1+$L166)*SUMIF(Listas!$E$6:$E$17,MONTH(R$4),Listas!$F$6:$F$17)*SUMIF(Listas!$H$6:$H$8,Listas!$B$9,Listas!$I$6:$I$8)),0))</x:f>
      </x:c>
      <x:c r="S166" s="42" t="str">
        <x:f>IF($A166="","",IFERROR(SUMIFS(Historico!$H$5:$H$304,Historico!$B$5:$B$304,$A166)/COUNTIFS(Historico!$B$5:$B$304,$A166,Historico!$H$5:$H$304,"&gt;=0"),0))</x:f>
      </x:c>
      <x:c r="T166" s="42" t="str">
        <x:f>IF($A166="","",IFERROR(SUMIFS(Historico!$I$5:$I$304,Historico!$B$5:$B$304,$A166)/COUNTIFS(Historico!$B$5:$B$304,$A166,Historico!$I$5:$I$304,"&lt;&gt;"),0))</x:f>
      </x:c>
      <x:c r="U166" s="44" t="str">
        <x:f>IF($A166="","",IF($S166&lt;=0.10,"ALTA",IF($S166&lt;=Listas!$B$10,"ACEITÁVEL","BAIXA")))</x:f>
      </x:c>
      <x:c r="V166" s="44" t="str">
        <x:f>IF($A166="","",IF($U166="BAIXA","REVISAR MÉTODO",IF(ABS($T166)&gt;0.10,"CORRIGIR VIÉS",IF($K166&gt;0.12,"PREPARAR CRESCIMENTO",IF($K166&lt;-0.12,"REDUZIR PLANO","PLANO ESTÁVEL")))))</x:f>
      </x:c>
      <x:c r="W166" s="1"/>
    </x:row>
    <x:row r="167">
      <x:c r="A167" s="26"/>
      <x:c r="B167" s="36" t="str">
        <x:f>IF($A167="","",IFERROR(INDEX(Produtos!$B$5:$B$204,MATCH($A167,Produtos!$A$5:$A$204,0)),""))</x:f>
      </x:c>
      <x:c r="C167" s="36" t="str">
        <x:f>IF($A167="","",IFERROR(INDEX(Produtos!$C$5:$C$204,MATCH($A167,Produtos!$A$5:$A$204,0)),""))</x:f>
      </x:c>
      <x:c r="D167" s="36" t="str">
        <x:f>IF($A167="","",SUMIFS(Historico!$F$5:$F$304,Historico!$B$5:$B$304,$A167,Historico!$A$5:$A$304,D$4))</x:f>
      </x:c>
      <x:c r="E167" s="36" t="str">
        <x:f>IF($A167="","",SUMIFS(Historico!$F$5:$F$304,Historico!$B$5:$B$304,$A167,Historico!$A$5:$A$304,E$4))</x:f>
      </x:c>
      <x:c r="F167" s="36" t="str">
        <x:f>IF($A167="","",SUMIFS(Historico!$F$5:$F$304,Historico!$B$5:$B$304,$A167,Historico!$A$5:$A$304,F$4))</x:f>
      </x:c>
      <x:c r="G167" s="36" t="str">
        <x:f>IF($A167="","",SUMIFS(Historico!$F$5:$F$304,Historico!$B$5:$B$304,$A167,Historico!$A$5:$A$304,G$4))</x:f>
      </x:c>
      <x:c r="H167" s="36" t="str">
        <x:f>IF($A167="","",SUMIFS(Historico!$F$5:$F$304,Historico!$B$5:$B$304,$A167,Historico!$A$5:$A$304,H$4))</x:f>
      </x:c>
      <x:c r="I167" s="36" t="str">
        <x:f>IF($A167="","",SUMIFS(Historico!$F$5:$F$304,Historico!$B$5:$B$304,$A167,Historico!$A$5:$A$304,I$4))</x:f>
      </x:c>
      <x:c r="J167" s="36" t="str">
        <x:f>IF($A167="","",AVERAGE($G167:$I167))</x:f>
      </x:c>
      <x:c r="K167" s="42" t="str">
        <x:f>IF($A167="","",IFERROR(($I167-$G167)/MAX(1,$G167),0))</x:f>
      </x:c>
      <x:c r="L167" s="31"/>
      <x:c r="M167" s="36" t="str">
        <x:f>IF($A167="","",ROUND(MAX(0,$J167*(1+$K167/3*1)*(1+$L167)*SUMIF(Listas!$E$6:$E$17,MONTH(M$4),Listas!$F$6:$F$17)*SUMIF(Listas!$H$6:$H$8,Listas!$B$9,Listas!$I$6:$I$8)),0))</x:f>
      </x:c>
      <x:c r="N167" s="36" t="str">
        <x:f>IF($A167="","",ROUND(MAX(0,$J167*(1+$K167/3*2)*(1+$L167)*SUMIF(Listas!$E$6:$E$17,MONTH(N$4),Listas!$F$6:$F$17)*SUMIF(Listas!$H$6:$H$8,Listas!$B$9,Listas!$I$6:$I$8)),0))</x:f>
      </x:c>
      <x:c r="O167" s="36" t="str">
        <x:f>IF($A167="","",ROUND(MAX(0,$J167*(1+$K167/3*3)*(1+$L167)*SUMIF(Listas!$E$6:$E$17,MONTH(O$4),Listas!$F$6:$F$17)*SUMIF(Listas!$H$6:$H$8,Listas!$B$9,Listas!$I$6:$I$8)),0))</x:f>
      </x:c>
      <x:c r="P167" s="36" t="str">
        <x:f>IF($A167="","",ROUND(MAX(0,$J167*(1+$K167/3*4)*(1+$L167)*SUMIF(Listas!$E$6:$E$17,MONTH(P$4),Listas!$F$6:$F$17)*SUMIF(Listas!$H$6:$H$8,Listas!$B$9,Listas!$I$6:$I$8)),0))</x:f>
      </x:c>
      <x:c r="Q167" s="36" t="str">
        <x:f>IF($A167="","",ROUND(MAX(0,$J167*(1+$K167/3*5)*(1+$L167)*SUMIF(Listas!$E$6:$E$17,MONTH(Q$4),Listas!$F$6:$F$17)*SUMIF(Listas!$H$6:$H$8,Listas!$B$9,Listas!$I$6:$I$8)),0))</x:f>
      </x:c>
      <x:c r="R167" s="36" t="str">
        <x:f>IF($A167="","",ROUND(MAX(0,$J167*(1+$K167/3*6)*(1+$L167)*SUMIF(Listas!$E$6:$E$17,MONTH(R$4),Listas!$F$6:$F$17)*SUMIF(Listas!$H$6:$H$8,Listas!$B$9,Listas!$I$6:$I$8)),0))</x:f>
      </x:c>
      <x:c r="S167" s="42" t="str">
        <x:f>IF($A167="","",IFERROR(SUMIFS(Historico!$H$5:$H$304,Historico!$B$5:$B$304,$A167)/COUNTIFS(Historico!$B$5:$B$304,$A167,Historico!$H$5:$H$304,"&gt;=0"),0))</x:f>
      </x:c>
      <x:c r="T167" s="42" t="str">
        <x:f>IF($A167="","",IFERROR(SUMIFS(Historico!$I$5:$I$304,Historico!$B$5:$B$304,$A167)/COUNTIFS(Historico!$B$5:$B$304,$A167,Historico!$I$5:$I$304,"&lt;&gt;"),0))</x:f>
      </x:c>
      <x:c r="U167" s="44" t="str">
        <x:f>IF($A167="","",IF($S167&lt;=0.10,"ALTA",IF($S167&lt;=Listas!$B$10,"ACEITÁVEL","BAIXA")))</x:f>
      </x:c>
      <x:c r="V167" s="44" t="str">
        <x:f>IF($A167="","",IF($U167="BAIXA","REVISAR MÉTODO",IF(ABS($T167)&gt;0.10,"CORRIGIR VIÉS",IF($K167&gt;0.12,"PREPARAR CRESCIMENTO",IF($K167&lt;-0.12,"REDUZIR PLANO","PLANO ESTÁVEL")))))</x:f>
      </x:c>
      <x:c r="W167" s="1"/>
    </x:row>
    <x:row r="168">
      <x:c r="A168" s="26"/>
      <x:c r="B168" s="36" t="str">
        <x:f>IF($A168="","",IFERROR(INDEX(Produtos!$B$5:$B$204,MATCH($A168,Produtos!$A$5:$A$204,0)),""))</x:f>
      </x:c>
      <x:c r="C168" s="36" t="str">
        <x:f>IF($A168="","",IFERROR(INDEX(Produtos!$C$5:$C$204,MATCH($A168,Produtos!$A$5:$A$204,0)),""))</x:f>
      </x:c>
      <x:c r="D168" s="36" t="str">
        <x:f>IF($A168="","",SUMIFS(Historico!$F$5:$F$304,Historico!$B$5:$B$304,$A168,Historico!$A$5:$A$304,D$4))</x:f>
      </x:c>
      <x:c r="E168" s="36" t="str">
        <x:f>IF($A168="","",SUMIFS(Historico!$F$5:$F$304,Historico!$B$5:$B$304,$A168,Historico!$A$5:$A$304,E$4))</x:f>
      </x:c>
      <x:c r="F168" s="36" t="str">
        <x:f>IF($A168="","",SUMIFS(Historico!$F$5:$F$304,Historico!$B$5:$B$304,$A168,Historico!$A$5:$A$304,F$4))</x:f>
      </x:c>
      <x:c r="G168" s="36" t="str">
        <x:f>IF($A168="","",SUMIFS(Historico!$F$5:$F$304,Historico!$B$5:$B$304,$A168,Historico!$A$5:$A$304,G$4))</x:f>
      </x:c>
      <x:c r="H168" s="36" t="str">
        <x:f>IF($A168="","",SUMIFS(Historico!$F$5:$F$304,Historico!$B$5:$B$304,$A168,Historico!$A$5:$A$304,H$4))</x:f>
      </x:c>
      <x:c r="I168" s="36" t="str">
        <x:f>IF($A168="","",SUMIFS(Historico!$F$5:$F$304,Historico!$B$5:$B$304,$A168,Historico!$A$5:$A$304,I$4))</x:f>
      </x:c>
      <x:c r="J168" s="36" t="str">
        <x:f>IF($A168="","",AVERAGE($G168:$I168))</x:f>
      </x:c>
      <x:c r="K168" s="42" t="str">
        <x:f>IF($A168="","",IFERROR(($I168-$G168)/MAX(1,$G168),0))</x:f>
      </x:c>
      <x:c r="L168" s="31"/>
      <x:c r="M168" s="36" t="str">
        <x:f>IF($A168="","",ROUND(MAX(0,$J168*(1+$K168/3*1)*(1+$L168)*SUMIF(Listas!$E$6:$E$17,MONTH(M$4),Listas!$F$6:$F$17)*SUMIF(Listas!$H$6:$H$8,Listas!$B$9,Listas!$I$6:$I$8)),0))</x:f>
      </x:c>
      <x:c r="N168" s="36" t="str">
        <x:f>IF($A168="","",ROUND(MAX(0,$J168*(1+$K168/3*2)*(1+$L168)*SUMIF(Listas!$E$6:$E$17,MONTH(N$4),Listas!$F$6:$F$17)*SUMIF(Listas!$H$6:$H$8,Listas!$B$9,Listas!$I$6:$I$8)),0))</x:f>
      </x:c>
      <x:c r="O168" s="36" t="str">
        <x:f>IF($A168="","",ROUND(MAX(0,$J168*(1+$K168/3*3)*(1+$L168)*SUMIF(Listas!$E$6:$E$17,MONTH(O$4),Listas!$F$6:$F$17)*SUMIF(Listas!$H$6:$H$8,Listas!$B$9,Listas!$I$6:$I$8)),0))</x:f>
      </x:c>
      <x:c r="P168" s="36" t="str">
        <x:f>IF($A168="","",ROUND(MAX(0,$J168*(1+$K168/3*4)*(1+$L168)*SUMIF(Listas!$E$6:$E$17,MONTH(P$4),Listas!$F$6:$F$17)*SUMIF(Listas!$H$6:$H$8,Listas!$B$9,Listas!$I$6:$I$8)),0))</x:f>
      </x:c>
      <x:c r="Q168" s="36" t="str">
        <x:f>IF($A168="","",ROUND(MAX(0,$J168*(1+$K168/3*5)*(1+$L168)*SUMIF(Listas!$E$6:$E$17,MONTH(Q$4),Listas!$F$6:$F$17)*SUMIF(Listas!$H$6:$H$8,Listas!$B$9,Listas!$I$6:$I$8)),0))</x:f>
      </x:c>
      <x:c r="R168" s="36" t="str">
        <x:f>IF($A168="","",ROUND(MAX(0,$J168*(1+$K168/3*6)*(1+$L168)*SUMIF(Listas!$E$6:$E$17,MONTH(R$4),Listas!$F$6:$F$17)*SUMIF(Listas!$H$6:$H$8,Listas!$B$9,Listas!$I$6:$I$8)),0))</x:f>
      </x:c>
      <x:c r="S168" s="42" t="str">
        <x:f>IF($A168="","",IFERROR(SUMIFS(Historico!$H$5:$H$304,Historico!$B$5:$B$304,$A168)/COUNTIFS(Historico!$B$5:$B$304,$A168,Historico!$H$5:$H$304,"&gt;=0"),0))</x:f>
      </x:c>
      <x:c r="T168" s="42" t="str">
        <x:f>IF($A168="","",IFERROR(SUMIFS(Historico!$I$5:$I$304,Historico!$B$5:$B$304,$A168)/COUNTIFS(Historico!$B$5:$B$304,$A168,Historico!$I$5:$I$304,"&lt;&gt;"),0))</x:f>
      </x:c>
      <x:c r="U168" s="44" t="str">
        <x:f>IF($A168="","",IF($S168&lt;=0.10,"ALTA",IF($S168&lt;=Listas!$B$10,"ACEITÁVEL","BAIXA")))</x:f>
      </x:c>
      <x:c r="V168" s="44" t="str">
        <x:f>IF($A168="","",IF($U168="BAIXA","REVISAR MÉTODO",IF(ABS($T168)&gt;0.10,"CORRIGIR VIÉS",IF($K168&gt;0.12,"PREPARAR CRESCIMENTO",IF($K168&lt;-0.12,"REDUZIR PLANO","PLANO ESTÁVEL")))))</x:f>
      </x:c>
      <x:c r="W168" s="1"/>
    </x:row>
    <x:row r="169">
      <x:c r="A169" s="26"/>
      <x:c r="B169" s="36" t="str">
        <x:f>IF($A169="","",IFERROR(INDEX(Produtos!$B$5:$B$204,MATCH($A169,Produtos!$A$5:$A$204,0)),""))</x:f>
      </x:c>
      <x:c r="C169" s="36" t="str">
        <x:f>IF($A169="","",IFERROR(INDEX(Produtos!$C$5:$C$204,MATCH($A169,Produtos!$A$5:$A$204,0)),""))</x:f>
      </x:c>
      <x:c r="D169" s="36" t="str">
        <x:f>IF($A169="","",SUMIFS(Historico!$F$5:$F$304,Historico!$B$5:$B$304,$A169,Historico!$A$5:$A$304,D$4))</x:f>
      </x:c>
      <x:c r="E169" s="36" t="str">
        <x:f>IF($A169="","",SUMIFS(Historico!$F$5:$F$304,Historico!$B$5:$B$304,$A169,Historico!$A$5:$A$304,E$4))</x:f>
      </x:c>
      <x:c r="F169" s="36" t="str">
        <x:f>IF($A169="","",SUMIFS(Historico!$F$5:$F$304,Historico!$B$5:$B$304,$A169,Historico!$A$5:$A$304,F$4))</x:f>
      </x:c>
      <x:c r="G169" s="36" t="str">
        <x:f>IF($A169="","",SUMIFS(Historico!$F$5:$F$304,Historico!$B$5:$B$304,$A169,Historico!$A$5:$A$304,G$4))</x:f>
      </x:c>
      <x:c r="H169" s="36" t="str">
        <x:f>IF($A169="","",SUMIFS(Historico!$F$5:$F$304,Historico!$B$5:$B$304,$A169,Historico!$A$5:$A$304,H$4))</x:f>
      </x:c>
      <x:c r="I169" s="36" t="str">
        <x:f>IF($A169="","",SUMIFS(Historico!$F$5:$F$304,Historico!$B$5:$B$304,$A169,Historico!$A$5:$A$304,I$4))</x:f>
      </x:c>
      <x:c r="J169" s="36" t="str">
        <x:f>IF($A169="","",AVERAGE($G169:$I169))</x:f>
      </x:c>
      <x:c r="K169" s="42" t="str">
        <x:f>IF($A169="","",IFERROR(($I169-$G169)/MAX(1,$G169),0))</x:f>
      </x:c>
      <x:c r="L169" s="31"/>
      <x:c r="M169" s="36" t="str">
        <x:f>IF($A169="","",ROUND(MAX(0,$J169*(1+$K169/3*1)*(1+$L169)*SUMIF(Listas!$E$6:$E$17,MONTH(M$4),Listas!$F$6:$F$17)*SUMIF(Listas!$H$6:$H$8,Listas!$B$9,Listas!$I$6:$I$8)),0))</x:f>
      </x:c>
      <x:c r="N169" s="36" t="str">
        <x:f>IF($A169="","",ROUND(MAX(0,$J169*(1+$K169/3*2)*(1+$L169)*SUMIF(Listas!$E$6:$E$17,MONTH(N$4),Listas!$F$6:$F$17)*SUMIF(Listas!$H$6:$H$8,Listas!$B$9,Listas!$I$6:$I$8)),0))</x:f>
      </x:c>
      <x:c r="O169" s="36" t="str">
        <x:f>IF($A169="","",ROUND(MAX(0,$J169*(1+$K169/3*3)*(1+$L169)*SUMIF(Listas!$E$6:$E$17,MONTH(O$4),Listas!$F$6:$F$17)*SUMIF(Listas!$H$6:$H$8,Listas!$B$9,Listas!$I$6:$I$8)),0))</x:f>
      </x:c>
      <x:c r="P169" s="36" t="str">
        <x:f>IF($A169="","",ROUND(MAX(0,$J169*(1+$K169/3*4)*(1+$L169)*SUMIF(Listas!$E$6:$E$17,MONTH(P$4),Listas!$F$6:$F$17)*SUMIF(Listas!$H$6:$H$8,Listas!$B$9,Listas!$I$6:$I$8)),0))</x:f>
      </x:c>
      <x:c r="Q169" s="36" t="str">
        <x:f>IF($A169="","",ROUND(MAX(0,$J169*(1+$K169/3*5)*(1+$L169)*SUMIF(Listas!$E$6:$E$17,MONTH(Q$4),Listas!$F$6:$F$17)*SUMIF(Listas!$H$6:$H$8,Listas!$B$9,Listas!$I$6:$I$8)),0))</x:f>
      </x:c>
      <x:c r="R169" s="36" t="str">
        <x:f>IF($A169="","",ROUND(MAX(0,$J169*(1+$K169/3*6)*(1+$L169)*SUMIF(Listas!$E$6:$E$17,MONTH(R$4),Listas!$F$6:$F$17)*SUMIF(Listas!$H$6:$H$8,Listas!$B$9,Listas!$I$6:$I$8)),0))</x:f>
      </x:c>
      <x:c r="S169" s="42" t="str">
        <x:f>IF($A169="","",IFERROR(SUMIFS(Historico!$H$5:$H$304,Historico!$B$5:$B$304,$A169)/COUNTIFS(Historico!$B$5:$B$304,$A169,Historico!$H$5:$H$304,"&gt;=0"),0))</x:f>
      </x:c>
      <x:c r="T169" s="42" t="str">
        <x:f>IF($A169="","",IFERROR(SUMIFS(Historico!$I$5:$I$304,Historico!$B$5:$B$304,$A169)/COUNTIFS(Historico!$B$5:$B$304,$A169,Historico!$I$5:$I$304,"&lt;&gt;"),0))</x:f>
      </x:c>
      <x:c r="U169" s="44" t="str">
        <x:f>IF($A169="","",IF($S169&lt;=0.10,"ALTA",IF($S169&lt;=Listas!$B$10,"ACEITÁVEL","BAIXA")))</x:f>
      </x:c>
      <x:c r="V169" s="44" t="str">
        <x:f>IF($A169="","",IF($U169="BAIXA","REVISAR MÉTODO",IF(ABS($T169)&gt;0.10,"CORRIGIR VIÉS",IF($K169&gt;0.12,"PREPARAR CRESCIMENTO",IF($K169&lt;-0.12,"REDUZIR PLANO","PLANO ESTÁVEL")))))</x:f>
      </x:c>
      <x:c r="W169" s="1"/>
    </x:row>
    <x:row r="170">
      <x:c r="A170" s="26"/>
      <x:c r="B170" s="36" t="str">
        <x:f>IF($A170="","",IFERROR(INDEX(Produtos!$B$5:$B$204,MATCH($A170,Produtos!$A$5:$A$204,0)),""))</x:f>
      </x:c>
      <x:c r="C170" s="36" t="str">
        <x:f>IF($A170="","",IFERROR(INDEX(Produtos!$C$5:$C$204,MATCH($A170,Produtos!$A$5:$A$204,0)),""))</x:f>
      </x:c>
      <x:c r="D170" s="36" t="str">
        <x:f>IF($A170="","",SUMIFS(Historico!$F$5:$F$304,Historico!$B$5:$B$304,$A170,Historico!$A$5:$A$304,D$4))</x:f>
      </x:c>
      <x:c r="E170" s="36" t="str">
        <x:f>IF($A170="","",SUMIFS(Historico!$F$5:$F$304,Historico!$B$5:$B$304,$A170,Historico!$A$5:$A$304,E$4))</x:f>
      </x:c>
      <x:c r="F170" s="36" t="str">
        <x:f>IF($A170="","",SUMIFS(Historico!$F$5:$F$304,Historico!$B$5:$B$304,$A170,Historico!$A$5:$A$304,F$4))</x:f>
      </x:c>
      <x:c r="G170" s="36" t="str">
        <x:f>IF($A170="","",SUMIFS(Historico!$F$5:$F$304,Historico!$B$5:$B$304,$A170,Historico!$A$5:$A$304,G$4))</x:f>
      </x:c>
      <x:c r="H170" s="36" t="str">
        <x:f>IF($A170="","",SUMIFS(Historico!$F$5:$F$304,Historico!$B$5:$B$304,$A170,Historico!$A$5:$A$304,H$4))</x:f>
      </x:c>
      <x:c r="I170" s="36" t="str">
        <x:f>IF($A170="","",SUMIFS(Historico!$F$5:$F$304,Historico!$B$5:$B$304,$A170,Historico!$A$5:$A$304,I$4))</x:f>
      </x:c>
      <x:c r="J170" s="36" t="str">
        <x:f>IF($A170="","",AVERAGE($G170:$I170))</x:f>
      </x:c>
      <x:c r="K170" s="42" t="str">
        <x:f>IF($A170="","",IFERROR(($I170-$G170)/MAX(1,$G170),0))</x:f>
      </x:c>
      <x:c r="L170" s="31"/>
      <x:c r="M170" s="36" t="str">
        <x:f>IF($A170="","",ROUND(MAX(0,$J170*(1+$K170/3*1)*(1+$L170)*SUMIF(Listas!$E$6:$E$17,MONTH(M$4),Listas!$F$6:$F$17)*SUMIF(Listas!$H$6:$H$8,Listas!$B$9,Listas!$I$6:$I$8)),0))</x:f>
      </x:c>
      <x:c r="N170" s="36" t="str">
        <x:f>IF($A170="","",ROUND(MAX(0,$J170*(1+$K170/3*2)*(1+$L170)*SUMIF(Listas!$E$6:$E$17,MONTH(N$4),Listas!$F$6:$F$17)*SUMIF(Listas!$H$6:$H$8,Listas!$B$9,Listas!$I$6:$I$8)),0))</x:f>
      </x:c>
      <x:c r="O170" s="36" t="str">
        <x:f>IF($A170="","",ROUND(MAX(0,$J170*(1+$K170/3*3)*(1+$L170)*SUMIF(Listas!$E$6:$E$17,MONTH(O$4),Listas!$F$6:$F$17)*SUMIF(Listas!$H$6:$H$8,Listas!$B$9,Listas!$I$6:$I$8)),0))</x:f>
      </x:c>
      <x:c r="P170" s="36" t="str">
        <x:f>IF($A170="","",ROUND(MAX(0,$J170*(1+$K170/3*4)*(1+$L170)*SUMIF(Listas!$E$6:$E$17,MONTH(P$4),Listas!$F$6:$F$17)*SUMIF(Listas!$H$6:$H$8,Listas!$B$9,Listas!$I$6:$I$8)),0))</x:f>
      </x:c>
      <x:c r="Q170" s="36" t="str">
        <x:f>IF($A170="","",ROUND(MAX(0,$J170*(1+$K170/3*5)*(1+$L170)*SUMIF(Listas!$E$6:$E$17,MONTH(Q$4),Listas!$F$6:$F$17)*SUMIF(Listas!$H$6:$H$8,Listas!$B$9,Listas!$I$6:$I$8)),0))</x:f>
      </x:c>
      <x:c r="R170" s="36" t="str">
        <x:f>IF($A170="","",ROUND(MAX(0,$J170*(1+$K170/3*6)*(1+$L170)*SUMIF(Listas!$E$6:$E$17,MONTH(R$4),Listas!$F$6:$F$17)*SUMIF(Listas!$H$6:$H$8,Listas!$B$9,Listas!$I$6:$I$8)),0))</x:f>
      </x:c>
      <x:c r="S170" s="42" t="str">
        <x:f>IF($A170="","",IFERROR(SUMIFS(Historico!$H$5:$H$304,Historico!$B$5:$B$304,$A170)/COUNTIFS(Historico!$B$5:$B$304,$A170,Historico!$H$5:$H$304,"&gt;=0"),0))</x:f>
      </x:c>
      <x:c r="T170" s="42" t="str">
        <x:f>IF($A170="","",IFERROR(SUMIFS(Historico!$I$5:$I$304,Historico!$B$5:$B$304,$A170)/COUNTIFS(Historico!$B$5:$B$304,$A170,Historico!$I$5:$I$304,"&lt;&gt;"),0))</x:f>
      </x:c>
      <x:c r="U170" s="44" t="str">
        <x:f>IF($A170="","",IF($S170&lt;=0.10,"ALTA",IF($S170&lt;=Listas!$B$10,"ACEITÁVEL","BAIXA")))</x:f>
      </x:c>
      <x:c r="V170" s="44" t="str">
        <x:f>IF($A170="","",IF($U170="BAIXA","REVISAR MÉTODO",IF(ABS($T170)&gt;0.10,"CORRIGIR VIÉS",IF($K170&gt;0.12,"PREPARAR CRESCIMENTO",IF($K170&lt;-0.12,"REDUZIR PLANO","PLANO ESTÁVEL")))))</x:f>
      </x:c>
      <x:c r="W170" s="1"/>
    </x:row>
    <x:row r="171">
      <x:c r="A171" s="26"/>
      <x:c r="B171" s="36" t="str">
        <x:f>IF($A171="","",IFERROR(INDEX(Produtos!$B$5:$B$204,MATCH($A171,Produtos!$A$5:$A$204,0)),""))</x:f>
      </x:c>
      <x:c r="C171" s="36" t="str">
        <x:f>IF($A171="","",IFERROR(INDEX(Produtos!$C$5:$C$204,MATCH($A171,Produtos!$A$5:$A$204,0)),""))</x:f>
      </x:c>
      <x:c r="D171" s="36" t="str">
        <x:f>IF($A171="","",SUMIFS(Historico!$F$5:$F$304,Historico!$B$5:$B$304,$A171,Historico!$A$5:$A$304,D$4))</x:f>
      </x:c>
      <x:c r="E171" s="36" t="str">
        <x:f>IF($A171="","",SUMIFS(Historico!$F$5:$F$304,Historico!$B$5:$B$304,$A171,Historico!$A$5:$A$304,E$4))</x:f>
      </x:c>
      <x:c r="F171" s="36" t="str">
        <x:f>IF($A171="","",SUMIFS(Historico!$F$5:$F$304,Historico!$B$5:$B$304,$A171,Historico!$A$5:$A$304,F$4))</x:f>
      </x:c>
      <x:c r="G171" s="36" t="str">
        <x:f>IF($A171="","",SUMIFS(Historico!$F$5:$F$304,Historico!$B$5:$B$304,$A171,Historico!$A$5:$A$304,G$4))</x:f>
      </x:c>
      <x:c r="H171" s="36" t="str">
        <x:f>IF($A171="","",SUMIFS(Historico!$F$5:$F$304,Historico!$B$5:$B$304,$A171,Historico!$A$5:$A$304,H$4))</x:f>
      </x:c>
      <x:c r="I171" s="36" t="str">
        <x:f>IF($A171="","",SUMIFS(Historico!$F$5:$F$304,Historico!$B$5:$B$304,$A171,Historico!$A$5:$A$304,I$4))</x:f>
      </x:c>
      <x:c r="J171" s="36" t="str">
        <x:f>IF($A171="","",AVERAGE($G171:$I171))</x:f>
      </x:c>
      <x:c r="K171" s="42" t="str">
        <x:f>IF($A171="","",IFERROR(($I171-$G171)/MAX(1,$G171),0))</x:f>
      </x:c>
      <x:c r="L171" s="31"/>
      <x:c r="M171" s="36" t="str">
        <x:f>IF($A171="","",ROUND(MAX(0,$J171*(1+$K171/3*1)*(1+$L171)*SUMIF(Listas!$E$6:$E$17,MONTH(M$4),Listas!$F$6:$F$17)*SUMIF(Listas!$H$6:$H$8,Listas!$B$9,Listas!$I$6:$I$8)),0))</x:f>
      </x:c>
      <x:c r="N171" s="36" t="str">
        <x:f>IF($A171="","",ROUND(MAX(0,$J171*(1+$K171/3*2)*(1+$L171)*SUMIF(Listas!$E$6:$E$17,MONTH(N$4),Listas!$F$6:$F$17)*SUMIF(Listas!$H$6:$H$8,Listas!$B$9,Listas!$I$6:$I$8)),0))</x:f>
      </x:c>
      <x:c r="O171" s="36" t="str">
        <x:f>IF($A171="","",ROUND(MAX(0,$J171*(1+$K171/3*3)*(1+$L171)*SUMIF(Listas!$E$6:$E$17,MONTH(O$4),Listas!$F$6:$F$17)*SUMIF(Listas!$H$6:$H$8,Listas!$B$9,Listas!$I$6:$I$8)),0))</x:f>
      </x:c>
      <x:c r="P171" s="36" t="str">
        <x:f>IF($A171="","",ROUND(MAX(0,$J171*(1+$K171/3*4)*(1+$L171)*SUMIF(Listas!$E$6:$E$17,MONTH(P$4),Listas!$F$6:$F$17)*SUMIF(Listas!$H$6:$H$8,Listas!$B$9,Listas!$I$6:$I$8)),0))</x:f>
      </x:c>
      <x:c r="Q171" s="36" t="str">
        <x:f>IF($A171="","",ROUND(MAX(0,$J171*(1+$K171/3*5)*(1+$L171)*SUMIF(Listas!$E$6:$E$17,MONTH(Q$4),Listas!$F$6:$F$17)*SUMIF(Listas!$H$6:$H$8,Listas!$B$9,Listas!$I$6:$I$8)),0))</x:f>
      </x:c>
      <x:c r="R171" s="36" t="str">
        <x:f>IF($A171="","",ROUND(MAX(0,$J171*(1+$K171/3*6)*(1+$L171)*SUMIF(Listas!$E$6:$E$17,MONTH(R$4),Listas!$F$6:$F$17)*SUMIF(Listas!$H$6:$H$8,Listas!$B$9,Listas!$I$6:$I$8)),0))</x:f>
      </x:c>
      <x:c r="S171" s="42" t="str">
        <x:f>IF($A171="","",IFERROR(SUMIFS(Historico!$H$5:$H$304,Historico!$B$5:$B$304,$A171)/COUNTIFS(Historico!$B$5:$B$304,$A171,Historico!$H$5:$H$304,"&gt;=0"),0))</x:f>
      </x:c>
      <x:c r="T171" s="42" t="str">
        <x:f>IF($A171="","",IFERROR(SUMIFS(Historico!$I$5:$I$304,Historico!$B$5:$B$304,$A171)/COUNTIFS(Historico!$B$5:$B$304,$A171,Historico!$I$5:$I$304,"&lt;&gt;"),0))</x:f>
      </x:c>
      <x:c r="U171" s="44" t="str">
        <x:f>IF($A171="","",IF($S171&lt;=0.10,"ALTA",IF($S171&lt;=Listas!$B$10,"ACEITÁVEL","BAIXA")))</x:f>
      </x:c>
      <x:c r="V171" s="44" t="str">
        <x:f>IF($A171="","",IF($U171="BAIXA","REVISAR MÉTODO",IF(ABS($T171)&gt;0.10,"CORRIGIR VIÉS",IF($K171&gt;0.12,"PREPARAR CRESCIMENTO",IF($K171&lt;-0.12,"REDUZIR PLANO","PLANO ESTÁVEL")))))</x:f>
      </x:c>
      <x:c r="W171" s="1"/>
    </x:row>
    <x:row r="172">
      <x:c r="A172" s="26"/>
      <x:c r="B172" s="36" t="str">
        <x:f>IF($A172="","",IFERROR(INDEX(Produtos!$B$5:$B$204,MATCH($A172,Produtos!$A$5:$A$204,0)),""))</x:f>
      </x:c>
      <x:c r="C172" s="36" t="str">
        <x:f>IF($A172="","",IFERROR(INDEX(Produtos!$C$5:$C$204,MATCH($A172,Produtos!$A$5:$A$204,0)),""))</x:f>
      </x:c>
      <x:c r="D172" s="36" t="str">
        <x:f>IF($A172="","",SUMIFS(Historico!$F$5:$F$304,Historico!$B$5:$B$304,$A172,Historico!$A$5:$A$304,D$4))</x:f>
      </x:c>
      <x:c r="E172" s="36" t="str">
        <x:f>IF($A172="","",SUMIFS(Historico!$F$5:$F$304,Historico!$B$5:$B$304,$A172,Historico!$A$5:$A$304,E$4))</x:f>
      </x:c>
      <x:c r="F172" s="36" t="str">
        <x:f>IF($A172="","",SUMIFS(Historico!$F$5:$F$304,Historico!$B$5:$B$304,$A172,Historico!$A$5:$A$304,F$4))</x:f>
      </x:c>
      <x:c r="G172" s="36" t="str">
        <x:f>IF($A172="","",SUMIFS(Historico!$F$5:$F$304,Historico!$B$5:$B$304,$A172,Historico!$A$5:$A$304,G$4))</x:f>
      </x:c>
      <x:c r="H172" s="36" t="str">
        <x:f>IF($A172="","",SUMIFS(Historico!$F$5:$F$304,Historico!$B$5:$B$304,$A172,Historico!$A$5:$A$304,H$4))</x:f>
      </x:c>
      <x:c r="I172" s="36" t="str">
        <x:f>IF($A172="","",SUMIFS(Historico!$F$5:$F$304,Historico!$B$5:$B$304,$A172,Historico!$A$5:$A$304,I$4))</x:f>
      </x:c>
      <x:c r="J172" s="36" t="str">
        <x:f>IF($A172="","",AVERAGE($G172:$I172))</x:f>
      </x:c>
      <x:c r="K172" s="42" t="str">
        <x:f>IF($A172="","",IFERROR(($I172-$G172)/MAX(1,$G172),0))</x:f>
      </x:c>
      <x:c r="L172" s="31"/>
      <x:c r="M172" s="36" t="str">
        <x:f>IF($A172="","",ROUND(MAX(0,$J172*(1+$K172/3*1)*(1+$L172)*SUMIF(Listas!$E$6:$E$17,MONTH(M$4),Listas!$F$6:$F$17)*SUMIF(Listas!$H$6:$H$8,Listas!$B$9,Listas!$I$6:$I$8)),0))</x:f>
      </x:c>
      <x:c r="N172" s="36" t="str">
        <x:f>IF($A172="","",ROUND(MAX(0,$J172*(1+$K172/3*2)*(1+$L172)*SUMIF(Listas!$E$6:$E$17,MONTH(N$4),Listas!$F$6:$F$17)*SUMIF(Listas!$H$6:$H$8,Listas!$B$9,Listas!$I$6:$I$8)),0))</x:f>
      </x:c>
      <x:c r="O172" s="36" t="str">
        <x:f>IF($A172="","",ROUND(MAX(0,$J172*(1+$K172/3*3)*(1+$L172)*SUMIF(Listas!$E$6:$E$17,MONTH(O$4),Listas!$F$6:$F$17)*SUMIF(Listas!$H$6:$H$8,Listas!$B$9,Listas!$I$6:$I$8)),0))</x:f>
      </x:c>
      <x:c r="P172" s="36" t="str">
        <x:f>IF($A172="","",ROUND(MAX(0,$J172*(1+$K172/3*4)*(1+$L172)*SUMIF(Listas!$E$6:$E$17,MONTH(P$4),Listas!$F$6:$F$17)*SUMIF(Listas!$H$6:$H$8,Listas!$B$9,Listas!$I$6:$I$8)),0))</x:f>
      </x:c>
      <x:c r="Q172" s="36" t="str">
        <x:f>IF($A172="","",ROUND(MAX(0,$J172*(1+$K172/3*5)*(1+$L172)*SUMIF(Listas!$E$6:$E$17,MONTH(Q$4),Listas!$F$6:$F$17)*SUMIF(Listas!$H$6:$H$8,Listas!$B$9,Listas!$I$6:$I$8)),0))</x:f>
      </x:c>
      <x:c r="R172" s="36" t="str">
        <x:f>IF($A172="","",ROUND(MAX(0,$J172*(1+$K172/3*6)*(1+$L172)*SUMIF(Listas!$E$6:$E$17,MONTH(R$4),Listas!$F$6:$F$17)*SUMIF(Listas!$H$6:$H$8,Listas!$B$9,Listas!$I$6:$I$8)),0))</x:f>
      </x:c>
      <x:c r="S172" s="42" t="str">
        <x:f>IF($A172="","",IFERROR(SUMIFS(Historico!$H$5:$H$304,Historico!$B$5:$B$304,$A172)/COUNTIFS(Historico!$B$5:$B$304,$A172,Historico!$H$5:$H$304,"&gt;=0"),0))</x:f>
      </x:c>
      <x:c r="T172" s="42" t="str">
        <x:f>IF($A172="","",IFERROR(SUMIFS(Historico!$I$5:$I$304,Historico!$B$5:$B$304,$A172)/COUNTIFS(Historico!$B$5:$B$304,$A172,Historico!$I$5:$I$304,"&lt;&gt;"),0))</x:f>
      </x:c>
      <x:c r="U172" s="44" t="str">
        <x:f>IF($A172="","",IF($S172&lt;=0.10,"ALTA",IF($S172&lt;=Listas!$B$10,"ACEITÁVEL","BAIXA")))</x:f>
      </x:c>
      <x:c r="V172" s="44" t="str">
        <x:f>IF($A172="","",IF($U172="BAIXA","REVISAR MÉTODO",IF(ABS($T172)&gt;0.10,"CORRIGIR VIÉS",IF($K172&gt;0.12,"PREPARAR CRESCIMENTO",IF($K172&lt;-0.12,"REDUZIR PLANO","PLANO ESTÁVEL")))))</x:f>
      </x:c>
      <x:c r="W172" s="1"/>
    </x:row>
    <x:row r="173">
      <x:c r="A173" s="26"/>
      <x:c r="B173" s="36" t="str">
        <x:f>IF($A173="","",IFERROR(INDEX(Produtos!$B$5:$B$204,MATCH($A173,Produtos!$A$5:$A$204,0)),""))</x:f>
      </x:c>
      <x:c r="C173" s="36" t="str">
        <x:f>IF($A173="","",IFERROR(INDEX(Produtos!$C$5:$C$204,MATCH($A173,Produtos!$A$5:$A$204,0)),""))</x:f>
      </x:c>
      <x:c r="D173" s="36" t="str">
        <x:f>IF($A173="","",SUMIFS(Historico!$F$5:$F$304,Historico!$B$5:$B$304,$A173,Historico!$A$5:$A$304,D$4))</x:f>
      </x:c>
      <x:c r="E173" s="36" t="str">
        <x:f>IF($A173="","",SUMIFS(Historico!$F$5:$F$304,Historico!$B$5:$B$304,$A173,Historico!$A$5:$A$304,E$4))</x:f>
      </x:c>
      <x:c r="F173" s="36" t="str">
        <x:f>IF($A173="","",SUMIFS(Historico!$F$5:$F$304,Historico!$B$5:$B$304,$A173,Historico!$A$5:$A$304,F$4))</x:f>
      </x:c>
      <x:c r="G173" s="36" t="str">
        <x:f>IF($A173="","",SUMIFS(Historico!$F$5:$F$304,Historico!$B$5:$B$304,$A173,Historico!$A$5:$A$304,G$4))</x:f>
      </x:c>
      <x:c r="H173" s="36" t="str">
        <x:f>IF($A173="","",SUMIFS(Historico!$F$5:$F$304,Historico!$B$5:$B$304,$A173,Historico!$A$5:$A$304,H$4))</x:f>
      </x:c>
      <x:c r="I173" s="36" t="str">
        <x:f>IF($A173="","",SUMIFS(Historico!$F$5:$F$304,Historico!$B$5:$B$304,$A173,Historico!$A$5:$A$304,I$4))</x:f>
      </x:c>
      <x:c r="J173" s="36" t="str">
        <x:f>IF($A173="","",AVERAGE($G173:$I173))</x:f>
      </x:c>
      <x:c r="K173" s="42" t="str">
        <x:f>IF($A173="","",IFERROR(($I173-$G173)/MAX(1,$G173),0))</x:f>
      </x:c>
      <x:c r="L173" s="31"/>
      <x:c r="M173" s="36" t="str">
        <x:f>IF($A173="","",ROUND(MAX(0,$J173*(1+$K173/3*1)*(1+$L173)*SUMIF(Listas!$E$6:$E$17,MONTH(M$4),Listas!$F$6:$F$17)*SUMIF(Listas!$H$6:$H$8,Listas!$B$9,Listas!$I$6:$I$8)),0))</x:f>
      </x:c>
      <x:c r="N173" s="36" t="str">
        <x:f>IF($A173="","",ROUND(MAX(0,$J173*(1+$K173/3*2)*(1+$L173)*SUMIF(Listas!$E$6:$E$17,MONTH(N$4),Listas!$F$6:$F$17)*SUMIF(Listas!$H$6:$H$8,Listas!$B$9,Listas!$I$6:$I$8)),0))</x:f>
      </x:c>
      <x:c r="O173" s="36" t="str">
        <x:f>IF($A173="","",ROUND(MAX(0,$J173*(1+$K173/3*3)*(1+$L173)*SUMIF(Listas!$E$6:$E$17,MONTH(O$4),Listas!$F$6:$F$17)*SUMIF(Listas!$H$6:$H$8,Listas!$B$9,Listas!$I$6:$I$8)),0))</x:f>
      </x:c>
      <x:c r="P173" s="36" t="str">
        <x:f>IF($A173="","",ROUND(MAX(0,$J173*(1+$K173/3*4)*(1+$L173)*SUMIF(Listas!$E$6:$E$17,MONTH(P$4),Listas!$F$6:$F$17)*SUMIF(Listas!$H$6:$H$8,Listas!$B$9,Listas!$I$6:$I$8)),0))</x:f>
      </x:c>
      <x:c r="Q173" s="36" t="str">
        <x:f>IF($A173="","",ROUND(MAX(0,$J173*(1+$K173/3*5)*(1+$L173)*SUMIF(Listas!$E$6:$E$17,MONTH(Q$4),Listas!$F$6:$F$17)*SUMIF(Listas!$H$6:$H$8,Listas!$B$9,Listas!$I$6:$I$8)),0))</x:f>
      </x:c>
      <x:c r="R173" s="36" t="str">
        <x:f>IF($A173="","",ROUND(MAX(0,$J173*(1+$K173/3*6)*(1+$L173)*SUMIF(Listas!$E$6:$E$17,MONTH(R$4),Listas!$F$6:$F$17)*SUMIF(Listas!$H$6:$H$8,Listas!$B$9,Listas!$I$6:$I$8)),0))</x:f>
      </x:c>
      <x:c r="S173" s="42" t="str">
        <x:f>IF($A173="","",IFERROR(SUMIFS(Historico!$H$5:$H$304,Historico!$B$5:$B$304,$A173)/COUNTIFS(Historico!$B$5:$B$304,$A173,Historico!$H$5:$H$304,"&gt;=0"),0))</x:f>
      </x:c>
      <x:c r="T173" s="42" t="str">
        <x:f>IF($A173="","",IFERROR(SUMIFS(Historico!$I$5:$I$304,Historico!$B$5:$B$304,$A173)/COUNTIFS(Historico!$B$5:$B$304,$A173,Historico!$I$5:$I$304,"&lt;&gt;"),0))</x:f>
      </x:c>
      <x:c r="U173" s="44" t="str">
        <x:f>IF($A173="","",IF($S173&lt;=0.10,"ALTA",IF($S173&lt;=Listas!$B$10,"ACEITÁVEL","BAIXA")))</x:f>
      </x:c>
      <x:c r="V173" s="44" t="str">
        <x:f>IF($A173="","",IF($U173="BAIXA","REVISAR MÉTODO",IF(ABS($T173)&gt;0.10,"CORRIGIR VIÉS",IF($K173&gt;0.12,"PREPARAR CRESCIMENTO",IF($K173&lt;-0.12,"REDUZIR PLANO","PLANO ESTÁVEL")))))</x:f>
      </x:c>
      <x:c r="W173" s="1"/>
    </x:row>
    <x:row r="174">
      <x:c r="A174" s="26"/>
      <x:c r="B174" s="36" t="str">
        <x:f>IF($A174="","",IFERROR(INDEX(Produtos!$B$5:$B$204,MATCH($A174,Produtos!$A$5:$A$204,0)),""))</x:f>
      </x:c>
      <x:c r="C174" s="36" t="str">
        <x:f>IF($A174="","",IFERROR(INDEX(Produtos!$C$5:$C$204,MATCH($A174,Produtos!$A$5:$A$204,0)),""))</x:f>
      </x:c>
      <x:c r="D174" s="36" t="str">
        <x:f>IF($A174="","",SUMIFS(Historico!$F$5:$F$304,Historico!$B$5:$B$304,$A174,Historico!$A$5:$A$304,D$4))</x:f>
      </x:c>
      <x:c r="E174" s="36" t="str">
        <x:f>IF($A174="","",SUMIFS(Historico!$F$5:$F$304,Historico!$B$5:$B$304,$A174,Historico!$A$5:$A$304,E$4))</x:f>
      </x:c>
      <x:c r="F174" s="36" t="str">
        <x:f>IF($A174="","",SUMIFS(Historico!$F$5:$F$304,Historico!$B$5:$B$304,$A174,Historico!$A$5:$A$304,F$4))</x:f>
      </x:c>
      <x:c r="G174" s="36" t="str">
        <x:f>IF($A174="","",SUMIFS(Historico!$F$5:$F$304,Historico!$B$5:$B$304,$A174,Historico!$A$5:$A$304,G$4))</x:f>
      </x:c>
      <x:c r="H174" s="36" t="str">
        <x:f>IF($A174="","",SUMIFS(Historico!$F$5:$F$304,Historico!$B$5:$B$304,$A174,Historico!$A$5:$A$304,H$4))</x:f>
      </x:c>
      <x:c r="I174" s="36" t="str">
        <x:f>IF($A174="","",SUMIFS(Historico!$F$5:$F$304,Historico!$B$5:$B$304,$A174,Historico!$A$5:$A$304,I$4))</x:f>
      </x:c>
      <x:c r="J174" s="36" t="str">
        <x:f>IF($A174="","",AVERAGE($G174:$I174))</x:f>
      </x:c>
      <x:c r="K174" s="42" t="str">
        <x:f>IF($A174="","",IFERROR(($I174-$G174)/MAX(1,$G174),0))</x:f>
      </x:c>
      <x:c r="L174" s="31"/>
      <x:c r="M174" s="36" t="str">
        <x:f>IF($A174="","",ROUND(MAX(0,$J174*(1+$K174/3*1)*(1+$L174)*SUMIF(Listas!$E$6:$E$17,MONTH(M$4),Listas!$F$6:$F$17)*SUMIF(Listas!$H$6:$H$8,Listas!$B$9,Listas!$I$6:$I$8)),0))</x:f>
      </x:c>
      <x:c r="N174" s="36" t="str">
        <x:f>IF($A174="","",ROUND(MAX(0,$J174*(1+$K174/3*2)*(1+$L174)*SUMIF(Listas!$E$6:$E$17,MONTH(N$4),Listas!$F$6:$F$17)*SUMIF(Listas!$H$6:$H$8,Listas!$B$9,Listas!$I$6:$I$8)),0))</x:f>
      </x:c>
      <x:c r="O174" s="36" t="str">
        <x:f>IF($A174="","",ROUND(MAX(0,$J174*(1+$K174/3*3)*(1+$L174)*SUMIF(Listas!$E$6:$E$17,MONTH(O$4),Listas!$F$6:$F$17)*SUMIF(Listas!$H$6:$H$8,Listas!$B$9,Listas!$I$6:$I$8)),0))</x:f>
      </x:c>
      <x:c r="P174" s="36" t="str">
        <x:f>IF($A174="","",ROUND(MAX(0,$J174*(1+$K174/3*4)*(1+$L174)*SUMIF(Listas!$E$6:$E$17,MONTH(P$4),Listas!$F$6:$F$17)*SUMIF(Listas!$H$6:$H$8,Listas!$B$9,Listas!$I$6:$I$8)),0))</x:f>
      </x:c>
      <x:c r="Q174" s="36" t="str">
        <x:f>IF($A174="","",ROUND(MAX(0,$J174*(1+$K174/3*5)*(1+$L174)*SUMIF(Listas!$E$6:$E$17,MONTH(Q$4),Listas!$F$6:$F$17)*SUMIF(Listas!$H$6:$H$8,Listas!$B$9,Listas!$I$6:$I$8)),0))</x:f>
      </x:c>
      <x:c r="R174" s="36" t="str">
        <x:f>IF($A174="","",ROUND(MAX(0,$J174*(1+$K174/3*6)*(1+$L174)*SUMIF(Listas!$E$6:$E$17,MONTH(R$4),Listas!$F$6:$F$17)*SUMIF(Listas!$H$6:$H$8,Listas!$B$9,Listas!$I$6:$I$8)),0))</x:f>
      </x:c>
      <x:c r="S174" s="42" t="str">
        <x:f>IF($A174="","",IFERROR(SUMIFS(Historico!$H$5:$H$304,Historico!$B$5:$B$304,$A174)/COUNTIFS(Historico!$B$5:$B$304,$A174,Historico!$H$5:$H$304,"&gt;=0"),0))</x:f>
      </x:c>
      <x:c r="T174" s="42" t="str">
        <x:f>IF($A174="","",IFERROR(SUMIFS(Historico!$I$5:$I$304,Historico!$B$5:$B$304,$A174)/COUNTIFS(Historico!$B$5:$B$304,$A174,Historico!$I$5:$I$304,"&lt;&gt;"),0))</x:f>
      </x:c>
      <x:c r="U174" s="44" t="str">
        <x:f>IF($A174="","",IF($S174&lt;=0.10,"ALTA",IF($S174&lt;=Listas!$B$10,"ACEITÁVEL","BAIXA")))</x:f>
      </x:c>
      <x:c r="V174" s="44" t="str">
        <x:f>IF($A174="","",IF($U174="BAIXA","REVISAR MÉTODO",IF(ABS($T174)&gt;0.10,"CORRIGIR VIÉS",IF($K174&gt;0.12,"PREPARAR CRESCIMENTO",IF($K174&lt;-0.12,"REDUZIR PLANO","PLANO ESTÁVEL")))))</x:f>
      </x:c>
      <x:c r="W174" s="1"/>
    </x:row>
    <x:row r="175">
      <x:c r="A175" s="26"/>
      <x:c r="B175" s="36" t="str">
        <x:f>IF($A175="","",IFERROR(INDEX(Produtos!$B$5:$B$204,MATCH($A175,Produtos!$A$5:$A$204,0)),""))</x:f>
      </x:c>
      <x:c r="C175" s="36" t="str">
        <x:f>IF($A175="","",IFERROR(INDEX(Produtos!$C$5:$C$204,MATCH($A175,Produtos!$A$5:$A$204,0)),""))</x:f>
      </x:c>
      <x:c r="D175" s="36" t="str">
        <x:f>IF($A175="","",SUMIFS(Historico!$F$5:$F$304,Historico!$B$5:$B$304,$A175,Historico!$A$5:$A$304,D$4))</x:f>
      </x:c>
      <x:c r="E175" s="36" t="str">
        <x:f>IF($A175="","",SUMIFS(Historico!$F$5:$F$304,Historico!$B$5:$B$304,$A175,Historico!$A$5:$A$304,E$4))</x:f>
      </x:c>
      <x:c r="F175" s="36" t="str">
        <x:f>IF($A175="","",SUMIFS(Historico!$F$5:$F$304,Historico!$B$5:$B$304,$A175,Historico!$A$5:$A$304,F$4))</x:f>
      </x:c>
      <x:c r="G175" s="36" t="str">
        <x:f>IF($A175="","",SUMIFS(Historico!$F$5:$F$304,Historico!$B$5:$B$304,$A175,Historico!$A$5:$A$304,G$4))</x:f>
      </x:c>
      <x:c r="H175" s="36" t="str">
        <x:f>IF($A175="","",SUMIFS(Historico!$F$5:$F$304,Historico!$B$5:$B$304,$A175,Historico!$A$5:$A$304,H$4))</x:f>
      </x:c>
      <x:c r="I175" s="36" t="str">
        <x:f>IF($A175="","",SUMIFS(Historico!$F$5:$F$304,Historico!$B$5:$B$304,$A175,Historico!$A$5:$A$304,I$4))</x:f>
      </x:c>
      <x:c r="J175" s="36" t="str">
        <x:f>IF($A175="","",AVERAGE($G175:$I175))</x:f>
      </x:c>
      <x:c r="K175" s="42" t="str">
        <x:f>IF($A175="","",IFERROR(($I175-$G175)/MAX(1,$G175),0))</x:f>
      </x:c>
      <x:c r="L175" s="31"/>
      <x:c r="M175" s="36" t="str">
        <x:f>IF($A175="","",ROUND(MAX(0,$J175*(1+$K175/3*1)*(1+$L175)*SUMIF(Listas!$E$6:$E$17,MONTH(M$4),Listas!$F$6:$F$17)*SUMIF(Listas!$H$6:$H$8,Listas!$B$9,Listas!$I$6:$I$8)),0))</x:f>
      </x:c>
      <x:c r="N175" s="36" t="str">
        <x:f>IF($A175="","",ROUND(MAX(0,$J175*(1+$K175/3*2)*(1+$L175)*SUMIF(Listas!$E$6:$E$17,MONTH(N$4),Listas!$F$6:$F$17)*SUMIF(Listas!$H$6:$H$8,Listas!$B$9,Listas!$I$6:$I$8)),0))</x:f>
      </x:c>
      <x:c r="O175" s="36" t="str">
        <x:f>IF($A175="","",ROUND(MAX(0,$J175*(1+$K175/3*3)*(1+$L175)*SUMIF(Listas!$E$6:$E$17,MONTH(O$4),Listas!$F$6:$F$17)*SUMIF(Listas!$H$6:$H$8,Listas!$B$9,Listas!$I$6:$I$8)),0))</x:f>
      </x:c>
      <x:c r="P175" s="36" t="str">
        <x:f>IF($A175="","",ROUND(MAX(0,$J175*(1+$K175/3*4)*(1+$L175)*SUMIF(Listas!$E$6:$E$17,MONTH(P$4),Listas!$F$6:$F$17)*SUMIF(Listas!$H$6:$H$8,Listas!$B$9,Listas!$I$6:$I$8)),0))</x:f>
      </x:c>
      <x:c r="Q175" s="36" t="str">
        <x:f>IF($A175="","",ROUND(MAX(0,$J175*(1+$K175/3*5)*(1+$L175)*SUMIF(Listas!$E$6:$E$17,MONTH(Q$4),Listas!$F$6:$F$17)*SUMIF(Listas!$H$6:$H$8,Listas!$B$9,Listas!$I$6:$I$8)),0))</x:f>
      </x:c>
      <x:c r="R175" s="36" t="str">
        <x:f>IF($A175="","",ROUND(MAX(0,$J175*(1+$K175/3*6)*(1+$L175)*SUMIF(Listas!$E$6:$E$17,MONTH(R$4),Listas!$F$6:$F$17)*SUMIF(Listas!$H$6:$H$8,Listas!$B$9,Listas!$I$6:$I$8)),0))</x:f>
      </x:c>
      <x:c r="S175" s="42" t="str">
        <x:f>IF($A175="","",IFERROR(SUMIFS(Historico!$H$5:$H$304,Historico!$B$5:$B$304,$A175)/COUNTIFS(Historico!$B$5:$B$304,$A175,Historico!$H$5:$H$304,"&gt;=0"),0))</x:f>
      </x:c>
      <x:c r="T175" s="42" t="str">
        <x:f>IF($A175="","",IFERROR(SUMIFS(Historico!$I$5:$I$304,Historico!$B$5:$B$304,$A175)/COUNTIFS(Historico!$B$5:$B$304,$A175,Historico!$I$5:$I$304,"&lt;&gt;"),0))</x:f>
      </x:c>
      <x:c r="U175" s="44" t="str">
        <x:f>IF($A175="","",IF($S175&lt;=0.10,"ALTA",IF($S175&lt;=Listas!$B$10,"ACEITÁVEL","BAIXA")))</x:f>
      </x:c>
      <x:c r="V175" s="44" t="str">
        <x:f>IF($A175="","",IF($U175="BAIXA","REVISAR MÉTODO",IF(ABS($T175)&gt;0.10,"CORRIGIR VIÉS",IF($K175&gt;0.12,"PREPARAR CRESCIMENTO",IF($K175&lt;-0.12,"REDUZIR PLANO","PLANO ESTÁVEL")))))</x:f>
      </x:c>
      <x:c r="W175" s="1"/>
    </x:row>
    <x:row r="176">
      <x:c r="A176" s="26"/>
      <x:c r="B176" s="36" t="str">
        <x:f>IF($A176="","",IFERROR(INDEX(Produtos!$B$5:$B$204,MATCH($A176,Produtos!$A$5:$A$204,0)),""))</x:f>
      </x:c>
      <x:c r="C176" s="36" t="str">
        <x:f>IF($A176="","",IFERROR(INDEX(Produtos!$C$5:$C$204,MATCH($A176,Produtos!$A$5:$A$204,0)),""))</x:f>
      </x:c>
      <x:c r="D176" s="36" t="str">
        <x:f>IF($A176="","",SUMIFS(Historico!$F$5:$F$304,Historico!$B$5:$B$304,$A176,Historico!$A$5:$A$304,D$4))</x:f>
      </x:c>
      <x:c r="E176" s="36" t="str">
        <x:f>IF($A176="","",SUMIFS(Historico!$F$5:$F$304,Historico!$B$5:$B$304,$A176,Historico!$A$5:$A$304,E$4))</x:f>
      </x:c>
      <x:c r="F176" s="36" t="str">
        <x:f>IF($A176="","",SUMIFS(Historico!$F$5:$F$304,Historico!$B$5:$B$304,$A176,Historico!$A$5:$A$304,F$4))</x:f>
      </x:c>
      <x:c r="G176" s="36" t="str">
        <x:f>IF($A176="","",SUMIFS(Historico!$F$5:$F$304,Historico!$B$5:$B$304,$A176,Historico!$A$5:$A$304,G$4))</x:f>
      </x:c>
      <x:c r="H176" s="36" t="str">
        <x:f>IF($A176="","",SUMIFS(Historico!$F$5:$F$304,Historico!$B$5:$B$304,$A176,Historico!$A$5:$A$304,H$4))</x:f>
      </x:c>
      <x:c r="I176" s="36" t="str">
        <x:f>IF($A176="","",SUMIFS(Historico!$F$5:$F$304,Historico!$B$5:$B$304,$A176,Historico!$A$5:$A$304,I$4))</x:f>
      </x:c>
      <x:c r="J176" s="36" t="str">
        <x:f>IF($A176="","",AVERAGE($G176:$I176))</x:f>
      </x:c>
      <x:c r="K176" s="42" t="str">
        <x:f>IF($A176="","",IFERROR(($I176-$G176)/MAX(1,$G176),0))</x:f>
      </x:c>
      <x:c r="L176" s="31"/>
      <x:c r="M176" s="36" t="str">
        <x:f>IF($A176="","",ROUND(MAX(0,$J176*(1+$K176/3*1)*(1+$L176)*SUMIF(Listas!$E$6:$E$17,MONTH(M$4),Listas!$F$6:$F$17)*SUMIF(Listas!$H$6:$H$8,Listas!$B$9,Listas!$I$6:$I$8)),0))</x:f>
      </x:c>
      <x:c r="N176" s="36" t="str">
        <x:f>IF($A176="","",ROUND(MAX(0,$J176*(1+$K176/3*2)*(1+$L176)*SUMIF(Listas!$E$6:$E$17,MONTH(N$4),Listas!$F$6:$F$17)*SUMIF(Listas!$H$6:$H$8,Listas!$B$9,Listas!$I$6:$I$8)),0))</x:f>
      </x:c>
      <x:c r="O176" s="36" t="str">
        <x:f>IF($A176="","",ROUND(MAX(0,$J176*(1+$K176/3*3)*(1+$L176)*SUMIF(Listas!$E$6:$E$17,MONTH(O$4),Listas!$F$6:$F$17)*SUMIF(Listas!$H$6:$H$8,Listas!$B$9,Listas!$I$6:$I$8)),0))</x:f>
      </x:c>
      <x:c r="P176" s="36" t="str">
        <x:f>IF($A176="","",ROUND(MAX(0,$J176*(1+$K176/3*4)*(1+$L176)*SUMIF(Listas!$E$6:$E$17,MONTH(P$4),Listas!$F$6:$F$17)*SUMIF(Listas!$H$6:$H$8,Listas!$B$9,Listas!$I$6:$I$8)),0))</x:f>
      </x:c>
      <x:c r="Q176" s="36" t="str">
        <x:f>IF($A176="","",ROUND(MAX(0,$J176*(1+$K176/3*5)*(1+$L176)*SUMIF(Listas!$E$6:$E$17,MONTH(Q$4),Listas!$F$6:$F$17)*SUMIF(Listas!$H$6:$H$8,Listas!$B$9,Listas!$I$6:$I$8)),0))</x:f>
      </x:c>
      <x:c r="R176" s="36" t="str">
        <x:f>IF($A176="","",ROUND(MAX(0,$J176*(1+$K176/3*6)*(1+$L176)*SUMIF(Listas!$E$6:$E$17,MONTH(R$4),Listas!$F$6:$F$17)*SUMIF(Listas!$H$6:$H$8,Listas!$B$9,Listas!$I$6:$I$8)),0))</x:f>
      </x:c>
      <x:c r="S176" s="42" t="str">
        <x:f>IF($A176="","",IFERROR(SUMIFS(Historico!$H$5:$H$304,Historico!$B$5:$B$304,$A176)/COUNTIFS(Historico!$B$5:$B$304,$A176,Historico!$H$5:$H$304,"&gt;=0"),0))</x:f>
      </x:c>
      <x:c r="T176" s="42" t="str">
        <x:f>IF($A176="","",IFERROR(SUMIFS(Historico!$I$5:$I$304,Historico!$B$5:$B$304,$A176)/COUNTIFS(Historico!$B$5:$B$304,$A176,Historico!$I$5:$I$304,"&lt;&gt;"),0))</x:f>
      </x:c>
      <x:c r="U176" s="44" t="str">
        <x:f>IF($A176="","",IF($S176&lt;=0.10,"ALTA",IF($S176&lt;=Listas!$B$10,"ACEITÁVEL","BAIXA")))</x:f>
      </x:c>
      <x:c r="V176" s="44" t="str">
        <x:f>IF($A176="","",IF($U176="BAIXA","REVISAR MÉTODO",IF(ABS($T176)&gt;0.10,"CORRIGIR VIÉS",IF($K176&gt;0.12,"PREPARAR CRESCIMENTO",IF($K176&lt;-0.12,"REDUZIR PLANO","PLANO ESTÁVEL")))))</x:f>
      </x:c>
      <x:c r="W176" s="1"/>
    </x:row>
    <x:row r="177">
      <x:c r="A177" s="26"/>
      <x:c r="B177" s="36" t="str">
        <x:f>IF($A177="","",IFERROR(INDEX(Produtos!$B$5:$B$204,MATCH($A177,Produtos!$A$5:$A$204,0)),""))</x:f>
      </x:c>
      <x:c r="C177" s="36" t="str">
        <x:f>IF($A177="","",IFERROR(INDEX(Produtos!$C$5:$C$204,MATCH($A177,Produtos!$A$5:$A$204,0)),""))</x:f>
      </x:c>
      <x:c r="D177" s="36" t="str">
        <x:f>IF($A177="","",SUMIFS(Historico!$F$5:$F$304,Historico!$B$5:$B$304,$A177,Historico!$A$5:$A$304,D$4))</x:f>
      </x:c>
      <x:c r="E177" s="36" t="str">
        <x:f>IF($A177="","",SUMIFS(Historico!$F$5:$F$304,Historico!$B$5:$B$304,$A177,Historico!$A$5:$A$304,E$4))</x:f>
      </x:c>
      <x:c r="F177" s="36" t="str">
        <x:f>IF($A177="","",SUMIFS(Historico!$F$5:$F$304,Historico!$B$5:$B$304,$A177,Historico!$A$5:$A$304,F$4))</x:f>
      </x:c>
      <x:c r="G177" s="36" t="str">
        <x:f>IF($A177="","",SUMIFS(Historico!$F$5:$F$304,Historico!$B$5:$B$304,$A177,Historico!$A$5:$A$304,G$4))</x:f>
      </x:c>
      <x:c r="H177" s="36" t="str">
        <x:f>IF($A177="","",SUMIFS(Historico!$F$5:$F$304,Historico!$B$5:$B$304,$A177,Historico!$A$5:$A$304,H$4))</x:f>
      </x:c>
      <x:c r="I177" s="36" t="str">
        <x:f>IF($A177="","",SUMIFS(Historico!$F$5:$F$304,Historico!$B$5:$B$304,$A177,Historico!$A$5:$A$304,I$4))</x:f>
      </x:c>
      <x:c r="J177" s="36" t="str">
        <x:f>IF($A177="","",AVERAGE($G177:$I177))</x:f>
      </x:c>
      <x:c r="K177" s="42" t="str">
        <x:f>IF($A177="","",IFERROR(($I177-$G177)/MAX(1,$G177),0))</x:f>
      </x:c>
      <x:c r="L177" s="31"/>
      <x:c r="M177" s="36" t="str">
        <x:f>IF($A177="","",ROUND(MAX(0,$J177*(1+$K177/3*1)*(1+$L177)*SUMIF(Listas!$E$6:$E$17,MONTH(M$4),Listas!$F$6:$F$17)*SUMIF(Listas!$H$6:$H$8,Listas!$B$9,Listas!$I$6:$I$8)),0))</x:f>
      </x:c>
      <x:c r="N177" s="36" t="str">
        <x:f>IF($A177="","",ROUND(MAX(0,$J177*(1+$K177/3*2)*(1+$L177)*SUMIF(Listas!$E$6:$E$17,MONTH(N$4),Listas!$F$6:$F$17)*SUMIF(Listas!$H$6:$H$8,Listas!$B$9,Listas!$I$6:$I$8)),0))</x:f>
      </x:c>
      <x:c r="O177" s="36" t="str">
        <x:f>IF($A177="","",ROUND(MAX(0,$J177*(1+$K177/3*3)*(1+$L177)*SUMIF(Listas!$E$6:$E$17,MONTH(O$4),Listas!$F$6:$F$17)*SUMIF(Listas!$H$6:$H$8,Listas!$B$9,Listas!$I$6:$I$8)),0))</x:f>
      </x:c>
      <x:c r="P177" s="36" t="str">
        <x:f>IF($A177="","",ROUND(MAX(0,$J177*(1+$K177/3*4)*(1+$L177)*SUMIF(Listas!$E$6:$E$17,MONTH(P$4),Listas!$F$6:$F$17)*SUMIF(Listas!$H$6:$H$8,Listas!$B$9,Listas!$I$6:$I$8)),0))</x:f>
      </x:c>
      <x:c r="Q177" s="36" t="str">
        <x:f>IF($A177="","",ROUND(MAX(0,$J177*(1+$K177/3*5)*(1+$L177)*SUMIF(Listas!$E$6:$E$17,MONTH(Q$4),Listas!$F$6:$F$17)*SUMIF(Listas!$H$6:$H$8,Listas!$B$9,Listas!$I$6:$I$8)),0))</x:f>
      </x:c>
      <x:c r="R177" s="36" t="str">
        <x:f>IF($A177="","",ROUND(MAX(0,$J177*(1+$K177/3*6)*(1+$L177)*SUMIF(Listas!$E$6:$E$17,MONTH(R$4),Listas!$F$6:$F$17)*SUMIF(Listas!$H$6:$H$8,Listas!$B$9,Listas!$I$6:$I$8)),0))</x:f>
      </x:c>
      <x:c r="S177" s="42" t="str">
        <x:f>IF($A177="","",IFERROR(SUMIFS(Historico!$H$5:$H$304,Historico!$B$5:$B$304,$A177)/COUNTIFS(Historico!$B$5:$B$304,$A177,Historico!$H$5:$H$304,"&gt;=0"),0))</x:f>
      </x:c>
      <x:c r="T177" s="42" t="str">
        <x:f>IF($A177="","",IFERROR(SUMIFS(Historico!$I$5:$I$304,Historico!$B$5:$B$304,$A177)/COUNTIFS(Historico!$B$5:$B$304,$A177,Historico!$I$5:$I$304,"&lt;&gt;"),0))</x:f>
      </x:c>
      <x:c r="U177" s="44" t="str">
        <x:f>IF($A177="","",IF($S177&lt;=0.10,"ALTA",IF($S177&lt;=Listas!$B$10,"ACEITÁVEL","BAIXA")))</x:f>
      </x:c>
      <x:c r="V177" s="44" t="str">
        <x:f>IF($A177="","",IF($U177="BAIXA","REVISAR MÉTODO",IF(ABS($T177)&gt;0.10,"CORRIGIR VIÉS",IF($K177&gt;0.12,"PREPARAR CRESCIMENTO",IF($K177&lt;-0.12,"REDUZIR PLANO","PLANO ESTÁVEL")))))</x:f>
      </x:c>
      <x:c r="W177" s="1"/>
    </x:row>
    <x:row r="178">
      <x:c r="A178" s="26"/>
      <x:c r="B178" s="36" t="str">
        <x:f>IF($A178="","",IFERROR(INDEX(Produtos!$B$5:$B$204,MATCH($A178,Produtos!$A$5:$A$204,0)),""))</x:f>
      </x:c>
      <x:c r="C178" s="36" t="str">
        <x:f>IF($A178="","",IFERROR(INDEX(Produtos!$C$5:$C$204,MATCH($A178,Produtos!$A$5:$A$204,0)),""))</x:f>
      </x:c>
      <x:c r="D178" s="36" t="str">
        <x:f>IF($A178="","",SUMIFS(Historico!$F$5:$F$304,Historico!$B$5:$B$304,$A178,Historico!$A$5:$A$304,D$4))</x:f>
      </x:c>
      <x:c r="E178" s="36" t="str">
        <x:f>IF($A178="","",SUMIFS(Historico!$F$5:$F$304,Historico!$B$5:$B$304,$A178,Historico!$A$5:$A$304,E$4))</x:f>
      </x:c>
      <x:c r="F178" s="36" t="str">
        <x:f>IF($A178="","",SUMIFS(Historico!$F$5:$F$304,Historico!$B$5:$B$304,$A178,Historico!$A$5:$A$304,F$4))</x:f>
      </x:c>
      <x:c r="G178" s="36" t="str">
        <x:f>IF($A178="","",SUMIFS(Historico!$F$5:$F$304,Historico!$B$5:$B$304,$A178,Historico!$A$5:$A$304,G$4))</x:f>
      </x:c>
      <x:c r="H178" s="36" t="str">
        <x:f>IF($A178="","",SUMIFS(Historico!$F$5:$F$304,Historico!$B$5:$B$304,$A178,Historico!$A$5:$A$304,H$4))</x:f>
      </x:c>
      <x:c r="I178" s="36" t="str">
        <x:f>IF($A178="","",SUMIFS(Historico!$F$5:$F$304,Historico!$B$5:$B$304,$A178,Historico!$A$5:$A$304,I$4))</x:f>
      </x:c>
      <x:c r="J178" s="36" t="str">
        <x:f>IF($A178="","",AVERAGE($G178:$I178))</x:f>
      </x:c>
      <x:c r="K178" s="42" t="str">
        <x:f>IF($A178="","",IFERROR(($I178-$G178)/MAX(1,$G178),0))</x:f>
      </x:c>
      <x:c r="L178" s="31"/>
      <x:c r="M178" s="36" t="str">
        <x:f>IF($A178="","",ROUND(MAX(0,$J178*(1+$K178/3*1)*(1+$L178)*SUMIF(Listas!$E$6:$E$17,MONTH(M$4),Listas!$F$6:$F$17)*SUMIF(Listas!$H$6:$H$8,Listas!$B$9,Listas!$I$6:$I$8)),0))</x:f>
      </x:c>
      <x:c r="N178" s="36" t="str">
        <x:f>IF($A178="","",ROUND(MAX(0,$J178*(1+$K178/3*2)*(1+$L178)*SUMIF(Listas!$E$6:$E$17,MONTH(N$4),Listas!$F$6:$F$17)*SUMIF(Listas!$H$6:$H$8,Listas!$B$9,Listas!$I$6:$I$8)),0))</x:f>
      </x:c>
      <x:c r="O178" s="36" t="str">
        <x:f>IF($A178="","",ROUND(MAX(0,$J178*(1+$K178/3*3)*(1+$L178)*SUMIF(Listas!$E$6:$E$17,MONTH(O$4),Listas!$F$6:$F$17)*SUMIF(Listas!$H$6:$H$8,Listas!$B$9,Listas!$I$6:$I$8)),0))</x:f>
      </x:c>
      <x:c r="P178" s="36" t="str">
        <x:f>IF($A178="","",ROUND(MAX(0,$J178*(1+$K178/3*4)*(1+$L178)*SUMIF(Listas!$E$6:$E$17,MONTH(P$4),Listas!$F$6:$F$17)*SUMIF(Listas!$H$6:$H$8,Listas!$B$9,Listas!$I$6:$I$8)),0))</x:f>
      </x:c>
      <x:c r="Q178" s="36" t="str">
        <x:f>IF($A178="","",ROUND(MAX(0,$J178*(1+$K178/3*5)*(1+$L178)*SUMIF(Listas!$E$6:$E$17,MONTH(Q$4),Listas!$F$6:$F$17)*SUMIF(Listas!$H$6:$H$8,Listas!$B$9,Listas!$I$6:$I$8)),0))</x:f>
      </x:c>
      <x:c r="R178" s="36" t="str">
        <x:f>IF($A178="","",ROUND(MAX(0,$J178*(1+$K178/3*6)*(1+$L178)*SUMIF(Listas!$E$6:$E$17,MONTH(R$4),Listas!$F$6:$F$17)*SUMIF(Listas!$H$6:$H$8,Listas!$B$9,Listas!$I$6:$I$8)),0))</x:f>
      </x:c>
      <x:c r="S178" s="42" t="str">
        <x:f>IF($A178="","",IFERROR(SUMIFS(Historico!$H$5:$H$304,Historico!$B$5:$B$304,$A178)/COUNTIFS(Historico!$B$5:$B$304,$A178,Historico!$H$5:$H$304,"&gt;=0"),0))</x:f>
      </x:c>
      <x:c r="T178" s="42" t="str">
        <x:f>IF($A178="","",IFERROR(SUMIFS(Historico!$I$5:$I$304,Historico!$B$5:$B$304,$A178)/COUNTIFS(Historico!$B$5:$B$304,$A178,Historico!$I$5:$I$304,"&lt;&gt;"),0))</x:f>
      </x:c>
      <x:c r="U178" s="44" t="str">
        <x:f>IF($A178="","",IF($S178&lt;=0.10,"ALTA",IF($S178&lt;=Listas!$B$10,"ACEITÁVEL","BAIXA")))</x:f>
      </x:c>
      <x:c r="V178" s="44" t="str">
        <x:f>IF($A178="","",IF($U178="BAIXA","REVISAR MÉTODO",IF(ABS($T178)&gt;0.10,"CORRIGIR VIÉS",IF($K178&gt;0.12,"PREPARAR CRESCIMENTO",IF($K178&lt;-0.12,"REDUZIR PLANO","PLANO ESTÁVEL")))))</x:f>
      </x:c>
      <x:c r="W178" s="1"/>
    </x:row>
    <x:row r="179">
      <x:c r="A179" s="26"/>
      <x:c r="B179" s="36" t="str">
        <x:f>IF($A179="","",IFERROR(INDEX(Produtos!$B$5:$B$204,MATCH($A179,Produtos!$A$5:$A$204,0)),""))</x:f>
      </x:c>
      <x:c r="C179" s="36" t="str">
        <x:f>IF($A179="","",IFERROR(INDEX(Produtos!$C$5:$C$204,MATCH($A179,Produtos!$A$5:$A$204,0)),""))</x:f>
      </x:c>
      <x:c r="D179" s="36" t="str">
        <x:f>IF($A179="","",SUMIFS(Historico!$F$5:$F$304,Historico!$B$5:$B$304,$A179,Historico!$A$5:$A$304,D$4))</x:f>
      </x:c>
      <x:c r="E179" s="36" t="str">
        <x:f>IF($A179="","",SUMIFS(Historico!$F$5:$F$304,Historico!$B$5:$B$304,$A179,Historico!$A$5:$A$304,E$4))</x:f>
      </x:c>
      <x:c r="F179" s="36" t="str">
        <x:f>IF($A179="","",SUMIFS(Historico!$F$5:$F$304,Historico!$B$5:$B$304,$A179,Historico!$A$5:$A$304,F$4))</x:f>
      </x:c>
      <x:c r="G179" s="36" t="str">
        <x:f>IF($A179="","",SUMIFS(Historico!$F$5:$F$304,Historico!$B$5:$B$304,$A179,Historico!$A$5:$A$304,G$4))</x:f>
      </x:c>
      <x:c r="H179" s="36" t="str">
        <x:f>IF($A179="","",SUMIFS(Historico!$F$5:$F$304,Historico!$B$5:$B$304,$A179,Historico!$A$5:$A$304,H$4))</x:f>
      </x:c>
      <x:c r="I179" s="36" t="str">
        <x:f>IF($A179="","",SUMIFS(Historico!$F$5:$F$304,Historico!$B$5:$B$304,$A179,Historico!$A$5:$A$304,I$4))</x:f>
      </x:c>
      <x:c r="J179" s="36" t="str">
        <x:f>IF($A179="","",AVERAGE($G179:$I179))</x:f>
      </x:c>
      <x:c r="K179" s="42" t="str">
        <x:f>IF($A179="","",IFERROR(($I179-$G179)/MAX(1,$G179),0))</x:f>
      </x:c>
      <x:c r="L179" s="31"/>
      <x:c r="M179" s="36" t="str">
        <x:f>IF($A179="","",ROUND(MAX(0,$J179*(1+$K179/3*1)*(1+$L179)*SUMIF(Listas!$E$6:$E$17,MONTH(M$4),Listas!$F$6:$F$17)*SUMIF(Listas!$H$6:$H$8,Listas!$B$9,Listas!$I$6:$I$8)),0))</x:f>
      </x:c>
      <x:c r="N179" s="36" t="str">
        <x:f>IF($A179="","",ROUND(MAX(0,$J179*(1+$K179/3*2)*(1+$L179)*SUMIF(Listas!$E$6:$E$17,MONTH(N$4),Listas!$F$6:$F$17)*SUMIF(Listas!$H$6:$H$8,Listas!$B$9,Listas!$I$6:$I$8)),0))</x:f>
      </x:c>
      <x:c r="O179" s="36" t="str">
        <x:f>IF($A179="","",ROUND(MAX(0,$J179*(1+$K179/3*3)*(1+$L179)*SUMIF(Listas!$E$6:$E$17,MONTH(O$4),Listas!$F$6:$F$17)*SUMIF(Listas!$H$6:$H$8,Listas!$B$9,Listas!$I$6:$I$8)),0))</x:f>
      </x:c>
      <x:c r="P179" s="36" t="str">
        <x:f>IF($A179="","",ROUND(MAX(0,$J179*(1+$K179/3*4)*(1+$L179)*SUMIF(Listas!$E$6:$E$17,MONTH(P$4),Listas!$F$6:$F$17)*SUMIF(Listas!$H$6:$H$8,Listas!$B$9,Listas!$I$6:$I$8)),0))</x:f>
      </x:c>
      <x:c r="Q179" s="36" t="str">
        <x:f>IF($A179="","",ROUND(MAX(0,$J179*(1+$K179/3*5)*(1+$L179)*SUMIF(Listas!$E$6:$E$17,MONTH(Q$4),Listas!$F$6:$F$17)*SUMIF(Listas!$H$6:$H$8,Listas!$B$9,Listas!$I$6:$I$8)),0))</x:f>
      </x:c>
      <x:c r="R179" s="36" t="str">
        <x:f>IF($A179="","",ROUND(MAX(0,$J179*(1+$K179/3*6)*(1+$L179)*SUMIF(Listas!$E$6:$E$17,MONTH(R$4),Listas!$F$6:$F$17)*SUMIF(Listas!$H$6:$H$8,Listas!$B$9,Listas!$I$6:$I$8)),0))</x:f>
      </x:c>
      <x:c r="S179" s="42" t="str">
        <x:f>IF($A179="","",IFERROR(SUMIFS(Historico!$H$5:$H$304,Historico!$B$5:$B$304,$A179)/COUNTIFS(Historico!$B$5:$B$304,$A179,Historico!$H$5:$H$304,"&gt;=0"),0))</x:f>
      </x:c>
      <x:c r="T179" s="42" t="str">
        <x:f>IF($A179="","",IFERROR(SUMIFS(Historico!$I$5:$I$304,Historico!$B$5:$B$304,$A179)/COUNTIFS(Historico!$B$5:$B$304,$A179,Historico!$I$5:$I$304,"&lt;&gt;"),0))</x:f>
      </x:c>
      <x:c r="U179" s="44" t="str">
        <x:f>IF($A179="","",IF($S179&lt;=0.10,"ALTA",IF($S179&lt;=Listas!$B$10,"ACEITÁVEL","BAIXA")))</x:f>
      </x:c>
      <x:c r="V179" s="44" t="str">
        <x:f>IF($A179="","",IF($U179="BAIXA","REVISAR MÉTODO",IF(ABS($T179)&gt;0.10,"CORRIGIR VIÉS",IF($K179&gt;0.12,"PREPARAR CRESCIMENTO",IF($K179&lt;-0.12,"REDUZIR PLANO","PLANO ESTÁVEL")))))</x:f>
      </x:c>
      <x:c r="W179" s="1"/>
    </x:row>
    <x:row r="180">
      <x:c r="A180" s="26"/>
      <x:c r="B180" s="36" t="str">
        <x:f>IF($A180="","",IFERROR(INDEX(Produtos!$B$5:$B$204,MATCH($A180,Produtos!$A$5:$A$204,0)),""))</x:f>
      </x:c>
      <x:c r="C180" s="36" t="str">
        <x:f>IF($A180="","",IFERROR(INDEX(Produtos!$C$5:$C$204,MATCH($A180,Produtos!$A$5:$A$204,0)),""))</x:f>
      </x:c>
      <x:c r="D180" s="36" t="str">
        <x:f>IF($A180="","",SUMIFS(Historico!$F$5:$F$304,Historico!$B$5:$B$304,$A180,Historico!$A$5:$A$304,D$4))</x:f>
      </x:c>
      <x:c r="E180" s="36" t="str">
        <x:f>IF($A180="","",SUMIFS(Historico!$F$5:$F$304,Historico!$B$5:$B$304,$A180,Historico!$A$5:$A$304,E$4))</x:f>
      </x:c>
      <x:c r="F180" s="36" t="str">
        <x:f>IF($A180="","",SUMIFS(Historico!$F$5:$F$304,Historico!$B$5:$B$304,$A180,Historico!$A$5:$A$304,F$4))</x:f>
      </x:c>
      <x:c r="G180" s="36" t="str">
        <x:f>IF($A180="","",SUMIFS(Historico!$F$5:$F$304,Historico!$B$5:$B$304,$A180,Historico!$A$5:$A$304,G$4))</x:f>
      </x:c>
      <x:c r="H180" s="36" t="str">
        <x:f>IF($A180="","",SUMIFS(Historico!$F$5:$F$304,Historico!$B$5:$B$304,$A180,Historico!$A$5:$A$304,H$4))</x:f>
      </x:c>
      <x:c r="I180" s="36" t="str">
        <x:f>IF($A180="","",SUMIFS(Historico!$F$5:$F$304,Historico!$B$5:$B$304,$A180,Historico!$A$5:$A$304,I$4))</x:f>
      </x:c>
      <x:c r="J180" s="36" t="str">
        <x:f>IF($A180="","",AVERAGE($G180:$I180))</x:f>
      </x:c>
      <x:c r="K180" s="42" t="str">
        <x:f>IF($A180="","",IFERROR(($I180-$G180)/MAX(1,$G180),0))</x:f>
      </x:c>
      <x:c r="L180" s="31"/>
      <x:c r="M180" s="36" t="str">
        <x:f>IF($A180="","",ROUND(MAX(0,$J180*(1+$K180/3*1)*(1+$L180)*SUMIF(Listas!$E$6:$E$17,MONTH(M$4),Listas!$F$6:$F$17)*SUMIF(Listas!$H$6:$H$8,Listas!$B$9,Listas!$I$6:$I$8)),0))</x:f>
      </x:c>
      <x:c r="N180" s="36" t="str">
        <x:f>IF($A180="","",ROUND(MAX(0,$J180*(1+$K180/3*2)*(1+$L180)*SUMIF(Listas!$E$6:$E$17,MONTH(N$4),Listas!$F$6:$F$17)*SUMIF(Listas!$H$6:$H$8,Listas!$B$9,Listas!$I$6:$I$8)),0))</x:f>
      </x:c>
      <x:c r="O180" s="36" t="str">
        <x:f>IF($A180="","",ROUND(MAX(0,$J180*(1+$K180/3*3)*(1+$L180)*SUMIF(Listas!$E$6:$E$17,MONTH(O$4),Listas!$F$6:$F$17)*SUMIF(Listas!$H$6:$H$8,Listas!$B$9,Listas!$I$6:$I$8)),0))</x:f>
      </x:c>
      <x:c r="P180" s="36" t="str">
        <x:f>IF($A180="","",ROUND(MAX(0,$J180*(1+$K180/3*4)*(1+$L180)*SUMIF(Listas!$E$6:$E$17,MONTH(P$4),Listas!$F$6:$F$17)*SUMIF(Listas!$H$6:$H$8,Listas!$B$9,Listas!$I$6:$I$8)),0))</x:f>
      </x:c>
      <x:c r="Q180" s="36" t="str">
        <x:f>IF($A180="","",ROUND(MAX(0,$J180*(1+$K180/3*5)*(1+$L180)*SUMIF(Listas!$E$6:$E$17,MONTH(Q$4),Listas!$F$6:$F$17)*SUMIF(Listas!$H$6:$H$8,Listas!$B$9,Listas!$I$6:$I$8)),0))</x:f>
      </x:c>
      <x:c r="R180" s="36" t="str">
        <x:f>IF($A180="","",ROUND(MAX(0,$J180*(1+$K180/3*6)*(1+$L180)*SUMIF(Listas!$E$6:$E$17,MONTH(R$4),Listas!$F$6:$F$17)*SUMIF(Listas!$H$6:$H$8,Listas!$B$9,Listas!$I$6:$I$8)),0))</x:f>
      </x:c>
      <x:c r="S180" s="42" t="str">
        <x:f>IF($A180="","",IFERROR(SUMIFS(Historico!$H$5:$H$304,Historico!$B$5:$B$304,$A180)/COUNTIFS(Historico!$B$5:$B$304,$A180,Historico!$H$5:$H$304,"&gt;=0"),0))</x:f>
      </x:c>
      <x:c r="T180" s="42" t="str">
        <x:f>IF($A180="","",IFERROR(SUMIFS(Historico!$I$5:$I$304,Historico!$B$5:$B$304,$A180)/COUNTIFS(Historico!$B$5:$B$304,$A180,Historico!$I$5:$I$304,"&lt;&gt;"),0))</x:f>
      </x:c>
      <x:c r="U180" s="44" t="str">
        <x:f>IF($A180="","",IF($S180&lt;=0.10,"ALTA",IF($S180&lt;=Listas!$B$10,"ACEITÁVEL","BAIXA")))</x:f>
      </x:c>
      <x:c r="V180" s="44" t="str">
        <x:f>IF($A180="","",IF($U180="BAIXA","REVISAR MÉTODO",IF(ABS($T180)&gt;0.10,"CORRIGIR VIÉS",IF($K180&gt;0.12,"PREPARAR CRESCIMENTO",IF($K180&lt;-0.12,"REDUZIR PLANO","PLANO ESTÁVEL")))))</x:f>
      </x:c>
      <x:c r="W180" s="1"/>
    </x:row>
    <x:row r="181">
      <x:c r="A181" s="26"/>
      <x:c r="B181" s="36" t="str">
        <x:f>IF($A181="","",IFERROR(INDEX(Produtos!$B$5:$B$204,MATCH($A181,Produtos!$A$5:$A$204,0)),""))</x:f>
      </x:c>
      <x:c r="C181" s="36" t="str">
        <x:f>IF($A181="","",IFERROR(INDEX(Produtos!$C$5:$C$204,MATCH($A181,Produtos!$A$5:$A$204,0)),""))</x:f>
      </x:c>
      <x:c r="D181" s="36" t="str">
        <x:f>IF($A181="","",SUMIFS(Historico!$F$5:$F$304,Historico!$B$5:$B$304,$A181,Historico!$A$5:$A$304,D$4))</x:f>
      </x:c>
      <x:c r="E181" s="36" t="str">
        <x:f>IF($A181="","",SUMIFS(Historico!$F$5:$F$304,Historico!$B$5:$B$304,$A181,Historico!$A$5:$A$304,E$4))</x:f>
      </x:c>
      <x:c r="F181" s="36" t="str">
        <x:f>IF($A181="","",SUMIFS(Historico!$F$5:$F$304,Historico!$B$5:$B$304,$A181,Historico!$A$5:$A$304,F$4))</x:f>
      </x:c>
      <x:c r="G181" s="36" t="str">
        <x:f>IF($A181="","",SUMIFS(Historico!$F$5:$F$304,Historico!$B$5:$B$304,$A181,Historico!$A$5:$A$304,G$4))</x:f>
      </x:c>
      <x:c r="H181" s="36" t="str">
        <x:f>IF($A181="","",SUMIFS(Historico!$F$5:$F$304,Historico!$B$5:$B$304,$A181,Historico!$A$5:$A$304,H$4))</x:f>
      </x:c>
      <x:c r="I181" s="36" t="str">
        <x:f>IF($A181="","",SUMIFS(Historico!$F$5:$F$304,Historico!$B$5:$B$304,$A181,Historico!$A$5:$A$304,I$4))</x:f>
      </x:c>
      <x:c r="J181" s="36" t="str">
        <x:f>IF($A181="","",AVERAGE($G181:$I181))</x:f>
      </x:c>
      <x:c r="K181" s="42" t="str">
        <x:f>IF($A181="","",IFERROR(($I181-$G181)/MAX(1,$G181),0))</x:f>
      </x:c>
      <x:c r="L181" s="31"/>
      <x:c r="M181" s="36" t="str">
        <x:f>IF($A181="","",ROUND(MAX(0,$J181*(1+$K181/3*1)*(1+$L181)*SUMIF(Listas!$E$6:$E$17,MONTH(M$4),Listas!$F$6:$F$17)*SUMIF(Listas!$H$6:$H$8,Listas!$B$9,Listas!$I$6:$I$8)),0))</x:f>
      </x:c>
      <x:c r="N181" s="36" t="str">
        <x:f>IF($A181="","",ROUND(MAX(0,$J181*(1+$K181/3*2)*(1+$L181)*SUMIF(Listas!$E$6:$E$17,MONTH(N$4),Listas!$F$6:$F$17)*SUMIF(Listas!$H$6:$H$8,Listas!$B$9,Listas!$I$6:$I$8)),0))</x:f>
      </x:c>
      <x:c r="O181" s="36" t="str">
        <x:f>IF($A181="","",ROUND(MAX(0,$J181*(1+$K181/3*3)*(1+$L181)*SUMIF(Listas!$E$6:$E$17,MONTH(O$4),Listas!$F$6:$F$17)*SUMIF(Listas!$H$6:$H$8,Listas!$B$9,Listas!$I$6:$I$8)),0))</x:f>
      </x:c>
      <x:c r="P181" s="36" t="str">
        <x:f>IF($A181="","",ROUND(MAX(0,$J181*(1+$K181/3*4)*(1+$L181)*SUMIF(Listas!$E$6:$E$17,MONTH(P$4),Listas!$F$6:$F$17)*SUMIF(Listas!$H$6:$H$8,Listas!$B$9,Listas!$I$6:$I$8)),0))</x:f>
      </x:c>
      <x:c r="Q181" s="36" t="str">
        <x:f>IF($A181="","",ROUND(MAX(0,$J181*(1+$K181/3*5)*(1+$L181)*SUMIF(Listas!$E$6:$E$17,MONTH(Q$4),Listas!$F$6:$F$17)*SUMIF(Listas!$H$6:$H$8,Listas!$B$9,Listas!$I$6:$I$8)),0))</x:f>
      </x:c>
      <x:c r="R181" s="36" t="str">
        <x:f>IF($A181="","",ROUND(MAX(0,$J181*(1+$K181/3*6)*(1+$L181)*SUMIF(Listas!$E$6:$E$17,MONTH(R$4),Listas!$F$6:$F$17)*SUMIF(Listas!$H$6:$H$8,Listas!$B$9,Listas!$I$6:$I$8)),0))</x:f>
      </x:c>
      <x:c r="S181" s="42" t="str">
        <x:f>IF($A181="","",IFERROR(SUMIFS(Historico!$H$5:$H$304,Historico!$B$5:$B$304,$A181)/COUNTIFS(Historico!$B$5:$B$304,$A181,Historico!$H$5:$H$304,"&gt;=0"),0))</x:f>
      </x:c>
      <x:c r="T181" s="42" t="str">
        <x:f>IF($A181="","",IFERROR(SUMIFS(Historico!$I$5:$I$304,Historico!$B$5:$B$304,$A181)/COUNTIFS(Historico!$B$5:$B$304,$A181,Historico!$I$5:$I$304,"&lt;&gt;"),0))</x:f>
      </x:c>
      <x:c r="U181" s="44" t="str">
        <x:f>IF($A181="","",IF($S181&lt;=0.10,"ALTA",IF($S181&lt;=Listas!$B$10,"ACEITÁVEL","BAIXA")))</x:f>
      </x:c>
      <x:c r="V181" s="44" t="str">
        <x:f>IF($A181="","",IF($U181="BAIXA","REVISAR MÉTODO",IF(ABS($T181)&gt;0.10,"CORRIGIR VIÉS",IF($K181&gt;0.12,"PREPARAR CRESCIMENTO",IF($K181&lt;-0.12,"REDUZIR PLANO","PLANO ESTÁVEL")))))</x:f>
      </x:c>
      <x:c r="W181" s="1"/>
    </x:row>
    <x:row r="182">
      <x:c r="A182" s="26"/>
      <x:c r="B182" s="36" t="str">
        <x:f>IF($A182="","",IFERROR(INDEX(Produtos!$B$5:$B$204,MATCH($A182,Produtos!$A$5:$A$204,0)),""))</x:f>
      </x:c>
      <x:c r="C182" s="36" t="str">
        <x:f>IF($A182="","",IFERROR(INDEX(Produtos!$C$5:$C$204,MATCH($A182,Produtos!$A$5:$A$204,0)),""))</x:f>
      </x:c>
      <x:c r="D182" s="36" t="str">
        <x:f>IF($A182="","",SUMIFS(Historico!$F$5:$F$304,Historico!$B$5:$B$304,$A182,Historico!$A$5:$A$304,D$4))</x:f>
      </x:c>
      <x:c r="E182" s="36" t="str">
        <x:f>IF($A182="","",SUMIFS(Historico!$F$5:$F$304,Historico!$B$5:$B$304,$A182,Historico!$A$5:$A$304,E$4))</x:f>
      </x:c>
      <x:c r="F182" s="36" t="str">
        <x:f>IF($A182="","",SUMIFS(Historico!$F$5:$F$304,Historico!$B$5:$B$304,$A182,Historico!$A$5:$A$304,F$4))</x:f>
      </x:c>
      <x:c r="G182" s="36" t="str">
        <x:f>IF($A182="","",SUMIFS(Historico!$F$5:$F$304,Historico!$B$5:$B$304,$A182,Historico!$A$5:$A$304,G$4))</x:f>
      </x:c>
      <x:c r="H182" s="36" t="str">
        <x:f>IF($A182="","",SUMIFS(Historico!$F$5:$F$304,Historico!$B$5:$B$304,$A182,Historico!$A$5:$A$304,H$4))</x:f>
      </x:c>
      <x:c r="I182" s="36" t="str">
        <x:f>IF($A182="","",SUMIFS(Historico!$F$5:$F$304,Historico!$B$5:$B$304,$A182,Historico!$A$5:$A$304,I$4))</x:f>
      </x:c>
      <x:c r="J182" s="36" t="str">
        <x:f>IF($A182="","",AVERAGE($G182:$I182))</x:f>
      </x:c>
      <x:c r="K182" s="42" t="str">
        <x:f>IF($A182="","",IFERROR(($I182-$G182)/MAX(1,$G182),0))</x:f>
      </x:c>
      <x:c r="L182" s="31"/>
      <x:c r="M182" s="36" t="str">
        <x:f>IF($A182="","",ROUND(MAX(0,$J182*(1+$K182/3*1)*(1+$L182)*SUMIF(Listas!$E$6:$E$17,MONTH(M$4),Listas!$F$6:$F$17)*SUMIF(Listas!$H$6:$H$8,Listas!$B$9,Listas!$I$6:$I$8)),0))</x:f>
      </x:c>
      <x:c r="N182" s="36" t="str">
        <x:f>IF($A182="","",ROUND(MAX(0,$J182*(1+$K182/3*2)*(1+$L182)*SUMIF(Listas!$E$6:$E$17,MONTH(N$4),Listas!$F$6:$F$17)*SUMIF(Listas!$H$6:$H$8,Listas!$B$9,Listas!$I$6:$I$8)),0))</x:f>
      </x:c>
      <x:c r="O182" s="36" t="str">
        <x:f>IF($A182="","",ROUND(MAX(0,$J182*(1+$K182/3*3)*(1+$L182)*SUMIF(Listas!$E$6:$E$17,MONTH(O$4),Listas!$F$6:$F$17)*SUMIF(Listas!$H$6:$H$8,Listas!$B$9,Listas!$I$6:$I$8)),0))</x:f>
      </x:c>
      <x:c r="P182" s="36" t="str">
        <x:f>IF($A182="","",ROUND(MAX(0,$J182*(1+$K182/3*4)*(1+$L182)*SUMIF(Listas!$E$6:$E$17,MONTH(P$4),Listas!$F$6:$F$17)*SUMIF(Listas!$H$6:$H$8,Listas!$B$9,Listas!$I$6:$I$8)),0))</x:f>
      </x:c>
      <x:c r="Q182" s="36" t="str">
        <x:f>IF($A182="","",ROUND(MAX(0,$J182*(1+$K182/3*5)*(1+$L182)*SUMIF(Listas!$E$6:$E$17,MONTH(Q$4),Listas!$F$6:$F$17)*SUMIF(Listas!$H$6:$H$8,Listas!$B$9,Listas!$I$6:$I$8)),0))</x:f>
      </x:c>
      <x:c r="R182" s="36" t="str">
        <x:f>IF($A182="","",ROUND(MAX(0,$J182*(1+$K182/3*6)*(1+$L182)*SUMIF(Listas!$E$6:$E$17,MONTH(R$4),Listas!$F$6:$F$17)*SUMIF(Listas!$H$6:$H$8,Listas!$B$9,Listas!$I$6:$I$8)),0))</x:f>
      </x:c>
      <x:c r="S182" s="42" t="str">
        <x:f>IF($A182="","",IFERROR(SUMIFS(Historico!$H$5:$H$304,Historico!$B$5:$B$304,$A182)/COUNTIFS(Historico!$B$5:$B$304,$A182,Historico!$H$5:$H$304,"&gt;=0"),0))</x:f>
      </x:c>
      <x:c r="T182" s="42" t="str">
        <x:f>IF($A182="","",IFERROR(SUMIFS(Historico!$I$5:$I$304,Historico!$B$5:$B$304,$A182)/COUNTIFS(Historico!$B$5:$B$304,$A182,Historico!$I$5:$I$304,"&lt;&gt;"),0))</x:f>
      </x:c>
      <x:c r="U182" s="44" t="str">
        <x:f>IF($A182="","",IF($S182&lt;=0.10,"ALTA",IF($S182&lt;=Listas!$B$10,"ACEITÁVEL","BAIXA")))</x:f>
      </x:c>
      <x:c r="V182" s="44" t="str">
        <x:f>IF($A182="","",IF($U182="BAIXA","REVISAR MÉTODO",IF(ABS($T182)&gt;0.10,"CORRIGIR VIÉS",IF($K182&gt;0.12,"PREPARAR CRESCIMENTO",IF($K182&lt;-0.12,"REDUZIR PLANO","PLANO ESTÁVEL")))))</x:f>
      </x:c>
      <x:c r="W182" s="1"/>
    </x:row>
    <x:row r="183">
      <x:c r="A183" s="26"/>
      <x:c r="B183" s="36" t="str">
        <x:f>IF($A183="","",IFERROR(INDEX(Produtos!$B$5:$B$204,MATCH($A183,Produtos!$A$5:$A$204,0)),""))</x:f>
      </x:c>
      <x:c r="C183" s="36" t="str">
        <x:f>IF($A183="","",IFERROR(INDEX(Produtos!$C$5:$C$204,MATCH($A183,Produtos!$A$5:$A$204,0)),""))</x:f>
      </x:c>
      <x:c r="D183" s="36" t="str">
        <x:f>IF($A183="","",SUMIFS(Historico!$F$5:$F$304,Historico!$B$5:$B$304,$A183,Historico!$A$5:$A$304,D$4))</x:f>
      </x:c>
      <x:c r="E183" s="36" t="str">
        <x:f>IF($A183="","",SUMIFS(Historico!$F$5:$F$304,Historico!$B$5:$B$304,$A183,Historico!$A$5:$A$304,E$4))</x:f>
      </x:c>
      <x:c r="F183" s="36" t="str">
        <x:f>IF($A183="","",SUMIFS(Historico!$F$5:$F$304,Historico!$B$5:$B$304,$A183,Historico!$A$5:$A$304,F$4))</x:f>
      </x:c>
      <x:c r="G183" s="36" t="str">
        <x:f>IF($A183="","",SUMIFS(Historico!$F$5:$F$304,Historico!$B$5:$B$304,$A183,Historico!$A$5:$A$304,G$4))</x:f>
      </x:c>
      <x:c r="H183" s="36" t="str">
        <x:f>IF($A183="","",SUMIFS(Historico!$F$5:$F$304,Historico!$B$5:$B$304,$A183,Historico!$A$5:$A$304,H$4))</x:f>
      </x:c>
      <x:c r="I183" s="36" t="str">
        <x:f>IF($A183="","",SUMIFS(Historico!$F$5:$F$304,Historico!$B$5:$B$304,$A183,Historico!$A$5:$A$304,I$4))</x:f>
      </x:c>
      <x:c r="J183" s="36" t="str">
        <x:f>IF($A183="","",AVERAGE($G183:$I183))</x:f>
      </x:c>
      <x:c r="K183" s="42" t="str">
        <x:f>IF($A183="","",IFERROR(($I183-$G183)/MAX(1,$G183),0))</x:f>
      </x:c>
      <x:c r="L183" s="31"/>
      <x:c r="M183" s="36" t="str">
        <x:f>IF($A183="","",ROUND(MAX(0,$J183*(1+$K183/3*1)*(1+$L183)*SUMIF(Listas!$E$6:$E$17,MONTH(M$4),Listas!$F$6:$F$17)*SUMIF(Listas!$H$6:$H$8,Listas!$B$9,Listas!$I$6:$I$8)),0))</x:f>
      </x:c>
      <x:c r="N183" s="36" t="str">
        <x:f>IF($A183="","",ROUND(MAX(0,$J183*(1+$K183/3*2)*(1+$L183)*SUMIF(Listas!$E$6:$E$17,MONTH(N$4),Listas!$F$6:$F$17)*SUMIF(Listas!$H$6:$H$8,Listas!$B$9,Listas!$I$6:$I$8)),0))</x:f>
      </x:c>
      <x:c r="O183" s="36" t="str">
        <x:f>IF($A183="","",ROUND(MAX(0,$J183*(1+$K183/3*3)*(1+$L183)*SUMIF(Listas!$E$6:$E$17,MONTH(O$4),Listas!$F$6:$F$17)*SUMIF(Listas!$H$6:$H$8,Listas!$B$9,Listas!$I$6:$I$8)),0))</x:f>
      </x:c>
      <x:c r="P183" s="36" t="str">
        <x:f>IF($A183="","",ROUND(MAX(0,$J183*(1+$K183/3*4)*(1+$L183)*SUMIF(Listas!$E$6:$E$17,MONTH(P$4),Listas!$F$6:$F$17)*SUMIF(Listas!$H$6:$H$8,Listas!$B$9,Listas!$I$6:$I$8)),0))</x:f>
      </x:c>
      <x:c r="Q183" s="36" t="str">
        <x:f>IF($A183="","",ROUND(MAX(0,$J183*(1+$K183/3*5)*(1+$L183)*SUMIF(Listas!$E$6:$E$17,MONTH(Q$4),Listas!$F$6:$F$17)*SUMIF(Listas!$H$6:$H$8,Listas!$B$9,Listas!$I$6:$I$8)),0))</x:f>
      </x:c>
      <x:c r="R183" s="36" t="str">
        <x:f>IF($A183="","",ROUND(MAX(0,$J183*(1+$K183/3*6)*(1+$L183)*SUMIF(Listas!$E$6:$E$17,MONTH(R$4),Listas!$F$6:$F$17)*SUMIF(Listas!$H$6:$H$8,Listas!$B$9,Listas!$I$6:$I$8)),0))</x:f>
      </x:c>
      <x:c r="S183" s="42" t="str">
        <x:f>IF($A183="","",IFERROR(SUMIFS(Historico!$H$5:$H$304,Historico!$B$5:$B$304,$A183)/COUNTIFS(Historico!$B$5:$B$304,$A183,Historico!$H$5:$H$304,"&gt;=0"),0))</x:f>
      </x:c>
      <x:c r="T183" s="42" t="str">
        <x:f>IF($A183="","",IFERROR(SUMIFS(Historico!$I$5:$I$304,Historico!$B$5:$B$304,$A183)/COUNTIFS(Historico!$B$5:$B$304,$A183,Historico!$I$5:$I$304,"&lt;&gt;"),0))</x:f>
      </x:c>
      <x:c r="U183" s="44" t="str">
        <x:f>IF($A183="","",IF($S183&lt;=0.10,"ALTA",IF($S183&lt;=Listas!$B$10,"ACEITÁVEL","BAIXA")))</x:f>
      </x:c>
      <x:c r="V183" s="44" t="str">
        <x:f>IF($A183="","",IF($U183="BAIXA","REVISAR MÉTODO",IF(ABS($T183)&gt;0.10,"CORRIGIR VIÉS",IF($K183&gt;0.12,"PREPARAR CRESCIMENTO",IF($K183&lt;-0.12,"REDUZIR PLANO","PLANO ESTÁVEL")))))</x:f>
      </x:c>
      <x:c r="W183" s="1"/>
    </x:row>
    <x:row r="184">
      <x:c r="A184" s="26"/>
      <x:c r="B184" s="36" t="str">
        <x:f>IF($A184="","",IFERROR(INDEX(Produtos!$B$5:$B$204,MATCH($A184,Produtos!$A$5:$A$204,0)),""))</x:f>
      </x:c>
      <x:c r="C184" s="36" t="str">
        <x:f>IF($A184="","",IFERROR(INDEX(Produtos!$C$5:$C$204,MATCH($A184,Produtos!$A$5:$A$204,0)),""))</x:f>
      </x:c>
      <x:c r="D184" s="36" t="str">
        <x:f>IF($A184="","",SUMIFS(Historico!$F$5:$F$304,Historico!$B$5:$B$304,$A184,Historico!$A$5:$A$304,D$4))</x:f>
      </x:c>
      <x:c r="E184" s="36" t="str">
        <x:f>IF($A184="","",SUMIFS(Historico!$F$5:$F$304,Historico!$B$5:$B$304,$A184,Historico!$A$5:$A$304,E$4))</x:f>
      </x:c>
      <x:c r="F184" s="36" t="str">
        <x:f>IF($A184="","",SUMIFS(Historico!$F$5:$F$304,Historico!$B$5:$B$304,$A184,Historico!$A$5:$A$304,F$4))</x:f>
      </x:c>
      <x:c r="G184" s="36" t="str">
        <x:f>IF($A184="","",SUMIFS(Historico!$F$5:$F$304,Historico!$B$5:$B$304,$A184,Historico!$A$5:$A$304,G$4))</x:f>
      </x:c>
      <x:c r="H184" s="36" t="str">
        <x:f>IF($A184="","",SUMIFS(Historico!$F$5:$F$304,Historico!$B$5:$B$304,$A184,Historico!$A$5:$A$304,H$4))</x:f>
      </x:c>
      <x:c r="I184" s="36" t="str">
        <x:f>IF($A184="","",SUMIFS(Historico!$F$5:$F$304,Historico!$B$5:$B$304,$A184,Historico!$A$5:$A$304,I$4))</x:f>
      </x:c>
      <x:c r="J184" s="36" t="str">
        <x:f>IF($A184="","",AVERAGE($G184:$I184))</x:f>
      </x:c>
      <x:c r="K184" s="42" t="str">
        <x:f>IF($A184="","",IFERROR(($I184-$G184)/MAX(1,$G184),0))</x:f>
      </x:c>
      <x:c r="L184" s="31"/>
      <x:c r="M184" s="36" t="str">
        <x:f>IF($A184="","",ROUND(MAX(0,$J184*(1+$K184/3*1)*(1+$L184)*SUMIF(Listas!$E$6:$E$17,MONTH(M$4),Listas!$F$6:$F$17)*SUMIF(Listas!$H$6:$H$8,Listas!$B$9,Listas!$I$6:$I$8)),0))</x:f>
      </x:c>
      <x:c r="N184" s="36" t="str">
        <x:f>IF($A184="","",ROUND(MAX(0,$J184*(1+$K184/3*2)*(1+$L184)*SUMIF(Listas!$E$6:$E$17,MONTH(N$4),Listas!$F$6:$F$17)*SUMIF(Listas!$H$6:$H$8,Listas!$B$9,Listas!$I$6:$I$8)),0))</x:f>
      </x:c>
      <x:c r="O184" s="36" t="str">
        <x:f>IF($A184="","",ROUND(MAX(0,$J184*(1+$K184/3*3)*(1+$L184)*SUMIF(Listas!$E$6:$E$17,MONTH(O$4),Listas!$F$6:$F$17)*SUMIF(Listas!$H$6:$H$8,Listas!$B$9,Listas!$I$6:$I$8)),0))</x:f>
      </x:c>
      <x:c r="P184" s="36" t="str">
        <x:f>IF($A184="","",ROUND(MAX(0,$J184*(1+$K184/3*4)*(1+$L184)*SUMIF(Listas!$E$6:$E$17,MONTH(P$4),Listas!$F$6:$F$17)*SUMIF(Listas!$H$6:$H$8,Listas!$B$9,Listas!$I$6:$I$8)),0))</x:f>
      </x:c>
      <x:c r="Q184" s="36" t="str">
        <x:f>IF($A184="","",ROUND(MAX(0,$J184*(1+$K184/3*5)*(1+$L184)*SUMIF(Listas!$E$6:$E$17,MONTH(Q$4),Listas!$F$6:$F$17)*SUMIF(Listas!$H$6:$H$8,Listas!$B$9,Listas!$I$6:$I$8)),0))</x:f>
      </x:c>
      <x:c r="R184" s="36" t="str">
        <x:f>IF($A184="","",ROUND(MAX(0,$J184*(1+$K184/3*6)*(1+$L184)*SUMIF(Listas!$E$6:$E$17,MONTH(R$4),Listas!$F$6:$F$17)*SUMIF(Listas!$H$6:$H$8,Listas!$B$9,Listas!$I$6:$I$8)),0))</x:f>
      </x:c>
      <x:c r="S184" s="42" t="str">
        <x:f>IF($A184="","",IFERROR(SUMIFS(Historico!$H$5:$H$304,Historico!$B$5:$B$304,$A184)/COUNTIFS(Historico!$B$5:$B$304,$A184,Historico!$H$5:$H$304,"&gt;=0"),0))</x:f>
      </x:c>
      <x:c r="T184" s="42" t="str">
        <x:f>IF($A184="","",IFERROR(SUMIFS(Historico!$I$5:$I$304,Historico!$B$5:$B$304,$A184)/COUNTIFS(Historico!$B$5:$B$304,$A184,Historico!$I$5:$I$304,"&lt;&gt;"),0))</x:f>
      </x:c>
      <x:c r="U184" s="44" t="str">
        <x:f>IF($A184="","",IF($S184&lt;=0.10,"ALTA",IF($S184&lt;=Listas!$B$10,"ACEITÁVEL","BAIXA")))</x:f>
      </x:c>
      <x:c r="V184" s="44" t="str">
        <x:f>IF($A184="","",IF($U184="BAIXA","REVISAR MÉTODO",IF(ABS($T184)&gt;0.10,"CORRIGIR VIÉS",IF($K184&gt;0.12,"PREPARAR CRESCIMENTO",IF($K184&lt;-0.12,"REDUZIR PLANO","PLANO ESTÁVEL")))))</x:f>
      </x:c>
      <x:c r="W184" s="1"/>
    </x:row>
    <x:row r="185">
      <x:c r="A185" s="26"/>
      <x:c r="B185" s="36" t="str">
        <x:f>IF($A185="","",IFERROR(INDEX(Produtos!$B$5:$B$204,MATCH($A185,Produtos!$A$5:$A$204,0)),""))</x:f>
      </x:c>
      <x:c r="C185" s="36" t="str">
        <x:f>IF($A185="","",IFERROR(INDEX(Produtos!$C$5:$C$204,MATCH($A185,Produtos!$A$5:$A$204,0)),""))</x:f>
      </x:c>
      <x:c r="D185" s="36" t="str">
        <x:f>IF($A185="","",SUMIFS(Historico!$F$5:$F$304,Historico!$B$5:$B$304,$A185,Historico!$A$5:$A$304,D$4))</x:f>
      </x:c>
      <x:c r="E185" s="36" t="str">
        <x:f>IF($A185="","",SUMIFS(Historico!$F$5:$F$304,Historico!$B$5:$B$304,$A185,Historico!$A$5:$A$304,E$4))</x:f>
      </x:c>
      <x:c r="F185" s="36" t="str">
        <x:f>IF($A185="","",SUMIFS(Historico!$F$5:$F$304,Historico!$B$5:$B$304,$A185,Historico!$A$5:$A$304,F$4))</x:f>
      </x:c>
      <x:c r="G185" s="36" t="str">
        <x:f>IF($A185="","",SUMIFS(Historico!$F$5:$F$304,Historico!$B$5:$B$304,$A185,Historico!$A$5:$A$304,G$4))</x:f>
      </x:c>
      <x:c r="H185" s="36" t="str">
        <x:f>IF($A185="","",SUMIFS(Historico!$F$5:$F$304,Historico!$B$5:$B$304,$A185,Historico!$A$5:$A$304,H$4))</x:f>
      </x:c>
      <x:c r="I185" s="36" t="str">
        <x:f>IF($A185="","",SUMIFS(Historico!$F$5:$F$304,Historico!$B$5:$B$304,$A185,Historico!$A$5:$A$304,I$4))</x:f>
      </x:c>
      <x:c r="J185" s="36" t="str">
        <x:f>IF($A185="","",AVERAGE($G185:$I185))</x:f>
      </x:c>
      <x:c r="K185" s="42" t="str">
        <x:f>IF($A185="","",IFERROR(($I185-$G185)/MAX(1,$G185),0))</x:f>
      </x:c>
      <x:c r="L185" s="31"/>
      <x:c r="M185" s="36" t="str">
        <x:f>IF($A185="","",ROUND(MAX(0,$J185*(1+$K185/3*1)*(1+$L185)*SUMIF(Listas!$E$6:$E$17,MONTH(M$4),Listas!$F$6:$F$17)*SUMIF(Listas!$H$6:$H$8,Listas!$B$9,Listas!$I$6:$I$8)),0))</x:f>
      </x:c>
      <x:c r="N185" s="36" t="str">
        <x:f>IF($A185="","",ROUND(MAX(0,$J185*(1+$K185/3*2)*(1+$L185)*SUMIF(Listas!$E$6:$E$17,MONTH(N$4),Listas!$F$6:$F$17)*SUMIF(Listas!$H$6:$H$8,Listas!$B$9,Listas!$I$6:$I$8)),0))</x:f>
      </x:c>
      <x:c r="O185" s="36" t="str">
        <x:f>IF($A185="","",ROUND(MAX(0,$J185*(1+$K185/3*3)*(1+$L185)*SUMIF(Listas!$E$6:$E$17,MONTH(O$4),Listas!$F$6:$F$17)*SUMIF(Listas!$H$6:$H$8,Listas!$B$9,Listas!$I$6:$I$8)),0))</x:f>
      </x:c>
      <x:c r="P185" s="36" t="str">
        <x:f>IF($A185="","",ROUND(MAX(0,$J185*(1+$K185/3*4)*(1+$L185)*SUMIF(Listas!$E$6:$E$17,MONTH(P$4),Listas!$F$6:$F$17)*SUMIF(Listas!$H$6:$H$8,Listas!$B$9,Listas!$I$6:$I$8)),0))</x:f>
      </x:c>
      <x:c r="Q185" s="36" t="str">
        <x:f>IF($A185="","",ROUND(MAX(0,$J185*(1+$K185/3*5)*(1+$L185)*SUMIF(Listas!$E$6:$E$17,MONTH(Q$4),Listas!$F$6:$F$17)*SUMIF(Listas!$H$6:$H$8,Listas!$B$9,Listas!$I$6:$I$8)),0))</x:f>
      </x:c>
      <x:c r="R185" s="36" t="str">
        <x:f>IF($A185="","",ROUND(MAX(0,$J185*(1+$K185/3*6)*(1+$L185)*SUMIF(Listas!$E$6:$E$17,MONTH(R$4),Listas!$F$6:$F$17)*SUMIF(Listas!$H$6:$H$8,Listas!$B$9,Listas!$I$6:$I$8)),0))</x:f>
      </x:c>
      <x:c r="S185" s="42" t="str">
        <x:f>IF($A185="","",IFERROR(SUMIFS(Historico!$H$5:$H$304,Historico!$B$5:$B$304,$A185)/COUNTIFS(Historico!$B$5:$B$304,$A185,Historico!$H$5:$H$304,"&gt;=0"),0))</x:f>
      </x:c>
      <x:c r="T185" s="42" t="str">
        <x:f>IF($A185="","",IFERROR(SUMIFS(Historico!$I$5:$I$304,Historico!$B$5:$B$304,$A185)/COUNTIFS(Historico!$B$5:$B$304,$A185,Historico!$I$5:$I$304,"&lt;&gt;"),0))</x:f>
      </x:c>
      <x:c r="U185" s="44" t="str">
        <x:f>IF($A185="","",IF($S185&lt;=0.10,"ALTA",IF($S185&lt;=Listas!$B$10,"ACEITÁVEL","BAIXA")))</x:f>
      </x:c>
      <x:c r="V185" s="44" t="str">
        <x:f>IF($A185="","",IF($U185="BAIXA","REVISAR MÉTODO",IF(ABS($T185)&gt;0.10,"CORRIGIR VIÉS",IF($K185&gt;0.12,"PREPARAR CRESCIMENTO",IF($K185&lt;-0.12,"REDUZIR PLANO","PLANO ESTÁVEL")))))</x:f>
      </x:c>
      <x:c r="W185" s="1"/>
    </x:row>
    <x:row r="186">
      <x:c r="A186" s="26"/>
      <x:c r="B186" s="36" t="str">
        <x:f>IF($A186="","",IFERROR(INDEX(Produtos!$B$5:$B$204,MATCH($A186,Produtos!$A$5:$A$204,0)),""))</x:f>
      </x:c>
      <x:c r="C186" s="36" t="str">
        <x:f>IF($A186="","",IFERROR(INDEX(Produtos!$C$5:$C$204,MATCH($A186,Produtos!$A$5:$A$204,0)),""))</x:f>
      </x:c>
      <x:c r="D186" s="36" t="str">
        <x:f>IF($A186="","",SUMIFS(Historico!$F$5:$F$304,Historico!$B$5:$B$304,$A186,Historico!$A$5:$A$304,D$4))</x:f>
      </x:c>
      <x:c r="E186" s="36" t="str">
        <x:f>IF($A186="","",SUMIFS(Historico!$F$5:$F$304,Historico!$B$5:$B$304,$A186,Historico!$A$5:$A$304,E$4))</x:f>
      </x:c>
      <x:c r="F186" s="36" t="str">
        <x:f>IF($A186="","",SUMIFS(Historico!$F$5:$F$304,Historico!$B$5:$B$304,$A186,Historico!$A$5:$A$304,F$4))</x:f>
      </x:c>
      <x:c r="G186" s="36" t="str">
        <x:f>IF($A186="","",SUMIFS(Historico!$F$5:$F$304,Historico!$B$5:$B$304,$A186,Historico!$A$5:$A$304,G$4))</x:f>
      </x:c>
      <x:c r="H186" s="36" t="str">
        <x:f>IF($A186="","",SUMIFS(Historico!$F$5:$F$304,Historico!$B$5:$B$304,$A186,Historico!$A$5:$A$304,H$4))</x:f>
      </x:c>
      <x:c r="I186" s="36" t="str">
        <x:f>IF($A186="","",SUMIFS(Historico!$F$5:$F$304,Historico!$B$5:$B$304,$A186,Historico!$A$5:$A$304,I$4))</x:f>
      </x:c>
      <x:c r="J186" s="36" t="str">
        <x:f>IF($A186="","",AVERAGE($G186:$I186))</x:f>
      </x:c>
      <x:c r="K186" s="42" t="str">
        <x:f>IF($A186="","",IFERROR(($I186-$G186)/MAX(1,$G186),0))</x:f>
      </x:c>
      <x:c r="L186" s="31"/>
      <x:c r="M186" s="36" t="str">
        <x:f>IF($A186="","",ROUND(MAX(0,$J186*(1+$K186/3*1)*(1+$L186)*SUMIF(Listas!$E$6:$E$17,MONTH(M$4),Listas!$F$6:$F$17)*SUMIF(Listas!$H$6:$H$8,Listas!$B$9,Listas!$I$6:$I$8)),0))</x:f>
      </x:c>
      <x:c r="N186" s="36" t="str">
        <x:f>IF($A186="","",ROUND(MAX(0,$J186*(1+$K186/3*2)*(1+$L186)*SUMIF(Listas!$E$6:$E$17,MONTH(N$4),Listas!$F$6:$F$17)*SUMIF(Listas!$H$6:$H$8,Listas!$B$9,Listas!$I$6:$I$8)),0))</x:f>
      </x:c>
      <x:c r="O186" s="36" t="str">
        <x:f>IF($A186="","",ROUND(MAX(0,$J186*(1+$K186/3*3)*(1+$L186)*SUMIF(Listas!$E$6:$E$17,MONTH(O$4),Listas!$F$6:$F$17)*SUMIF(Listas!$H$6:$H$8,Listas!$B$9,Listas!$I$6:$I$8)),0))</x:f>
      </x:c>
      <x:c r="P186" s="36" t="str">
        <x:f>IF($A186="","",ROUND(MAX(0,$J186*(1+$K186/3*4)*(1+$L186)*SUMIF(Listas!$E$6:$E$17,MONTH(P$4),Listas!$F$6:$F$17)*SUMIF(Listas!$H$6:$H$8,Listas!$B$9,Listas!$I$6:$I$8)),0))</x:f>
      </x:c>
      <x:c r="Q186" s="36" t="str">
        <x:f>IF($A186="","",ROUND(MAX(0,$J186*(1+$K186/3*5)*(1+$L186)*SUMIF(Listas!$E$6:$E$17,MONTH(Q$4),Listas!$F$6:$F$17)*SUMIF(Listas!$H$6:$H$8,Listas!$B$9,Listas!$I$6:$I$8)),0))</x:f>
      </x:c>
      <x:c r="R186" s="36" t="str">
        <x:f>IF($A186="","",ROUND(MAX(0,$J186*(1+$K186/3*6)*(1+$L186)*SUMIF(Listas!$E$6:$E$17,MONTH(R$4),Listas!$F$6:$F$17)*SUMIF(Listas!$H$6:$H$8,Listas!$B$9,Listas!$I$6:$I$8)),0))</x:f>
      </x:c>
      <x:c r="S186" s="42" t="str">
        <x:f>IF($A186="","",IFERROR(SUMIFS(Historico!$H$5:$H$304,Historico!$B$5:$B$304,$A186)/COUNTIFS(Historico!$B$5:$B$304,$A186,Historico!$H$5:$H$304,"&gt;=0"),0))</x:f>
      </x:c>
      <x:c r="T186" s="42" t="str">
        <x:f>IF($A186="","",IFERROR(SUMIFS(Historico!$I$5:$I$304,Historico!$B$5:$B$304,$A186)/COUNTIFS(Historico!$B$5:$B$304,$A186,Historico!$I$5:$I$304,"&lt;&gt;"),0))</x:f>
      </x:c>
      <x:c r="U186" s="44" t="str">
        <x:f>IF($A186="","",IF($S186&lt;=0.10,"ALTA",IF($S186&lt;=Listas!$B$10,"ACEITÁVEL","BAIXA")))</x:f>
      </x:c>
      <x:c r="V186" s="44" t="str">
        <x:f>IF($A186="","",IF($U186="BAIXA","REVISAR MÉTODO",IF(ABS($T186)&gt;0.10,"CORRIGIR VIÉS",IF($K186&gt;0.12,"PREPARAR CRESCIMENTO",IF($K186&lt;-0.12,"REDUZIR PLANO","PLANO ESTÁVEL")))))</x:f>
      </x:c>
      <x:c r="W186" s="1"/>
    </x:row>
    <x:row r="187">
      <x:c r="A187" s="26"/>
      <x:c r="B187" s="36" t="str">
        <x:f>IF($A187="","",IFERROR(INDEX(Produtos!$B$5:$B$204,MATCH($A187,Produtos!$A$5:$A$204,0)),""))</x:f>
      </x:c>
      <x:c r="C187" s="36" t="str">
        <x:f>IF($A187="","",IFERROR(INDEX(Produtos!$C$5:$C$204,MATCH($A187,Produtos!$A$5:$A$204,0)),""))</x:f>
      </x:c>
      <x:c r="D187" s="36" t="str">
        <x:f>IF($A187="","",SUMIFS(Historico!$F$5:$F$304,Historico!$B$5:$B$304,$A187,Historico!$A$5:$A$304,D$4))</x:f>
      </x:c>
      <x:c r="E187" s="36" t="str">
        <x:f>IF($A187="","",SUMIFS(Historico!$F$5:$F$304,Historico!$B$5:$B$304,$A187,Historico!$A$5:$A$304,E$4))</x:f>
      </x:c>
      <x:c r="F187" s="36" t="str">
        <x:f>IF($A187="","",SUMIFS(Historico!$F$5:$F$304,Historico!$B$5:$B$304,$A187,Historico!$A$5:$A$304,F$4))</x:f>
      </x:c>
      <x:c r="G187" s="36" t="str">
        <x:f>IF($A187="","",SUMIFS(Historico!$F$5:$F$304,Historico!$B$5:$B$304,$A187,Historico!$A$5:$A$304,G$4))</x:f>
      </x:c>
      <x:c r="H187" s="36" t="str">
        <x:f>IF($A187="","",SUMIFS(Historico!$F$5:$F$304,Historico!$B$5:$B$304,$A187,Historico!$A$5:$A$304,H$4))</x:f>
      </x:c>
      <x:c r="I187" s="36" t="str">
        <x:f>IF($A187="","",SUMIFS(Historico!$F$5:$F$304,Historico!$B$5:$B$304,$A187,Historico!$A$5:$A$304,I$4))</x:f>
      </x:c>
      <x:c r="J187" s="36" t="str">
        <x:f>IF($A187="","",AVERAGE($G187:$I187))</x:f>
      </x:c>
      <x:c r="K187" s="42" t="str">
        <x:f>IF($A187="","",IFERROR(($I187-$G187)/MAX(1,$G187),0))</x:f>
      </x:c>
      <x:c r="L187" s="31"/>
      <x:c r="M187" s="36" t="str">
        <x:f>IF($A187="","",ROUND(MAX(0,$J187*(1+$K187/3*1)*(1+$L187)*SUMIF(Listas!$E$6:$E$17,MONTH(M$4),Listas!$F$6:$F$17)*SUMIF(Listas!$H$6:$H$8,Listas!$B$9,Listas!$I$6:$I$8)),0))</x:f>
      </x:c>
      <x:c r="N187" s="36" t="str">
        <x:f>IF($A187="","",ROUND(MAX(0,$J187*(1+$K187/3*2)*(1+$L187)*SUMIF(Listas!$E$6:$E$17,MONTH(N$4),Listas!$F$6:$F$17)*SUMIF(Listas!$H$6:$H$8,Listas!$B$9,Listas!$I$6:$I$8)),0))</x:f>
      </x:c>
      <x:c r="O187" s="36" t="str">
        <x:f>IF($A187="","",ROUND(MAX(0,$J187*(1+$K187/3*3)*(1+$L187)*SUMIF(Listas!$E$6:$E$17,MONTH(O$4),Listas!$F$6:$F$17)*SUMIF(Listas!$H$6:$H$8,Listas!$B$9,Listas!$I$6:$I$8)),0))</x:f>
      </x:c>
      <x:c r="P187" s="36" t="str">
        <x:f>IF($A187="","",ROUND(MAX(0,$J187*(1+$K187/3*4)*(1+$L187)*SUMIF(Listas!$E$6:$E$17,MONTH(P$4),Listas!$F$6:$F$17)*SUMIF(Listas!$H$6:$H$8,Listas!$B$9,Listas!$I$6:$I$8)),0))</x:f>
      </x:c>
      <x:c r="Q187" s="36" t="str">
        <x:f>IF($A187="","",ROUND(MAX(0,$J187*(1+$K187/3*5)*(1+$L187)*SUMIF(Listas!$E$6:$E$17,MONTH(Q$4),Listas!$F$6:$F$17)*SUMIF(Listas!$H$6:$H$8,Listas!$B$9,Listas!$I$6:$I$8)),0))</x:f>
      </x:c>
      <x:c r="R187" s="36" t="str">
        <x:f>IF($A187="","",ROUND(MAX(0,$J187*(1+$K187/3*6)*(1+$L187)*SUMIF(Listas!$E$6:$E$17,MONTH(R$4),Listas!$F$6:$F$17)*SUMIF(Listas!$H$6:$H$8,Listas!$B$9,Listas!$I$6:$I$8)),0))</x:f>
      </x:c>
      <x:c r="S187" s="42" t="str">
        <x:f>IF($A187="","",IFERROR(SUMIFS(Historico!$H$5:$H$304,Historico!$B$5:$B$304,$A187)/COUNTIFS(Historico!$B$5:$B$304,$A187,Historico!$H$5:$H$304,"&gt;=0"),0))</x:f>
      </x:c>
      <x:c r="T187" s="42" t="str">
        <x:f>IF($A187="","",IFERROR(SUMIFS(Historico!$I$5:$I$304,Historico!$B$5:$B$304,$A187)/COUNTIFS(Historico!$B$5:$B$304,$A187,Historico!$I$5:$I$304,"&lt;&gt;"),0))</x:f>
      </x:c>
      <x:c r="U187" s="44" t="str">
        <x:f>IF($A187="","",IF($S187&lt;=0.10,"ALTA",IF($S187&lt;=Listas!$B$10,"ACEITÁVEL","BAIXA")))</x:f>
      </x:c>
      <x:c r="V187" s="44" t="str">
        <x:f>IF($A187="","",IF($U187="BAIXA","REVISAR MÉTODO",IF(ABS($T187)&gt;0.10,"CORRIGIR VIÉS",IF($K187&gt;0.12,"PREPARAR CRESCIMENTO",IF($K187&lt;-0.12,"REDUZIR PLANO","PLANO ESTÁVEL")))))</x:f>
      </x:c>
      <x:c r="W187" s="1"/>
    </x:row>
    <x:row r="188">
      <x:c r="A188" s="26"/>
      <x:c r="B188" s="36" t="str">
        <x:f>IF($A188="","",IFERROR(INDEX(Produtos!$B$5:$B$204,MATCH($A188,Produtos!$A$5:$A$204,0)),""))</x:f>
      </x:c>
      <x:c r="C188" s="36" t="str">
        <x:f>IF($A188="","",IFERROR(INDEX(Produtos!$C$5:$C$204,MATCH($A188,Produtos!$A$5:$A$204,0)),""))</x:f>
      </x:c>
      <x:c r="D188" s="36" t="str">
        <x:f>IF($A188="","",SUMIFS(Historico!$F$5:$F$304,Historico!$B$5:$B$304,$A188,Historico!$A$5:$A$304,D$4))</x:f>
      </x:c>
      <x:c r="E188" s="36" t="str">
        <x:f>IF($A188="","",SUMIFS(Historico!$F$5:$F$304,Historico!$B$5:$B$304,$A188,Historico!$A$5:$A$304,E$4))</x:f>
      </x:c>
      <x:c r="F188" s="36" t="str">
        <x:f>IF($A188="","",SUMIFS(Historico!$F$5:$F$304,Historico!$B$5:$B$304,$A188,Historico!$A$5:$A$304,F$4))</x:f>
      </x:c>
      <x:c r="G188" s="36" t="str">
        <x:f>IF($A188="","",SUMIFS(Historico!$F$5:$F$304,Historico!$B$5:$B$304,$A188,Historico!$A$5:$A$304,G$4))</x:f>
      </x:c>
      <x:c r="H188" s="36" t="str">
        <x:f>IF($A188="","",SUMIFS(Historico!$F$5:$F$304,Historico!$B$5:$B$304,$A188,Historico!$A$5:$A$304,H$4))</x:f>
      </x:c>
      <x:c r="I188" s="36" t="str">
        <x:f>IF($A188="","",SUMIFS(Historico!$F$5:$F$304,Historico!$B$5:$B$304,$A188,Historico!$A$5:$A$304,I$4))</x:f>
      </x:c>
      <x:c r="J188" s="36" t="str">
        <x:f>IF($A188="","",AVERAGE($G188:$I188))</x:f>
      </x:c>
      <x:c r="K188" s="42" t="str">
        <x:f>IF($A188="","",IFERROR(($I188-$G188)/MAX(1,$G188),0))</x:f>
      </x:c>
      <x:c r="L188" s="31"/>
      <x:c r="M188" s="36" t="str">
        <x:f>IF($A188="","",ROUND(MAX(0,$J188*(1+$K188/3*1)*(1+$L188)*SUMIF(Listas!$E$6:$E$17,MONTH(M$4),Listas!$F$6:$F$17)*SUMIF(Listas!$H$6:$H$8,Listas!$B$9,Listas!$I$6:$I$8)),0))</x:f>
      </x:c>
      <x:c r="N188" s="36" t="str">
        <x:f>IF($A188="","",ROUND(MAX(0,$J188*(1+$K188/3*2)*(1+$L188)*SUMIF(Listas!$E$6:$E$17,MONTH(N$4),Listas!$F$6:$F$17)*SUMIF(Listas!$H$6:$H$8,Listas!$B$9,Listas!$I$6:$I$8)),0))</x:f>
      </x:c>
      <x:c r="O188" s="36" t="str">
        <x:f>IF($A188="","",ROUND(MAX(0,$J188*(1+$K188/3*3)*(1+$L188)*SUMIF(Listas!$E$6:$E$17,MONTH(O$4),Listas!$F$6:$F$17)*SUMIF(Listas!$H$6:$H$8,Listas!$B$9,Listas!$I$6:$I$8)),0))</x:f>
      </x:c>
      <x:c r="P188" s="36" t="str">
        <x:f>IF($A188="","",ROUND(MAX(0,$J188*(1+$K188/3*4)*(1+$L188)*SUMIF(Listas!$E$6:$E$17,MONTH(P$4),Listas!$F$6:$F$17)*SUMIF(Listas!$H$6:$H$8,Listas!$B$9,Listas!$I$6:$I$8)),0))</x:f>
      </x:c>
      <x:c r="Q188" s="36" t="str">
        <x:f>IF($A188="","",ROUND(MAX(0,$J188*(1+$K188/3*5)*(1+$L188)*SUMIF(Listas!$E$6:$E$17,MONTH(Q$4),Listas!$F$6:$F$17)*SUMIF(Listas!$H$6:$H$8,Listas!$B$9,Listas!$I$6:$I$8)),0))</x:f>
      </x:c>
      <x:c r="R188" s="36" t="str">
        <x:f>IF($A188="","",ROUND(MAX(0,$J188*(1+$K188/3*6)*(1+$L188)*SUMIF(Listas!$E$6:$E$17,MONTH(R$4),Listas!$F$6:$F$17)*SUMIF(Listas!$H$6:$H$8,Listas!$B$9,Listas!$I$6:$I$8)),0))</x:f>
      </x:c>
      <x:c r="S188" s="42" t="str">
        <x:f>IF($A188="","",IFERROR(SUMIFS(Historico!$H$5:$H$304,Historico!$B$5:$B$304,$A188)/COUNTIFS(Historico!$B$5:$B$304,$A188,Historico!$H$5:$H$304,"&gt;=0"),0))</x:f>
      </x:c>
      <x:c r="T188" s="42" t="str">
        <x:f>IF($A188="","",IFERROR(SUMIFS(Historico!$I$5:$I$304,Historico!$B$5:$B$304,$A188)/COUNTIFS(Historico!$B$5:$B$304,$A188,Historico!$I$5:$I$304,"&lt;&gt;"),0))</x:f>
      </x:c>
      <x:c r="U188" s="44" t="str">
        <x:f>IF($A188="","",IF($S188&lt;=0.10,"ALTA",IF($S188&lt;=Listas!$B$10,"ACEITÁVEL","BAIXA")))</x:f>
      </x:c>
      <x:c r="V188" s="44" t="str">
        <x:f>IF($A188="","",IF($U188="BAIXA","REVISAR MÉTODO",IF(ABS($T188)&gt;0.10,"CORRIGIR VIÉS",IF($K188&gt;0.12,"PREPARAR CRESCIMENTO",IF($K188&lt;-0.12,"REDUZIR PLANO","PLANO ESTÁVEL")))))</x:f>
      </x:c>
      <x:c r="W188" s="1"/>
    </x:row>
    <x:row r="189">
      <x:c r="A189" s="26"/>
      <x:c r="B189" s="36" t="str">
        <x:f>IF($A189="","",IFERROR(INDEX(Produtos!$B$5:$B$204,MATCH($A189,Produtos!$A$5:$A$204,0)),""))</x:f>
      </x:c>
      <x:c r="C189" s="36" t="str">
        <x:f>IF($A189="","",IFERROR(INDEX(Produtos!$C$5:$C$204,MATCH($A189,Produtos!$A$5:$A$204,0)),""))</x:f>
      </x:c>
      <x:c r="D189" s="36" t="str">
        <x:f>IF($A189="","",SUMIFS(Historico!$F$5:$F$304,Historico!$B$5:$B$304,$A189,Historico!$A$5:$A$304,D$4))</x:f>
      </x:c>
      <x:c r="E189" s="36" t="str">
        <x:f>IF($A189="","",SUMIFS(Historico!$F$5:$F$304,Historico!$B$5:$B$304,$A189,Historico!$A$5:$A$304,E$4))</x:f>
      </x:c>
      <x:c r="F189" s="36" t="str">
        <x:f>IF($A189="","",SUMIFS(Historico!$F$5:$F$304,Historico!$B$5:$B$304,$A189,Historico!$A$5:$A$304,F$4))</x:f>
      </x:c>
      <x:c r="G189" s="36" t="str">
        <x:f>IF($A189="","",SUMIFS(Historico!$F$5:$F$304,Historico!$B$5:$B$304,$A189,Historico!$A$5:$A$304,G$4))</x:f>
      </x:c>
      <x:c r="H189" s="36" t="str">
        <x:f>IF($A189="","",SUMIFS(Historico!$F$5:$F$304,Historico!$B$5:$B$304,$A189,Historico!$A$5:$A$304,H$4))</x:f>
      </x:c>
      <x:c r="I189" s="36" t="str">
        <x:f>IF($A189="","",SUMIFS(Historico!$F$5:$F$304,Historico!$B$5:$B$304,$A189,Historico!$A$5:$A$304,I$4))</x:f>
      </x:c>
      <x:c r="J189" s="36" t="str">
        <x:f>IF($A189="","",AVERAGE($G189:$I189))</x:f>
      </x:c>
      <x:c r="K189" s="42" t="str">
        <x:f>IF($A189="","",IFERROR(($I189-$G189)/MAX(1,$G189),0))</x:f>
      </x:c>
      <x:c r="L189" s="31"/>
      <x:c r="M189" s="36" t="str">
        <x:f>IF($A189="","",ROUND(MAX(0,$J189*(1+$K189/3*1)*(1+$L189)*SUMIF(Listas!$E$6:$E$17,MONTH(M$4),Listas!$F$6:$F$17)*SUMIF(Listas!$H$6:$H$8,Listas!$B$9,Listas!$I$6:$I$8)),0))</x:f>
      </x:c>
      <x:c r="N189" s="36" t="str">
        <x:f>IF($A189="","",ROUND(MAX(0,$J189*(1+$K189/3*2)*(1+$L189)*SUMIF(Listas!$E$6:$E$17,MONTH(N$4),Listas!$F$6:$F$17)*SUMIF(Listas!$H$6:$H$8,Listas!$B$9,Listas!$I$6:$I$8)),0))</x:f>
      </x:c>
      <x:c r="O189" s="36" t="str">
        <x:f>IF($A189="","",ROUND(MAX(0,$J189*(1+$K189/3*3)*(1+$L189)*SUMIF(Listas!$E$6:$E$17,MONTH(O$4),Listas!$F$6:$F$17)*SUMIF(Listas!$H$6:$H$8,Listas!$B$9,Listas!$I$6:$I$8)),0))</x:f>
      </x:c>
      <x:c r="P189" s="36" t="str">
        <x:f>IF($A189="","",ROUND(MAX(0,$J189*(1+$K189/3*4)*(1+$L189)*SUMIF(Listas!$E$6:$E$17,MONTH(P$4),Listas!$F$6:$F$17)*SUMIF(Listas!$H$6:$H$8,Listas!$B$9,Listas!$I$6:$I$8)),0))</x:f>
      </x:c>
      <x:c r="Q189" s="36" t="str">
        <x:f>IF($A189="","",ROUND(MAX(0,$J189*(1+$K189/3*5)*(1+$L189)*SUMIF(Listas!$E$6:$E$17,MONTH(Q$4),Listas!$F$6:$F$17)*SUMIF(Listas!$H$6:$H$8,Listas!$B$9,Listas!$I$6:$I$8)),0))</x:f>
      </x:c>
      <x:c r="R189" s="36" t="str">
        <x:f>IF($A189="","",ROUND(MAX(0,$J189*(1+$K189/3*6)*(1+$L189)*SUMIF(Listas!$E$6:$E$17,MONTH(R$4),Listas!$F$6:$F$17)*SUMIF(Listas!$H$6:$H$8,Listas!$B$9,Listas!$I$6:$I$8)),0))</x:f>
      </x:c>
      <x:c r="S189" s="42" t="str">
        <x:f>IF($A189="","",IFERROR(SUMIFS(Historico!$H$5:$H$304,Historico!$B$5:$B$304,$A189)/COUNTIFS(Historico!$B$5:$B$304,$A189,Historico!$H$5:$H$304,"&gt;=0"),0))</x:f>
      </x:c>
      <x:c r="T189" s="42" t="str">
        <x:f>IF($A189="","",IFERROR(SUMIFS(Historico!$I$5:$I$304,Historico!$B$5:$B$304,$A189)/COUNTIFS(Historico!$B$5:$B$304,$A189,Historico!$I$5:$I$304,"&lt;&gt;"),0))</x:f>
      </x:c>
      <x:c r="U189" s="44" t="str">
        <x:f>IF($A189="","",IF($S189&lt;=0.10,"ALTA",IF($S189&lt;=Listas!$B$10,"ACEITÁVEL","BAIXA")))</x:f>
      </x:c>
      <x:c r="V189" s="44" t="str">
        <x:f>IF($A189="","",IF($U189="BAIXA","REVISAR MÉTODO",IF(ABS($T189)&gt;0.10,"CORRIGIR VIÉS",IF($K189&gt;0.12,"PREPARAR CRESCIMENTO",IF($K189&lt;-0.12,"REDUZIR PLANO","PLANO ESTÁVEL")))))</x:f>
      </x:c>
      <x:c r="W189" s="1"/>
    </x:row>
    <x:row r="190">
      <x:c r="A190" s="26"/>
      <x:c r="B190" s="36" t="str">
        <x:f>IF($A190="","",IFERROR(INDEX(Produtos!$B$5:$B$204,MATCH($A190,Produtos!$A$5:$A$204,0)),""))</x:f>
      </x:c>
      <x:c r="C190" s="36" t="str">
        <x:f>IF($A190="","",IFERROR(INDEX(Produtos!$C$5:$C$204,MATCH($A190,Produtos!$A$5:$A$204,0)),""))</x:f>
      </x:c>
      <x:c r="D190" s="36" t="str">
        <x:f>IF($A190="","",SUMIFS(Historico!$F$5:$F$304,Historico!$B$5:$B$304,$A190,Historico!$A$5:$A$304,D$4))</x:f>
      </x:c>
      <x:c r="E190" s="36" t="str">
        <x:f>IF($A190="","",SUMIFS(Historico!$F$5:$F$304,Historico!$B$5:$B$304,$A190,Historico!$A$5:$A$304,E$4))</x:f>
      </x:c>
      <x:c r="F190" s="36" t="str">
        <x:f>IF($A190="","",SUMIFS(Historico!$F$5:$F$304,Historico!$B$5:$B$304,$A190,Historico!$A$5:$A$304,F$4))</x:f>
      </x:c>
      <x:c r="G190" s="36" t="str">
        <x:f>IF($A190="","",SUMIFS(Historico!$F$5:$F$304,Historico!$B$5:$B$304,$A190,Historico!$A$5:$A$304,G$4))</x:f>
      </x:c>
      <x:c r="H190" s="36" t="str">
        <x:f>IF($A190="","",SUMIFS(Historico!$F$5:$F$304,Historico!$B$5:$B$304,$A190,Historico!$A$5:$A$304,H$4))</x:f>
      </x:c>
      <x:c r="I190" s="36" t="str">
        <x:f>IF($A190="","",SUMIFS(Historico!$F$5:$F$304,Historico!$B$5:$B$304,$A190,Historico!$A$5:$A$304,I$4))</x:f>
      </x:c>
      <x:c r="J190" s="36" t="str">
        <x:f>IF($A190="","",AVERAGE($G190:$I190))</x:f>
      </x:c>
      <x:c r="K190" s="42" t="str">
        <x:f>IF($A190="","",IFERROR(($I190-$G190)/MAX(1,$G190),0))</x:f>
      </x:c>
      <x:c r="L190" s="31"/>
      <x:c r="M190" s="36" t="str">
        <x:f>IF($A190="","",ROUND(MAX(0,$J190*(1+$K190/3*1)*(1+$L190)*SUMIF(Listas!$E$6:$E$17,MONTH(M$4),Listas!$F$6:$F$17)*SUMIF(Listas!$H$6:$H$8,Listas!$B$9,Listas!$I$6:$I$8)),0))</x:f>
      </x:c>
      <x:c r="N190" s="36" t="str">
        <x:f>IF($A190="","",ROUND(MAX(0,$J190*(1+$K190/3*2)*(1+$L190)*SUMIF(Listas!$E$6:$E$17,MONTH(N$4),Listas!$F$6:$F$17)*SUMIF(Listas!$H$6:$H$8,Listas!$B$9,Listas!$I$6:$I$8)),0))</x:f>
      </x:c>
      <x:c r="O190" s="36" t="str">
        <x:f>IF($A190="","",ROUND(MAX(0,$J190*(1+$K190/3*3)*(1+$L190)*SUMIF(Listas!$E$6:$E$17,MONTH(O$4),Listas!$F$6:$F$17)*SUMIF(Listas!$H$6:$H$8,Listas!$B$9,Listas!$I$6:$I$8)),0))</x:f>
      </x:c>
      <x:c r="P190" s="36" t="str">
        <x:f>IF($A190="","",ROUND(MAX(0,$J190*(1+$K190/3*4)*(1+$L190)*SUMIF(Listas!$E$6:$E$17,MONTH(P$4),Listas!$F$6:$F$17)*SUMIF(Listas!$H$6:$H$8,Listas!$B$9,Listas!$I$6:$I$8)),0))</x:f>
      </x:c>
      <x:c r="Q190" s="36" t="str">
        <x:f>IF($A190="","",ROUND(MAX(0,$J190*(1+$K190/3*5)*(1+$L190)*SUMIF(Listas!$E$6:$E$17,MONTH(Q$4),Listas!$F$6:$F$17)*SUMIF(Listas!$H$6:$H$8,Listas!$B$9,Listas!$I$6:$I$8)),0))</x:f>
      </x:c>
      <x:c r="R190" s="36" t="str">
        <x:f>IF($A190="","",ROUND(MAX(0,$J190*(1+$K190/3*6)*(1+$L190)*SUMIF(Listas!$E$6:$E$17,MONTH(R$4),Listas!$F$6:$F$17)*SUMIF(Listas!$H$6:$H$8,Listas!$B$9,Listas!$I$6:$I$8)),0))</x:f>
      </x:c>
      <x:c r="S190" s="42" t="str">
        <x:f>IF($A190="","",IFERROR(SUMIFS(Historico!$H$5:$H$304,Historico!$B$5:$B$304,$A190)/COUNTIFS(Historico!$B$5:$B$304,$A190,Historico!$H$5:$H$304,"&gt;=0"),0))</x:f>
      </x:c>
      <x:c r="T190" s="42" t="str">
        <x:f>IF($A190="","",IFERROR(SUMIFS(Historico!$I$5:$I$304,Historico!$B$5:$B$304,$A190)/COUNTIFS(Historico!$B$5:$B$304,$A190,Historico!$I$5:$I$304,"&lt;&gt;"),0))</x:f>
      </x:c>
      <x:c r="U190" s="44" t="str">
        <x:f>IF($A190="","",IF($S190&lt;=0.10,"ALTA",IF($S190&lt;=Listas!$B$10,"ACEITÁVEL","BAIXA")))</x:f>
      </x:c>
      <x:c r="V190" s="44" t="str">
        <x:f>IF($A190="","",IF($U190="BAIXA","REVISAR MÉTODO",IF(ABS($T190)&gt;0.10,"CORRIGIR VIÉS",IF($K190&gt;0.12,"PREPARAR CRESCIMENTO",IF($K190&lt;-0.12,"REDUZIR PLANO","PLANO ESTÁVEL")))))</x:f>
      </x:c>
      <x:c r="W190" s="1"/>
    </x:row>
    <x:row r="191">
      <x:c r="A191" s="26"/>
      <x:c r="B191" s="36" t="str">
        <x:f>IF($A191="","",IFERROR(INDEX(Produtos!$B$5:$B$204,MATCH($A191,Produtos!$A$5:$A$204,0)),""))</x:f>
      </x:c>
      <x:c r="C191" s="36" t="str">
        <x:f>IF($A191="","",IFERROR(INDEX(Produtos!$C$5:$C$204,MATCH($A191,Produtos!$A$5:$A$204,0)),""))</x:f>
      </x:c>
      <x:c r="D191" s="36" t="str">
        <x:f>IF($A191="","",SUMIFS(Historico!$F$5:$F$304,Historico!$B$5:$B$304,$A191,Historico!$A$5:$A$304,D$4))</x:f>
      </x:c>
      <x:c r="E191" s="36" t="str">
        <x:f>IF($A191="","",SUMIFS(Historico!$F$5:$F$304,Historico!$B$5:$B$304,$A191,Historico!$A$5:$A$304,E$4))</x:f>
      </x:c>
      <x:c r="F191" s="36" t="str">
        <x:f>IF($A191="","",SUMIFS(Historico!$F$5:$F$304,Historico!$B$5:$B$304,$A191,Historico!$A$5:$A$304,F$4))</x:f>
      </x:c>
      <x:c r="G191" s="36" t="str">
        <x:f>IF($A191="","",SUMIFS(Historico!$F$5:$F$304,Historico!$B$5:$B$304,$A191,Historico!$A$5:$A$304,G$4))</x:f>
      </x:c>
      <x:c r="H191" s="36" t="str">
        <x:f>IF($A191="","",SUMIFS(Historico!$F$5:$F$304,Historico!$B$5:$B$304,$A191,Historico!$A$5:$A$304,H$4))</x:f>
      </x:c>
      <x:c r="I191" s="36" t="str">
        <x:f>IF($A191="","",SUMIFS(Historico!$F$5:$F$304,Historico!$B$5:$B$304,$A191,Historico!$A$5:$A$304,I$4))</x:f>
      </x:c>
      <x:c r="J191" s="36" t="str">
        <x:f>IF($A191="","",AVERAGE($G191:$I191))</x:f>
      </x:c>
      <x:c r="K191" s="42" t="str">
        <x:f>IF($A191="","",IFERROR(($I191-$G191)/MAX(1,$G191),0))</x:f>
      </x:c>
      <x:c r="L191" s="31"/>
      <x:c r="M191" s="36" t="str">
        <x:f>IF($A191="","",ROUND(MAX(0,$J191*(1+$K191/3*1)*(1+$L191)*SUMIF(Listas!$E$6:$E$17,MONTH(M$4),Listas!$F$6:$F$17)*SUMIF(Listas!$H$6:$H$8,Listas!$B$9,Listas!$I$6:$I$8)),0))</x:f>
      </x:c>
      <x:c r="N191" s="36" t="str">
        <x:f>IF($A191="","",ROUND(MAX(0,$J191*(1+$K191/3*2)*(1+$L191)*SUMIF(Listas!$E$6:$E$17,MONTH(N$4),Listas!$F$6:$F$17)*SUMIF(Listas!$H$6:$H$8,Listas!$B$9,Listas!$I$6:$I$8)),0))</x:f>
      </x:c>
      <x:c r="O191" s="36" t="str">
        <x:f>IF($A191="","",ROUND(MAX(0,$J191*(1+$K191/3*3)*(1+$L191)*SUMIF(Listas!$E$6:$E$17,MONTH(O$4),Listas!$F$6:$F$17)*SUMIF(Listas!$H$6:$H$8,Listas!$B$9,Listas!$I$6:$I$8)),0))</x:f>
      </x:c>
      <x:c r="P191" s="36" t="str">
        <x:f>IF($A191="","",ROUND(MAX(0,$J191*(1+$K191/3*4)*(1+$L191)*SUMIF(Listas!$E$6:$E$17,MONTH(P$4),Listas!$F$6:$F$17)*SUMIF(Listas!$H$6:$H$8,Listas!$B$9,Listas!$I$6:$I$8)),0))</x:f>
      </x:c>
      <x:c r="Q191" s="36" t="str">
        <x:f>IF($A191="","",ROUND(MAX(0,$J191*(1+$K191/3*5)*(1+$L191)*SUMIF(Listas!$E$6:$E$17,MONTH(Q$4),Listas!$F$6:$F$17)*SUMIF(Listas!$H$6:$H$8,Listas!$B$9,Listas!$I$6:$I$8)),0))</x:f>
      </x:c>
      <x:c r="R191" s="36" t="str">
        <x:f>IF($A191="","",ROUND(MAX(0,$J191*(1+$K191/3*6)*(1+$L191)*SUMIF(Listas!$E$6:$E$17,MONTH(R$4),Listas!$F$6:$F$17)*SUMIF(Listas!$H$6:$H$8,Listas!$B$9,Listas!$I$6:$I$8)),0))</x:f>
      </x:c>
      <x:c r="S191" s="42" t="str">
        <x:f>IF($A191="","",IFERROR(SUMIFS(Historico!$H$5:$H$304,Historico!$B$5:$B$304,$A191)/COUNTIFS(Historico!$B$5:$B$304,$A191,Historico!$H$5:$H$304,"&gt;=0"),0))</x:f>
      </x:c>
      <x:c r="T191" s="42" t="str">
        <x:f>IF($A191="","",IFERROR(SUMIFS(Historico!$I$5:$I$304,Historico!$B$5:$B$304,$A191)/COUNTIFS(Historico!$B$5:$B$304,$A191,Historico!$I$5:$I$304,"&lt;&gt;"),0))</x:f>
      </x:c>
      <x:c r="U191" s="44" t="str">
        <x:f>IF($A191="","",IF($S191&lt;=0.10,"ALTA",IF($S191&lt;=Listas!$B$10,"ACEITÁVEL","BAIXA")))</x:f>
      </x:c>
      <x:c r="V191" s="44" t="str">
        <x:f>IF($A191="","",IF($U191="BAIXA","REVISAR MÉTODO",IF(ABS($T191)&gt;0.10,"CORRIGIR VIÉS",IF($K191&gt;0.12,"PREPARAR CRESCIMENTO",IF($K191&lt;-0.12,"REDUZIR PLANO","PLANO ESTÁVEL")))))</x:f>
      </x:c>
      <x:c r="W191" s="1"/>
    </x:row>
    <x:row r="192">
      <x:c r="A192" s="26"/>
      <x:c r="B192" s="36" t="str">
        <x:f>IF($A192="","",IFERROR(INDEX(Produtos!$B$5:$B$204,MATCH($A192,Produtos!$A$5:$A$204,0)),""))</x:f>
      </x:c>
      <x:c r="C192" s="36" t="str">
        <x:f>IF($A192="","",IFERROR(INDEX(Produtos!$C$5:$C$204,MATCH($A192,Produtos!$A$5:$A$204,0)),""))</x:f>
      </x:c>
      <x:c r="D192" s="36" t="str">
        <x:f>IF($A192="","",SUMIFS(Historico!$F$5:$F$304,Historico!$B$5:$B$304,$A192,Historico!$A$5:$A$304,D$4))</x:f>
      </x:c>
      <x:c r="E192" s="36" t="str">
        <x:f>IF($A192="","",SUMIFS(Historico!$F$5:$F$304,Historico!$B$5:$B$304,$A192,Historico!$A$5:$A$304,E$4))</x:f>
      </x:c>
      <x:c r="F192" s="36" t="str">
        <x:f>IF($A192="","",SUMIFS(Historico!$F$5:$F$304,Historico!$B$5:$B$304,$A192,Historico!$A$5:$A$304,F$4))</x:f>
      </x:c>
      <x:c r="G192" s="36" t="str">
        <x:f>IF($A192="","",SUMIFS(Historico!$F$5:$F$304,Historico!$B$5:$B$304,$A192,Historico!$A$5:$A$304,G$4))</x:f>
      </x:c>
      <x:c r="H192" s="36" t="str">
        <x:f>IF($A192="","",SUMIFS(Historico!$F$5:$F$304,Historico!$B$5:$B$304,$A192,Historico!$A$5:$A$304,H$4))</x:f>
      </x:c>
      <x:c r="I192" s="36" t="str">
        <x:f>IF($A192="","",SUMIFS(Historico!$F$5:$F$304,Historico!$B$5:$B$304,$A192,Historico!$A$5:$A$304,I$4))</x:f>
      </x:c>
      <x:c r="J192" s="36" t="str">
        <x:f>IF($A192="","",AVERAGE($G192:$I192))</x:f>
      </x:c>
      <x:c r="K192" s="42" t="str">
        <x:f>IF($A192="","",IFERROR(($I192-$G192)/MAX(1,$G192),0))</x:f>
      </x:c>
      <x:c r="L192" s="31"/>
      <x:c r="M192" s="36" t="str">
        <x:f>IF($A192="","",ROUND(MAX(0,$J192*(1+$K192/3*1)*(1+$L192)*SUMIF(Listas!$E$6:$E$17,MONTH(M$4),Listas!$F$6:$F$17)*SUMIF(Listas!$H$6:$H$8,Listas!$B$9,Listas!$I$6:$I$8)),0))</x:f>
      </x:c>
      <x:c r="N192" s="36" t="str">
        <x:f>IF($A192="","",ROUND(MAX(0,$J192*(1+$K192/3*2)*(1+$L192)*SUMIF(Listas!$E$6:$E$17,MONTH(N$4),Listas!$F$6:$F$17)*SUMIF(Listas!$H$6:$H$8,Listas!$B$9,Listas!$I$6:$I$8)),0))</x:f>
      </x:c>
      <x:c r="O192" s="36" t="str">
        <x:f>IF($A192="","",ROUND(MAX(0,$J192*(1+$K192/3*3)*(1+$L192)*SUMIF(Listas!$E$6:$E$17,MONTH(O$4),Listas!$F$6:$F$17)*SUMIF(Listas!$H$6:$H$8,Listas!$B$9,Listas!$I$6:$I$8)),0))</x:f>
      </x:c>
      <x:c r="P192" s="36" t="str">
        <x:f>IF($A192="","",ROUND(MAX(0,$J192*(1+$K192/3*4)*(1+$L192)*SUMIF(Listas!$E$6:$E$17,MONTH(P$4),Listas!$F$6:$F$17)*SUMIF(Listas!$H$6:$H$8,Listas!$B$9,Listas!$I$6:$I$8)),0))</x:f>
      </x:c>
      <x:c r="Q192" s="36" t="str">
        <x:f>IF($A192="","",ROUND(MAX(0,$J192*(1+$K192/3*5)*(1+$L192)*SUMIF(Listas!$E$6:$E$17,MONTH(Q$4),Listas!$F$6:$F$17)*SUMIF(Listas!$H$6:$H$8,Listas!$B$9,Listas!$I$6:$I$8)),0))</x:f>
      </x:c>
      <x:c r="R192" s="36" t="str">
        <x:f>IF($A192="","",ROUND(MAX(0,$J192*(1+$K192/3*6)*(1+$L192)*SUMIF(Listas!$E$6:$E$17,MONTH(R$4),Listas!$F$6:$F$17)*SUMIF(Listas!$H$6:$H$8,Listas!$B$9,Listas!$I$6:$I$8)),0))</x:f>
      </x:c>
      <x:c r="S192" s="42" t="str">
        <x:f>IF($A192="","",IFERROR(SUMIFS(Historico!$H$5:$H$304,Historico!$B$5:$B$304,$A192)/COUNTIFS(Historico!$B$5:$B$304,$A192,Historico!$H$5:$H$304,"&gt;=0"),0))</x:f>
      </x:c>
      <x:c r="T192" s="42" t="str">
        <x:f>IF($A192="","",IFERROR(SUMIFS(Historico!$I$5:$I$304,Historico!$B$5:$B$304,$A192)/COUNTIFS(Historico!$B$5:$B$304,$A192,Historico!$I$5:$I$304,"&lt;&gt;"),0))</x:f>
      </x:c>
      <x:c r="U192" s="44" t="str">
        <x:f>IF($A192="","",IF($S192&lt;=0.10,"ALTA",IF($S192&lt;=Listas!$B$10,"ACEITÁVEL","BAIXA")))</x:f>
      </x:c>
      <x:c r="V192" s="44" t="str">
        <x:f>IF($A192="","",IF($U192="BAIXA","REVISAR MÉTODO",IF(ABS($T192)&gt;0.10,"CORRIGIR VIÉS",IF($K192&gt;0.12,"PREPARAR CRESCIMENTO",IF($K192&lt;-0.12,"REDUZIR PLANO","PLANO ESTÁVEL")))))</x:f>
      </x:c>
      <x:c r="W192" s="1"/>
    </x:row>
    <x:row r="193">
      <x:c r="A193" s="26"/>
      <x:c r="B193" s="36" t="str">
        <x:f>IF($A193="","",IFERROR(INDEX(Produtos!$B$5:$B$204,MATCH($A193,Produtos!$A$5:$A$204,0)),""))</x:f>
      </x:c>
      <x:c r="C193" s="36" t="str">
        <x:f>IF($A193="","",IFERROR(INDEX(Produtos!$C$5:$C$204,MATCH($A193,Produtos!$A$5:$A$204,0)),""))</x:f>
      </x:c>
      <x:c r="D193" s="36" t="str">
        <x:f>IF($A193="","",SUMIFS(Historico!$F$5:$F$304,Historico!$B$5:$B$304,$A193,Historico!$A$5:$A$304,D$4))</x:f>
      </x:c>
      <x:c r="E193" s="36" t="str">
        <x:f>IF($A193="","",SUMIFS(Historico!$F$5:$F$304,Historico!$B$5:$B$304,$A193,Historico!$A$5:$A$304,E$4))</x:f>
      </x:c>
      <x:c r="F193" s="36" t="str">
        <x:f>IF($A193="","",SUMIFS(Historico!$F$5:$F$304,Historico!$B$5:$B$304,$A193,Historico!$A$5:$A$304,F$4))</x:f>
      </x:c>
      <x:c r="G193" s="36" t="str">
        <x:f>IF($A193="","",SUMIFS(Historico!$F$5:$F$304,Historico!$B$5:$B$304,$A193,Historico!$A$5:$A$304,G$4))</x:f>
      </x:c>
      <x:c r="H193" s="36" t="str">
        <x:f>IF($A193="","",SUMIFS(Historico!$F$5:$F$304,Historico!$B$5:$B$304,$A193,Historico!$A$5:$A$304,H$4))</x:f>
      </x:c>
      <x:c r="I193" s="36" t="str">
        <x:f>IF($A193="","",SUMIFS(Historico!$F$5:$F$304,Historico!$B$5:$B$304,$A193,Historico!$A$5:$A$304,I$4))</x:f>
      </x:c>
      <x:c r="J193" s="36" t="str">
        <x:f>IF($A193="","",AVERAGE($G193:$I193))</x:f>
      </x:c>
      <x:c r="K193" s="42" t="str">
        <x:f>IF($A193="","",IFERROR(($I193-$G193)/MAX(1,$G193),0))</x:f>
      </x:c>
      <x:c r="L193" s="31"/>
      <x:c r="M193" s="36" t="str">
        <x:f>IF($A193="","",ROUND(MAX(0,$J193*(1+$K193/3*1)*(1+$L193)*SUMIF(Listas!$E$6:$E$17,MONTH(M$4),Listas!$F$6:$F$17)*SUMIF(Listas!$H$6:$H$8,Listas!$B$9,Listas!$I$6:$I$8)),0))</x:f>
      </x:c>
      <x:c r="N193" s="36" t="str">
        <x:f>IF($A193="","",ROUND(MAX(0,$J193*(1+$K193/3*2)*(1+$L193)*SUMIF(Listas!$E$6:$E$17,MONTH(N$4),Listas!$F$6:$F$17)*SUMIF(Listas!$H$6:$H$8,Listas!$B$9,Listas!$I$6:$I$8)),0))</x:f>
      </x:c>
      <x:c r="O193" s="36" t="str">
        <x:f>IF($A193="","",ROUND(MAX(0,$J193*(1+$K193/3*3)*(1+$L193)*SUMIF(Listas!$E$6:$E$17,MONTH(O$4),Listas!$F$6:$F$17)*SUMIF(Listas!$H$6:$H$8,Listas!$B$9,Listas!$I$6:$I$8)),0))</x:f>
      </x:c>
      <x:c r="P193" s="36" t="str">
        <x:f>IF($A193="","",ROUND(MAX(0,$J193*(1+$K193/3*4)*(1+$L193)*SUMIF(Listas!$E$6:$E$17,MONTH(P$4),Listas!$F$6:$F$17)*SUMIF(Listas!$H$6:$H$8,Listas!$B$9,Listas!$I$6:$I$8)),0))</x:f>
      </x:c>
      <x:c r="Q193" s="36" t="str">
        <x:f>IF($A193="","",ROUND(MAX(0,$J193*(1+$K193/3*5)*(1+$L193)*SUMIF(Listas!$E$6:$E$17,MONTH(Q$4),Listas!$F$6:$F$17)*SUMIF(Listas!$H$6:$H$8,Listas!$B$9,Listas!$I$6:$I$8)),0))</x:f>
      </x:c>
      <x:c r="R193" s="36" t="str">
        <x:f>IF($A193="","",ROUND(MAX(0,$J193*(1+$K193/3*6)*(1+$L193)*SUMIF(Listas!$E$6:$E$17,MONTH(R$4),Listas!$F$6:$F$17)*SUMIF(Listas!$H$6:$H$8,Listas!$B$9,Listas!$I$6:$I$8)),0))</x:f>
      </x:c>
      <x:c r="S193" s="42" t="str">
        <x:f>IF($A193="","",IFERROR(SUMIFS(Historico!$H$5:$H$304,Historico!$B$5:$B$304,$A193)/COUNTIFS(Historico!$B$5:$B$304,$A193,Historico!$H$5:$H$304,"&gt;=0"),0))</x:f>
      </x:c>
      <x:c r="T193" s="42" t="str">
        <x:f>IF($A193="","",IFERROR(SUMIFS(Historico!$I$5:$I$304,Historico!$B$5:$B$304,$A193)/COUNTIFS(Historico!$B$5:$B$304,$A193,Historico!$I$5:$I$304,"&lt;&gt;"),0))</x:f>
      </x:c>
      <x:c r="U193" s="44" t="str">
        <x:f>IF($A193="","",IF($S193&lt;=0.10,"ALTA",IF($S193&lt;=Listas!$B$10,"ACEITÁVEL","BAIXA")))</x:f>
      </x:c>
      <x:c r="V193" s="44" t="str">
        <x:f>IF($A193="","",IF($U193="BAIXA","REVISAR MÉTODO",IF(ABS($T193)&gt;0.10,"CORRIGIR VIÉS",IF($K193&gt;0.12,"PREPARAR CRESCIMENTO",IF($K193&lt;-0.12,"REDUZIR PLANO","PLANO ESTÁVEL")))))</x:f>
      </x:c>
      <x:c r="W193" s="1"/>
    </x:row>
    <x:row r="194">
      <x:c r="A194" s="26"/>
      <x:c r="B194" s="36" t="str">
        <x:f>IF($A194="","",IFERROR(INDEX(Produtos!$B$5:$B$204,MATCH($A194,Produtos!$A$5:$A$204,0)),""))</x:f>
      </x:c>
      <x:c r="C194" s="36" t="str">
        <x:f>IF($A194="","",IFERROR(INDEX(Produtos!$C$5:$C$204,MATCH($A194,Produtos!$A$5:$A$204,0)),""))</x:f>
      </x:c>
      <x:c r="D194" s="36" t="str">
        <x:f>IF($A194="","",SUMIFS(Historico!$F$5:$F$304,Historico!$B$5:$B$304,$A194,Historico!$A$5:$A$304,D$4))</x:f>
      </x:c>
      <x:c r="E194" s="36" t="str">
        <x:f>IF($A194="","",SUMIFS(Historico!$F$5:$F$304,Historico!$B$5:$B$304,$A194,Historico!$A$5:$A$304,E$4))</x:f>
      </x:c>
      <x:c r="F194" s="36" t="str">
        <x:f>IF($A194="","",SUMIFS(Historico!$F$5:$F$304,Historico!$B$5:$B$304,$A194,Historico!$A$5:$A$304,F$4))</x:f>
      </x:c>
      <x:c r="G194" s="36" t="str">
        <x:f>IF($A194="","",SUMIFS(Historico!$F$5:$F$304,Historico!$B$5:$B$304,$A194,Historico!$A$5:$A$304,G$4))</x:f>
      </x:c>
      <x:c r="H194" s="36" t="str">
        <x:f>IF($A194="","",SUMIFS(Historico!$F$5:$F$304,Historico!$B$5:$B$304,$A194,Historico!$A$5:$A$304,H$4))</x:f>
      </x:c>
      <x:c r="I194" s="36" t="str">
        <x:f>IF($A194="","",SUMIFS(Historico!$F$5:$F$304,Historico!$B$5:$B$304,$A194,Historico!$A$5:$A$304,I$4))</x:f>
      </x:c>
      <x:c r="J194" s="36" t="str">
        <x:f>IF($A194="","",AVERAGE($G194:$I194))</x:f>
      </x:c>
      <x:c r="K194" s="42" t="str">
        <x:f>IF($A194="","",IFERROR(($I194-$G194)/MAX(1,$G194),0))</x:f>
      </x:c>
      <x:c r="L194" s="31"/>
      <x:c r="M194" s="36" t="str">
        <x:f>IF($A194="","",ROUND(MAX(0,$J194*(1+$K194/3*1)*(1+$L194)*SUMIF(Listas!$E$6:$E$17,MONTH(M$4),Listas!$F$6:$F$17)*SUMIF(Listas!$H$6:$H$8,Listas!$B$9,Listas!$I$6:$I$8)),0))</x:f>
      </x:c>
      <x:c r="N194" s="36" t="str">
        <x:f>IF($A194="","",ROUND(MAX(0,$J194*(1+$K194/3*2)*(1+$L194)*SUMIF(Listas!$E$6:$E$17,MONTH(N$4),Listas!$F$6:$F$17)*SUMIF(Listas!$H$6:$H$8,Listas!$B$9,Listas!$I$6:$I$8)),0))</x:f>
      </x:c>
      <x:c r="O194" s="36" t="str">
        <x:f>IF($A194="","",ROUND(MAX(0,$J194*(1+$K194/3*3)*(1+$L194)*SUMIF(Listas!$E$6:$E$17,MONTH(O$4),Listas!$F$6:$F$17)*SUMIF(Listas!$H$6:$H$8,Listas!$B$9,Listas!$I$6:$I$8)),0))</x:f>
      </x:c>
      <x:c r="P194" s="36" t="str">
        <x:f>IF($A194="","",ROUND(MAX(0,$J194*(1+$K194/3*4)*(1+$L194)*SUMIF(Listas!$E$6:$E$17,MONTH(P$4),Listas!$F$6:$F$17)*SUMIF(Listas!$H$6:$H$8,Listas!$B$9,Listas!$I$6:$I$8)),0))</x:f>
      </x:c>
      <x:c r="Q194" s="36" t="str">
        <x:f>IF($A194="","",ROUND(MAX(0,$J194*(1+$K194/3*5)*(1+$L194)*SUMIF(Listas!$E$6:$E$17,MONTH(Q$4),Listas!$F$6:$F$17)*SUMIF(Listas!$H$6:$H$8,Listas!$B$9,Listas!$I$6:$I$8)),0))</x:f>
      </x:c>
      <x:c r="R194" s="36" t="str">
        <x:f>IF($A194="","",ROUND(MAX(0,$J194*(1+$K194/3*6)*(1+$L194)*SUMIF(Listas!$E$6:$E$17,MONTH(R$4),Listas!$F$6:$F$17)*SUMIF(Listas!$H$6:$H$8,Listas!$B$9,Listas!$I$6:$I$8)),0))</x:f>
      </x:c>
      <x:c r="S194" s="42" t="str">
        <x:f>IF($A194="","",IFERROR(SUMIFS(Historico!$H$5:$H$304,Historico!$B$5:$B$304,$A194)/COUNTIFS(Historico!$B$5:$B$304,$A194,Historico!$H$5:$H$304,"&gt;=0"),0))</x:f>
      </x:c>
      <x:c r="T194" s="42" t="str">
        <x:f>IF($A194="","",IFERROR(SUMIFS(Historico!$I$5:$I$304,Historico!$B$5:$B$304,$A194)/COUNTIFS(Historico!$B$5:$B$304,$A194,Historico!$I$5:$I$304,"&lt;&gt;"),0))</x:f>
      </x:c>
      <x:c r="U194" s="44" t="str">
        <x:f>IF($A194="","",IF($S194&lt;=0.10,"ALTA",IF($S194&lt;=Listas!$B$10,"ACEITÁVEL","BAIXA")))</x:f>
      </x:c>
      <x:c r="V194" s="44" t="str">
        <x:f>IF($A194="","",IF($U194="BAIXA","REVISAR MÉTODO",IF(ABS($T194)&gt;0.10,"CORRIGIR VIÉS",IF($K194&gt;0.12,"PREPARAR CRESCIMENTO",IF($K194&lt;-0.12,"REDUZIR PLANO","PLANO ESTÁVEL")))))</x:f>
      </x:c>
      <x:c r="W194" s="1"/>
    </x:row>
    <x:row r="195">
      <x:c r="A195" s="26"/>
      <x:c r="B195" s="36" t="str">
        <x:f>IF($A195="","",IFERROR(INDEX(Produtos!$B$5:$B$204,MATCH($A195,Produtos!$A$5:$A$204,0)),""))</x:f>
      </x:c>
      <x:c r="C195" s="36" t="str">
        <x:f>IF($A195="","",IFERROR(INDEX(Produtos!$C$5:$C$204,MATCH($A195,Produtos!$A$5:$A$204,0)),""))</x:f>
      </x:c>
      <x:c r="D195" s="36" t="str">
        <x:f>IF($A195="","",SUMIFS(Historico!$F$5:$F$304,Historico!$B$5:$B$304,$A195,Historico!$A$5:$A$304,D$4))</x:f>
      </x:c>
      <x:c r="E195" s="36" t="str">
        <x:f>IF($A195="","",SUMIFS(Historico!$F$5:$F$304,Historico!$B$5:$B$304,$A195,Historico!$A$5:$A$304,E$4))</x:f>
      </x:c>
      <x:c r="F195" s="36" t="str">
        <x:f>IF($A195="","",SUMIFS(Historico!$F$5:$F$304,Historico!$B$5:$B$304,$A195,Historico!$A$5:$A$304,F$4))</x:f>
      </x:c>
      <x:c r="G195" s="36" t="str">
        <x:f>IF($A195="","",SUMIFS(Historico!$F$5:$F$304,Historico!$B$5:$B$304,$A195,Historico!$A$5:$A$304,G$4))</x:f>
      </x:c>
      <x:c r="H195" s="36" t="str">
        <x:f>IF($A195="","",SUMIFS(Historico!$F$5:$F$304,Historico!$B$5:$B$304,$A195,Historico!$A$5:$A$304,H$4))</x:f>
      </x:c>
      <x:c r="I195" s="36" t="str">
        <x:f>IF($A195="","",SUMIFS(Historico!$F$5:$F$304,Historico!$B$5:$B$304,$A195,Historico!$A$5:$A$304,I$4))</x:f>
      </x:c>
      <x:c r="J195" s="36" t="str">
        <x:f>IF($A195="","",AVERAGE($G195:$I195))</x:f>
      </x:c>
      <x:c r="K195" s="42" t="str">
        <x:f>IF($A195="","",IFERROR(($I195-$G195)/MAX(1,$G195),0))</x:f>
      </x:c>
      <x:c r="L195" s="31"/>
      <x:c r="M195" s="36" t="str">
        <x:f>IF($A195="","",ROUND(MAX(0,$J195*(1+$K195/3*1)*(1+$L195)*SUMIF(Listas!$E$6:$E$17,MONTH(M$4),Listas!$F$6:$F$17)*SUMIF(Listas!$H$6:$H$8,Listas!$B$9,Listas!$I$6:$I$8)),0))</x:f>
      </x:c>
      <x:c r="N195" s="36" t="str">
        <x:f>IF($A195="","",ROUND(MAX(0,$J195*(1+$K195/3*2)*(1+$L195)*SUMIF(Listas!$E$6:$E$17,MONTH(N$4),Listas!$F$6:$F$17)*SUMIF(Listas!$H$6:$H$8,Listas!$B$9,Listas!$I$6:$I$8)),0))</x:f>
      </x:c>
      <x:c r="O195" s="36" t="str">
        <x:f>IF($A195="","",ROUND(MAX(0,$J195*(1+$K195/3*3)*(1+$L195)*SUMIF(Listas!$E$6:$E$17,MONTH(O$4),Listas!$F$6:$F$17)*SUMIF(Listas!$H$6:$H$8,Listas!$B$9,Listas!$I$6:$I$8)),0))</x:f>
      </x:c>
      <x:c r="P195" s="36" t="str">
        <x:f>IF($A195="","",ROUND(MAX(0,$J195*(1+$K195/3*4)*(1+$L195)*SUMIF(Listas!$E$6:$E$17,MONTH(P$4),Listas!$F$6:$F$17)*SUMIF(Listas!$H$6:$H$8,Listas!$B$9,Listas!$I$6:$I$8)),0))</x:f>
      </x:c>
      <x:c r="Q195" s="36" t="str">
        <x:f>IF($A195="","",ROUND(MAX(0,$J195*(1+$K195/3*5)*(1+$L195)*SUMIF(Listas!$E$6:$E$17,MONTH(Q$4),Listas!$F$6:$F$17)*SUMIF(Listas!$H$6:$H$8,Listas!$B$9,Listas!$I$6:$I$8)),0))</x:f>
      </x:c>
      <x:c r="R195" s="36" t="str">
        <x:f>IF($A195="","",ROUND(MAX(0,$J195*(1+$K195/3*6)*(1+$L195)*SUMIF(Listas!$E$6:$E$17,MONTH(R$4),Listas!$F$6:$F$17)*SUMIF(Listas!$H$6:$H$8,Listas!$B$9,Listas!$I$6:$I$8)),0))</x:f>
      </x:c>
      <x:c r="S195" s="42" t="str">
        <x:f>IF($A195="","",IFERROR(SUMIFS(Historico!$H$5:$H$304,Historico!$B$5:$B$304,$A195)/COUNTIFS(Historico!$B$5:$B$304,$A195,Historico!$H$5:$H$304,"&gt;=0"),0))</x:f>
      </x:c>
      <x:c r="T195" s="42" t="str">
        <x:f>IF($A195="","",IFERROR(SUMIFS(Historico!$I$5:$I$304,Historico!$B$5:$B$304,$A195)/COUNTIFS(Historico!$B$5:$B$304,$A195,Historico!$I$5:$I$304,"&lt;&gt;"),0))</x:f>
      </x:c>
      <x:c r="U195" s="44" t="str">
        <x:f>IF($A195="","",IF($S195&lt;=0.10,"ALTA",IF($S195&lt;=Listas!$B$10,"ACEITÁVEL","BAIXA")))</x:f>
      </x:c>
      <x:c r="V195" s="44" t="str">
        <x:f>IF($A195="","",IF($U195="BAIXA","REVISAR MÉTODO",IF(ABS($T195)&gt;0.10,"CORRIGIR VIÉS",IF($K195&gt;0.12,"PREPARAR CRESCIMENTO",IF($K195&lt;-0.12,"REDUZIR PLANO","PLANO ESTÁVEL")))))</x:f>
      </x:c>
      <x:c r="W195" s="1"/>
    </x:row>
    <x:row r="196">
      <x:c r="A196" s="26"/>
      <x:c r="B196" s="36" t="str">
        <x:f>IF($A196="","",IFERROR(INDEX(Produtos!$B$5:$B$204,MATCH($A196,Produtos!$A$5:$A$204,0)),""))</x:f>
      </x:c>
      <x:c r="C196" s="36" t="str">
        <x:f>IF($A196="","",IFERROR(INDEX(Produtos!$C$5:$C$204,MATCH($A196,Produtos!$A$5:$A$204,0)),""))</x:f>
      </x:c>
      <x:c r="D196" s="36" t="str">
        <x:f>IF($A196="","",SUMIFS(Historico!$F$5:$F$304,Historico!$B$5:$B$304,$A196,Historico!$A$5:$A$304,D$4))</x:f>
      </x:c>
      <x:c r="E196" s="36" t="str">
        <x:f>IF($A196="","",SUMIFS(Historico!$F$5:$F$304,Historico!$B$5:$B$304,$A196,Historico!$A$5:$A$304,E$4))</x:f>
      </x:c>
      <x:c r="F196" s="36" t="str">
        <x:f>IF($A196="","",SUMIFS(Historico!$F$5:$F$304,Historico!$B$5:$B$304,$A196,Historico!$A$5:$A$304,F$4))</x:f>
      </x:c>
      <x:c r="G196" s="36" t="str">
        <x:f>IF($A196="","",SUMIFS(Historico!$F$5:$F$304,Historico!$B$5:$B$304,$A196,Historico!$A$5:$A$304,G$4))</x:f>
      </x:c>
      <x:c r="H196" s="36" t="str">
        <x:f>IF($A196="","",SUMIFS(Historico!$F$5:$F$304,Historico!$B$5:$B$304,$A196,Historico!$A$5:$A$304,H$4))</x:f>
      </x:c>
      <x:c r="I196" s="36" t="str">
        <x:f>IF($A196="","",SUMIFS(Historico!$F$5:$F$304,Historico!$B$5:$B$304,$A196,Historico!$A$5:$A$304,I$4))</x:f>
      </x:c>
      <x:c r="J196" s="36" t="str">
        <x:f>IF($A196="","",AVERAGE($G196:$I196))</x:f>
      </x:c>
      <x:c r="K196" s="42" t="str">
        <x:f>IF($A196="","",IFERROR(($I196-$G196)/MAX(1,$G196),0))</x:f>
      </x:c>
      <x:c r="L196" s="31"/>
      <x:c r="M196" s="36" t="str">
        <x:f>IF($A196="","",ROUND(MAX(0,$J196*(1+$K196/3*1)*(1+$L196)*SUMIF(Listas!$E$6:$E$17,MONTH(M$4),Listas!$F$6:$F$17)*SUMIF(Listas!$H$6:$H$8,Listas!$B$9,Listas!$I$6:$I$8)),0))</x:f>
      </x:c>
      <x:c r="N196" s="36" t="str">
        <x:f>IF($A196="","",ROUND(MAX(0,$J196*(1+$K196/3*2)*(1+$L196)*SUMIF(Listas!$E$6:$E$17,MONTH(N$4),Listas!$F$6:$F$17)*SUMIF(Listas!$H$6:$H$8,Listas!$B$9,Listas!$I$6:$I$8)),0))</x:f>
      </x:c>
      <x:c r="O196" s="36" t="str">
        <x:f>IF($A196="","",ROUND(MAX(0,$J196*(1+$K196/3*3)*(1+$L196)*SUMIF(Listas!$E$6:$E$17,MONTH(O$4),Listas!$F$6:$F$17)*SUMIF(Listas!$H$6:$H$8,Listas!$B$9,Listas!$I$6:$I$8)),0))</x:f>
      </x:c>
      <x:c r="P196" s="36" t="str">
        <x:f>IF($A196="","",ROUND(MAX(0,$J196*(1+$K196/3*4)*(1+$L196)*SUMIF(Listas!$E$6:$E$17,MONTH(P$4),Listas!$F$6:$F$17)*SUMIF(Listas!$H$6:$H$8,Listas!$B$9,Listas!$I$6:$I$8)),0))</x:f>
      </x:c>
      <x:c r="Q196" s="36" t="str">
        <x:f>IF($A196="","",ROUND(MAX(0,$J196*(1+$K196/3*5)*(1+$L196)*SUMIF(Listas!$E$6:$E$17,MONTH(Q$4),Listas!$F$6:$F$17)*SUMIF(Listas!$H$6:$H$8,Listas!$B$9,Listas!$I$6:$I$8)),0))</x:f>
      </x:c>
      <x:c r="R196" s="36" t="str">
        <x:f>IF($A196="","",ROUND(MAX(0,$J196*(1+$K196/3*6)*(1+$L196)*SUMIF(Listas!$E$6:$E$17,MONTH(R$4),Listas!$F$6:$F$17)*SUMIF(Listas!$H$6:$H$8,Listas!$B$9,Listas!$I$6:$I$8)),0))</x:f>
      </x:c>
      <x:c r="S196" s="42" t="str">
        <x:f>IF($A196="","",IFERROR(SUMIFS(Historico!$H$5:$H$304,Historico!$B$5:$B$304,$A196)/COUNTIFS(Historico!$B$5:$B$304,$A196,Historico!$H$5:$H$304,"&gt;=0"),0))</x:f>
      </x:c>
      <x:c r="T196" s="42" t="str">
        <x:f>IF($A196="","",IFERROR(SUMIFS(Historico!$I$5:$I$304,Historico!$B$5:$B$304,$A196)/COUNTIFS(Historico!$B$5:$B$304,$A196,Historico!$I$5:$I$304,"&lt;&gt;"),0))</x:f>
      </x:c>
      <x:c r="U196" s="44" t="str">
        <x:f>IF($A196="","",IF($S196&lt;=0.10,"ALTA",IF($S196&lt;=Listas!$B$10,"ACEITÁVEL","BAIXA")))</x:f>
      </x:c>
      <x:c r="V196" s="44" t="str">
        <x:f>IF($A196="","",IF($U196="BAIXA","REVISAR MÉTODO",IF(ABS($T196)&gt;0.10,"CORRIGIR VIÉS",IF($K196&gt;0.12,"PREPARAR CRESCIMENTO",IF($K196&lt;-0.12,"REDUZIR PLANO","PLANO ESTÁVEL")))))</x:f>
      </x:c>
      <x:c r="W196" s="1"/>
    </x:row>
    <x:row r="197">
      <x:c r="A197" s="26"/>
      <x:c r="B197" s="36" t="str">
        <x:f>IF($A197="","",IFERROR(INDEX(Produtos!$B$5:$B$204,MATCH($A197,Produtos!$A$5:$A$204,0)),""))</x:f>
      </x:c>
      <x:c r="C197" s="36" t="str">
        <x:f>IF($A197="","",IFERROR(INDEX(Produtos!$C$5:$C$204,MATCH($A197,Produtos!$A$5:$A$204,0)),""))</x:f>
      </x:c>
      <x:c r="D197" s="36" t="str">
        <x:f>IF($A197="","",SUMIFS(Historico!$F$5:$F$304,Historico!$B$5:$B$304,$A197,Historico!$A$5:$A$304,D$4))</x:f>
      </x:c>
      <x:c r="E197" s="36" t="str">
        <x:f>IF($A197="","",SUMIFS(Historico!$F$5:$F$304,Historico!$B$5:$B$304,$A197,Historico!$A$5:$A$304,E$4))</x:f>
      </x:c>
      <x:c r="F197" s="36" t="str">
        <x:f>IF($A197="","",SUMIFS(Historico!$F$5:$F$304,Historico!$B$5:$B$304,$A197,Historico!$A$5:$A$304,F$4))</x:f>
      </x:c>
      <x:c r="G197" s="36" t="str">
        <x:f>IF($A197="","",SUMIFS(Historico!$F$5:$F$304,Historico!$B$5:$B$304,$A197,Historico!$A$5:$A$304,G$4))</x:f>
      </x:c>
      <x:c r="H197" s="36" t="str">
        <x:f>IF($A197="","",SUMIFS(Historico!$F$5:$F$304,Historico!$B$5:$B$304,$A197,Historico!$A$5:$A$304,H$4))</x:f>
      </x:c>
      <x:c r="I197" s="36" t="str">
        <x:f>IF($A197="","",SUMIFS(Historico!$F$5:$F$304,Historico!$B$5:$B$304,$A197,Historico!$A$5:$A$304,I$4))</x:f>
      </x:c>
      <x:c r="J197" s="36" t="str">
        <x:f>IF($A197="","",AVERAGE($G197:$I197))</x:f>
      </x:c>
      <x:c r="K197" s="42" t="str">
        <x:f>IF($A197="","",IFERROR(($I197-$G197)/MAX(1,$G197),0))</x:f>
      </x:c>
      <x:c r="L197" s="31"/>
      <x:c r="M197" s="36" t="str">
        <x:f>IF($A197="","",ROUND(MAX(0,$J197*(1+$K197/3*1)*(1+$L197)*SUMIF(Listas!$E$6:$E$17,MONTH(M$4),Listas!$F$6:$F$17)*SUMIF(Listas!$H$6:$H$8,Listas!$B$9,Listas!$I$6:$I$8)),0))</x:f>
      </x:c>
      <x:c r="N197" s="36" t="str">
        <x:f>IF($A197="","",ROUND(MAX(0,$J197*(1+$K197/3*2)*(1+$L197)*SUMIF(Listas!$E$6:$E$17,MONTH(N$4),Listas!$F$6:$F$17)*SUMIF(Listas!$H$6:$H$8,Listas!$B$9,Listas!$I$6:$I$8)),0))</x:f>
      </x:c>
      <x:c r="O197" s="36" t="str">
        <x:f>IF($A197="","",ROUND(MAX(0,$J197*(1+$K197/3*3)*(1+$L197)*SUMIF(Listas!$E$6:$E$17,MONTH(O$4),Listas!$F$6:$F$17)*SUMIF(Listas!$H$6:$H$8,Listas!$B$9,Listas!$I$6:$I$8)),0))</x:f>
      </x:c>
      <x:c r="P197" s="36" t="str">
        <x:f>IF($A197="","",ROUND(MAX(0,$J197*(1+$K197/3*4)*(1+$L197)*SUMIF(Listas!$E$6:$E$17,MONTH(P$4),Listas!$F$6:$F$17)*SUMIF(Listas!$H$6:$H$8,Listas!$B$9,Listas!$I$6:$I$8)),0))</x:f>
      </x:c>
      <x:c r="Q197" s="36" t="str">
        <x:f>IF($A197="","",ROUND(MAX(0,$J197*(1+$K197/3*5)*(1+$L197)*SUMIF(Listas!$E$6:$E$17,MONTH(Q$4),Listas!$F$6:$F$17)*SUMIF(Listas!$H$6:$H$8,Listas!$B$9,Listas!$I$6:$I$8)),0))</x:f>
      </x:c>
      <x:c r="R197" s="36" t="str">
        <x:f>IF($A197="","",ROUND(MAX(0,$J197*(1+$K197/3*6)*(1+$L197)*SUMIF(Listas!$E$6:$E$17,MONTH(R$4),Listas!$F$6:$F$17)*SUMIF(Listas!$H$6:$H$8,Listas!$B$9,Listas!$I$6:$I$8)),0))</x:f>
      </x:c>
      <x:c r="S197" s="42" t="str">
        <x:f>IF($A197="","",IFERROR(SUMIFS(Historico!$H$5:$H$304,Historico!$B$5:$B$304,$A197)/COUNTIFS(Historico!$B$5:$B$304,$A197,Historico!$H$5:$H$304,"&gt;=0"),0))</x:f>
      </x:c>
      <x:c r="T197" s="42" t="str">
        <x:f>IF($A197="","",IFERROR(SUMIFS(Historico!$I$5:$I$304,Historico!$B$5:$B$304,$A197)/COUNTIFS(Historico!$B$5:$B$304,$A197,Historico!$I$5:$I$304,"&lt;&gt;"),0))</x:f>
      </x:c>
      <x:c r="U197" s="44" t="str">
        <x:f>IF($A197="","",IF($S197&lt;=0.10,"ALTA",IF($S197&lt;=Listas!$B$10,"ACEITÁVEL","BAIXA")))</x:f>
      </x:c>
      <x:c r="V197" s="44" t="str">
        <x:f>IF($A197="","",IF($U197="BAIXA","REVISAR MÉTODO",IF(ABS($T197)&gt;0.10,"CORRIGIR VIÉS",IF($K197&gt;0.12,"PREPARAR CRESCIMENTO",IF($K197&lt;-0.12,"REDUZIR PLANO","PLANO ESTÁVEL")))))</x:f>
      </x:c>
      <x:c r="W197" s="1"/>
    </x:row>
    <x:row r="198">
      <x:c r="A198" s="26"/>
      <x:c r="B198" s="36" t="str">
        <x:f>IF($A198="","",IFERROR(INDEX(Produtos!$B$5:$B$204,MATCH($A198,Produtos!$A$5:$A$204,0)),""))</x:f>
      </x:c>
      <x:c r="C198" s="36" t="str">
        <x:f>IF($A198="","",IFERROR(INDEX(Produtos!$C$5:$C$204,MATCH($A198,Produtos!$A$5:$A$204,0)),""))</x:f>
      </x:c>
      <x:c r="D198" s="36" t="str">
        <x:f>IF($A198="","",SUMIFS(Historico!$F$5:$F$304,Historico!$B$5:$B$304,$A198,Historico!$A$5:$A$304,D$4))</x:f>
      </x:c>
      <x:c r="E198" s="36" t="str">
        <x:f>IF($A198="","",SUMIFS(Historico!$F$5:$F$304,Historico!$B$5:$B$304,$A198,Historico!$A$5:$A$304,E$4))</x:f>
      </x:c>
      <x:c r="F198" s="36" t="str">
        <x:f>IF($A198="","",SUMIFS(Historico!$F$5:$F$304,Historico!$B$5:$B$304,$A198,Historico!$A$5:$A$304,F$4))</x:f>
      </x:c>
      <x:c r="G198" s="36" t="str">
        <x:f>IF($A198="","",SUMIFS(Historico!$F$5:$F$304,Historico!$B$5:$B$304,$A198,Historico!$A$5:$A$304,G$4))</x:f>
      </x:c>
      <x:c r="H198" s="36" t="str">
        <x:f>IF($A198="","",SUMIFS(Historico!$F$5:$F$304,Historico!$B$5:$B$304,$A198,Historico!$A$5:$A$304,H$4))</x:f>
      </x:c>
      <x:c r="I198" s="36" t="str">
        <x:f>IF($A198="","",SUMIFS(Historico!$F$5:$F$304,Historico!$B$5:$B$304,$A198,Historico!$A$5:$A$304,I$4))</x:f>
      </x:c>
      <x:c r="J198" s="36" t="str">
        <x:f>IF($A198="","",AVERAGE($G198:$I198))</x:f>
      </x:c>
      <x:c r="K198" s="42" t="str">
        <x:f>IF($A198="","",IFERROR(($I198-$G198)/MAX(1,$G198),0))</x:f>
      </x:c>
      <x:c r="L198" s="31"/>
      <x:c r="M198" s="36" t="str">
        <x:f>IF($A198="","",ROUND(MAX(0,$J198*(1+$K198/3*1)*(1+$L198)*SUMIF(Listas!$E$6:$E$17,MONTH(M$4),Listas!$F$6:$F$17)*SUMIF(Listas!$H$6:$H$8,Listas!$B$9,Listas!$I$6:$I$8)),0))</x:f>
      </x:c>
      <x:c r="N198" s="36" t="str">
        <x:f>IF($A198="","",ROUND(MAX(0,$J198*(1+$K198/3*2)*(1+$L198)*SUMIF(Listas!$E$6:$E$17,MONTH(N$4),Listas!$F$6:$F$17)*SUMIF(Listas!$H$6:$H$8,Listas!$B$9,Listas!$I$6:$I$8)),0))</x:f>
      </x:c>
      <x:c r="O198" s="36" t="str">
        <x:f>IF($A198="","",ROUND(MAX(0,$J198*(1+$K198/3*3)*(1+$L198)*SUMIF(Listas!$E$6:$E$17,MONTH(O$4),Listas!$F$6:$F$17)*SUMIF(Listas!$H$6:$H$8,Listas!$B$9,Listas!$I$6:$I$8)),0))</x:f>
      </x:c>
      <x:c r="P198" s="36" t="str">
        <x:f>IF($A198="","",ROUND(MAX(0,$J198*(1+$K198/3*4)*(1+$L198)*SUMIF(Listas!$E$6:$E$17,MONTH(P$4),Listas!$F$6:$F$17)*SUMIF(Listas!$H$6:$H$8,Listas!$B$9,Listas!$I$6:$I$8)),0))</x:f>
      </x:c>
      <x:c r="Q198" s="36" t="str">
        <x:f>IF($A198="","",ROUND(MAX(0,$J198*(1+$K198/3*5)*(1+$L198)*SUMIF(Listas!$E$6:$E$17,MONTH(Q$4),Listas!$F$6:$F$17)*SUMIF(Listas!$H$6:$H$8,Listas!$B$9,Listas!$I$6:$I$8)),0))</x:f>
      </x:c>
      <x:c r="R198" s="36" t="str">
        <x:f>IF($A198="","",ROUND(MAX(0,$J198*(1+$K198/3*6)*(1+$L198)*SUMIF(Listas!$E$6:$E$17,MONTH(R$4),Listas!$F$6:$F$17)*SUMIF(Listas!$H$6:$H$8,Listas!$B$9,Listas!$I$6:$I$8)),0))</x:f>
      </x:c>
      <x:c r="S198" s="42" t="str">
        <x:f>IF($A198="","",IFERROR(SUMIFS(Historico!$H$5:$H$304,Historico!$B$5:$B$304,$A198)/COUNTIFS(Historico!$B$5:$B$304,$A198,Historico!$H$5:$H$304,"&gt;=0"),0))</x:f>
      </x:c>
      <x:c r="T198" s="42" t="str">
        <x:f>IF($A198="","",IFERROR(SUMIFS(Historico!$I$5:$I$304,Historico!$B$5:$B$304,$A198)/COUNTIFS(Historico!$B$5:$B$304,$A198,Historico!$I$5:$I$304,"&lt;&gt;"),0))</x:f>
      </x:c>
      <x:c r="U198" s="44" t="str">
        <x:f>IF($A198="","",IF($S198&lt;=0.10,"ALTA",IF($S198&lt;=Listas!$B$10,"ACEITÁVEL","BAIXA")))</x:f>
      </x:c>
      <x:c r="V198" s="44" t="str">
        <x:f>IF($A198="","",IF($U198="BAIXA","REVISAR MÉTODO",IF(ABS($T198)&gt;0.10,"CORRIGIR VIÉS",IF($K198&gt;0.12,"PREPARAR CRESCIMENTO",IF($K198&lt;-0.12,"REDUZIR PLANO","PLANO ESTÁVEL")))))</x:f>
      </x:c>
      <x:c r="W198" s="1"/>
    </x:row>
    <x:row r="199">
      <x:c r="A199" s="26"/>
      <x:c r="B199" s="36" t="str">
        <x:f>IF($A199="","",IFERROR(INDEX(Produtos!$B$5:$B$204,MATCH($A199,Produtos!$A$5:$A$204,0)),""))</x:f>
      </x:c>
      <x:c r="C199" s="36" t="str">
        <x:f>IF($A199="","",IFERROR(INDEX(Produtos!$C$5:$C$204,MATCH($A199,Produtos!$A$5:$A$204,0)),""))</x:f>
      </x:c>
      <x:c r="D199" s="36" t="str">
        <x:f>IF($A199="","",SUMIFS(Historico!$F$5:$F$304,Historico!$B$5:$B$304,$A199,Historico!$A$5:$A$304,D$4))</x:f>
      </x:c>
      <x:c r="E199" s="36" t="str">
        <x:f>IF($A199="","",SUMIFS(Historico!$F$5:$F$304,Historico!$B$5:$B$304,$A199,Historico!$A$5:$A$304,E$4))</x:f>
      </x:c>
      <x:c r="F199" s="36" t="str">
        <x:f>IF($A199="","",SUMIFS(Historico!$F$5:$F$304,Historico!$B$5:$B$304,$A199,Historico!$A$5:$A$304,F$4))</x:f>
      </x:c>
      <x:c r="G199" s="36" t="str">
        <x:f>IF($A199="","",SUMIFS(Historico!$F$5:$F$304,Historico!$B$5:$B$304,$A199,Historico!$A$5:$A$304,G$4))</x:f>
      </x:c>
      <x:c r="H199" s="36" t="str">
        <x:f>IF($A199="","",SUMIFS(Historico!$F$5:$F$304,Historico!$B$5:$B$304,$A199,Historico!$A$5:$A$304,H$4))</x:f>
      </x:c>
      <x:c r="I199" s="36" t="str">
        <x:f>IF($A199="","",SUMIFS(Historico!$F$5:$F$304,Historico!$B$5:$B$304,$A199,Historico!$A$5:$A$304,I$4))</x:f>
      </x:c>
      <x:c r="J199" s="36" t="str">
        <x:f>IF($A199="","",AVERAGE($G199:$I199))</x:f>
      </x:c>
      <x:c r="K199" s="42" t="str">
        <x:f>IF($A199="","",IFERROR(($I199-$G199)/MAX(1,$G199),0))</x:f>
      </x:c>
      <x:c r="L199" s="31"/>
      <x:c r="M199" s="36" t="str">
        <x:f>IF($A199="","",ROUND(MAX(0,$J199*(1+$K199/3*1)*(1+$L199)*SUMIF(Listas!$E$6:$E$17,MONTH(M$4),Listas!$F$6:$F$17)*SUMIF(Listas!$H$6:$H$8,Listas!$B$9,Listas!$I$6:$I$8)),0))</x:f>
      </x:c>
      <x:c r="N199" s="36" t="str">
        <x:f>IF($A199="","",ROUND(MAX(0,$J199*(1+$K199/3*2)*(1+$L199)*SUMIF(Listas!$E$6:$E$17,MONTH(N$4),Listas!$F$6:$F$17)*SUMIF(Listas!$H$6:$H$8,Listas!$B$9,Listas!$I$6:$I$8)),0))</x:f>
      </x:c>
      <x:c r="O199" s="36" t="str">
        <x:f>IF($A199="","",ROUND(MAX(0,$J199*(1+$K199/3*3)*(1+$L199)*SUMIF(Listas!$E$6:$E$17,MONTH(O$4),Listas!$F$6:$F$17)*SUMIF(Listas!$H$6:$H$8,Listas!$B$9,Listas!$I$6:$I$8)),0))</x:f>
      </x:c>
      <x:c r="P199" s="36" t="str">
        <x:f>IF($A199="","",ROUND(MAX(0,$J199*(1+$K199/3*4)*(1+$L199)*SUMIF(Listas!$E$6:$E$17,MONTH(P$4),Listas!$F$6:$F$17)*SUMIF(Listas!$H$6:$H$8,Listas!$B$9,Listas!$I$6:$I$8)),0))</x:f>
      </x:c>
      <x:c r="Q199" s="36" t="str">
        <x:f>IF($A199="","",ROUND(MAX(0,$J199*(1+$K199/3*5)*(1+$L199)*SUMIF(Listas!$E$6:$E$17,MONTH(Q$4),Listas!$F$6:$F$17)*SUMIF(Listas!$H$6:$H$8,Listas!$B$9,Listas!$I$6:$I$8)),0))</x:f>
      </x:c>
      <x:c r="R199" s="36" t="str">
        <x:f>IF($A199="","",ROUND(MAX(0,$J199*(1+$K199/3*6)*(1+$L199)*SUMIF(Listas!$E$6:$E$17,MONTH(R$4),Listas!$F$6:$F$17)*SUMIF(Listas!$H$6:$H$8,Listas!$B$9,Listas!$I$6:$I$8)),0))</x:f>
      </x:c>
      <x:c r="S199" s="42" t="str">
        <x:f>IF($A199="","",IFERROR(SUMIFS(Historico!$H$5:$H$304,Historico!$B$5:$B$304,$A199)/COUNTIFS(Historico!$B$5:$B$304,$A199,Historico!$H$5:$H$304,"&gt;=0"),0))</x:f>
      </x:c>
      <x:c r="T199" s="42" t="str">
        <x:f>IF($A199="","",IFERROR(SUMIFS(Historico!$I$5:$I$304,Historico!$B$5:$B$304,$A199)/COUNTIFS(Historico!$B$5:$B$304,$A199,Historico!$I$5:$I$304,"&lt;&gt;"),0))</x:f>
      </x:c>
      <x:c r="U199" s="44" t="str">
        <x:f>IF($A199="","",IF($S199&lt;=0.10,"ALTA",IF($S199&lt;=Listas!$B$10,"ACEITÁVEL","BAIXA")))</x:f>
      </x:c>
      <x:c r="V199" s="44" t="str">
        <x:f>IF($A199="","",IF($U199="BAIXA","REVISAR MÉTODO",IF(ABS($T199)&gt;0.10,"CORRIGIR VIÉS",IF($K199&gt;0.12,"PREPARAR CRESCIMENTO",IF($K199&lt;-0.12,"REDUZIR PLANO","PLANO ESTÁVEL")))))</x:f>
      </x:c>
      <x:c r="W199" s="1"/>
    </x:row>
    <x:row r="200">
      <x:c r="A200" s="26"/>
      <x:c r="B200" s="36" t="str">
        <x:f>IF($A200="","",IFERROR(INDEX(Produtos!$B$5:$B$204,MATCH($A200,Produtos!$A$5:$A$204,0)),""))</x:f>
      </x:c>
      <x:c r="C200" s="36" t="str">
        <x:f>IF($A200="","",IFERROR(INDEX(Produtos!$C$5:$C$204,MATCH($A200,Produtos!$A$5:$A$204,0)),""))</x:f>
      </x:c>
      <x:c r="D200" s="36" t="str">
        <x:f>IF($A200="","",SUMIFS(Historico!$F$5:$F$304,Historico!$B$5:$B$304,$A200,Historico!$A$5:$A$304,D$4))</x:f>
      </x:c>
      <x:c r="E200" s="36" t="str">
        <x:f>IF($A200="","",SUMIFS(Historico!$F$5:$F$304,Historico!$B$5:$B$304,$A200,Historico!$A$5:$A$304,E$4))</x:f>
      </x:c>
      <x:c r="F200" s="36" t="str">
        <x:f>IF($A200="","",SUMIFS(Historico!$F$5:$F$304,Historico!$B$5:$B$304,$A200,Historico!$A$5:$A$304,F$4))</x:f>
      </x:c>
      <x:c r="G200" s="36" t="str">
        <x:f>IF($A200="","",SUMIFS(Historico!$F$5:$F$304,Historico!$B$5:$B$304,$A200,Historico!$A$5:$A$304,G$4))</x:f>
      </x:c>
      <x:c r="H200" s="36" t="str">
        <x:f>IF($A200="","",SUMIFS(Historico!$F$5:$F$304,Historico!$B$5:$B$304,$A200,Historico!$A$5:$A$304,H$4))</x:f>
      </x:c>
      <x:c r="I200" s="36" t="str">
        <x:f>IF($A200="","",SUMIFS(Historico!$F$5:$F$304,Historico!$B$5:$B$304,$A200,Historico!$A$5:$A$304,I$4))</x:f>
      </x:c>
      <x:c r="J200" s="36" t="str">
        <x:f>IF($A200="","",AVERAGE($G200:$I200))</x:f>
      </x:c>
      <x:c r="K200" s="42" t="str">
        <x:f>IF($A200="","",IFERROR(($I200-$G200)/MAX(1,$G200),0))</x:f>
      </x:c>
      <x:c r="L200" s="31"/>
      <x:c r="M200" s="36" t="str">
        <x:f>IF($A200="","",ROUND(MAX(0,$J200*(1+$K200/3*1)*(1+$L200)*SUMIF(Listas!$E$6:$E$17,MONTH(M$4),Listas!$F$6:$F$17)*SUMIF(Listas!$H$6:$H$8,Listas!$B$9,Listas!$I$6:$I$8)),0))</x:f>
      </x:c>
      <x:c r="N200" s="36" t="str">
        <x:f>IF($A200="","",ROUND(MAX(0,$J200*(1+$K200/3*2)*(1+$L200)*SUMIF(Listas!$E$6:$E$17,MONTH(N$4),Listas!$F$6:$F$17)*SUMIF(Listas!$H$6:$H$8,Listas!$B$9,Listas!$I$6:$I$8)),0))</x:f>
      </x:c>
      <x:c r="O200" s="36" t="str">
        <x:f>IF($A200="","",ROUND(MAX(0,$J200*(1+$K200/3*3)*(1+$L200)*SUMIF(Listas!$E$6:$E$17,MONTH(O$4),Listas!$F$6:$F$17)*SUMIF(Listas!$H$6:$H$8,Listas!$B$9,Listas!$I$6:$I$8)),0))</x:f>
      </x:c>
      <x:c r="P200" s="36" t="str">
        <x:f>IF($A200="","",ROUND(MAX(0,$J200*(1+$K200/3*4)*(1+$L200)*SUMIF(Listas!$E$6:$E$17,MONTH(P$4),Listas!$F$6:$F$17)*SUMIF(Listas!$H$6:$H$8,Listas!$B$9,Listas!$I$6:$I$8)),0))</x:f>
      </x:c>
      <x:c r="Q200" s="36" t="str">
        <x:f>IF($A200="","",ROUND(MAX(0,$J200*(1+$K200/3*5)*(1+$L200)*SUMIF(Listas!$E$6:$E$17,MONTH(Q$4),Listas!$F$6:$F$17)*SUMIF(Listas!$H$6:$H$8,Listas!$B$9,Listas!$I$6:$I$8)),0))</x:f>
      </x:c>
      <x:c r="R200" s="36" t="str">
        <x:f>IF($A200="","",ROUND(MAX(0,$J200*(1+$K200/3*6)*(1+$L200)*SUMIF(Listas!$E$6:$E$17,MONTH(R$4),Listas!$F$6:$F$17)*SUMIF(Listas!$H$6:$H$8,Listas!$B$9,Listas!$I$6:$I$8)),0))</x:f>
      </x:c>
      <x:c r="S200" s="42" t="str">
        <x:f>IF($A200="","",IFERROR(SUMIFS(Historico!$H$5:$H$304,Historico!$B$5:$B$304,$A200)/COUNTIFS(Historico!$B$5:$B$304,$A200,Historico!$H$5:$H$304,"&gt;=0"),0))</x:f>
      </x:c>
      <x:c r="T200" s="42" t="str">
        <x:f>IF($A200="","",IFERROR(SUMIFS(Historico!$I$5:$I$304,Historico!$B$5:$B$304,$A200)/COUNTIFS(Historico!$B$5:$B$304,$A200,Historico!$I$5:$I$304,"&lt;&gt;"),0))</x:f>
      </x:c>
      <x:c r="U200" s="44" t="str">
        <x:f>IF($A200="","",IF($S200&lt;=0.10,"ALTA",IF($S200&lt;=Listas!$B$10,"ACEITÁVEL","BAIXA")))</x:f>
      </x:c>
      <x:c r="V200" s="44" t="str">
        <x:f>IF($A200="","",IF($U200="BAIXA","REVISAR MÉTODO",IF(ABS($T200)&gt;0.10,"CORRIGIR VIÉS",IF($K200&gt;0.12,"PREPARAR CRESCIMENTO",IF($K200&lt;-0.12,"REDUZIR PLANO","PLANO ESTÁVEL")))))</x:f>
      </x:c>
      <x:c r="W200" s="1"/>
    </x:row>
    <x:row r="201">
      <x:c r="A201" s="26"/>
      <x:c r="B201" s="36" t="str">
        <x:f>IF($A201="","",IFERROR(INDEX(Produtos!$B$5:$B$204,MATCH($A201,Produtos!$A$5:$A$204,0)),""))</x:f>
      </x:c>
      <x:c r="C201" s="36" t="str">
        <x:f>IF($A201="","",IFERROR(INDEX(Produtos!$C$5:$C$204,MATCH($A201,Produtos!$A$5:$A$204,0)),""))</x:f>
      </x:c>
      <x:c r="D201" s="36" t="str">
        <x:f>IF($A201="","",SUMIFS(Historico!$F$5:$F$304,Historico!$B$5:$B$304,$A201,Historico!$A$5:$A$304,D$4))</x:f>
      </x:c>
      <x:c r="E201" s="36" t="str">
        <x:f>IF($A201="","",SUMIFS(Historico!$F$5:$F$304,Historico!$B$5:$B$304,$A201,Historico!$A$5:$A$304,E$4))</x:f>
      </x:c>
      <x:c r="F201" s="36" t="str">
        <x:f>IF($A201="","",SUMIFS(Historico!$F$5:$F$304,Historico!$B$5:$B$304,$A201,Historico!$A$5:$A$304,F$4))</x:f>
      </x:c>
      <x:c r="G201" s="36" t="str">
        <x:f>IF($A201="","",SUMIFS(Historico!$F$5:$F$304,Historico!$B$5:$B$304,$A201,Historico!$A$5:$A$304,G$4))</x:f>
      </x:c>
      <x:c r="H201" s="36" t="str">
        <x:f>IF($A201="","",SUMIFS(Historico!$F$5:$F$304,Historico!$B$5:$B$304,$A201,Historico!$A$5:$A$304,H$4))</x:f>
      </x:c>
      <x:c r="I201" s="36" t="str">
        <x:f>IF($A201="","",SUMIFS(Historico!$F$5:$F$304,Historico!$B$5:$B$304,$A201,Historico!$A$5:$A$304,I$4))</x:f>
      </x:c>
      <x:c r="J201" s="36" t="str">
        <x:f>IF($A201="","",AVERAGE($G201:$I201))</x:f>
      </x:c>
      <x:c r="K201" s="42" t="str">
        <x:f>IF($A201="","",IFERROR(($I201-$G201)/MAX(1,$G201),0))</x:f>
      </x:c>
      <x:c r="L201" s="31"/>
      <x:c r="M201" s="36" t="str">
        <x:f>IF($A201="","",ROUND(MAX(0,$J201*(1+$K201/3*1)*(1+$L201)*SUMIF(Listas!$E$6:$E$17,MONTH(M$4),Listas!$F$6:$F$17)*SUMIF(Listas!$H$6:$H$8,Listas!$B$9,Listas!$I$6:$I$8)),0))</x:f>
      </x:c>
      <x:c r="N201" s="36" t="str">
        <x:f>IF($A201="","",ROUND(MAX(0,$J201*(1+$K201/3*2)*(1+$L201)*SUMIF(Listas!$E$6:$E$17,MONTH(N$4),Listas!$F$6:$F$17)*SUMIF(Listas!$H$6:$H$8,Listas!$B$9,Listas!$I$6:$I$8)),0))</x:f>
      </x:c>
      <x:c r="O201" s="36" t="str">
        <x:f>IF($A201="","",ROUND(MAX(0,$J201*(1+$K201/3*3)*(1+$L201)*SUMIF(Listas!$E$6:$E$17,MONTH(O$4),Listas!$F$6:$F$17)*SUMIF(Listas!$H$6:$H$8,Listas!$B$9,Listas!$I$6:$I$8)),0))</x:f>
      </x:c>
      <x:c r="P201" s="36" t="str">
        <x:f>IF($A201="","",ROUND(MAX(0,$J201*(1+$K201/3*4)*(1+$L201)*SUMIF(Listas!$E$6:$E$17,MONTH(P$4),Listas!$F$6:$F$17)*SUMIF(Listas!$H$6:$H$8,Listas!$B$9,Listas!$I$6:$I$8)),0))</x:f>
      </x:c>
      <x:c r="Q201" s="36" t="str">
        <x:f>IF($A201="","",ROUND(MAX(0,$J201*(1+$K201/3*5)*(1+$L201)*SUMIF(Listas!$E$6:$E$17,MONTH(Q$4),Listas!$F$6:$F$17)*SUMIF(Listas!$H$6:$H$8,Listas!$B$9,Listas!$I$6:$I$8)),0))</x:f>
      </x:c>
      <x:c r="R201" s="36" t="str">
        <x:f>IF($A201="","",ROUND(MAX(0,$J201*(1+$K201/3*6)*(1+$L201)*SUMIF(Listas!$E$6:$E$17,MONTH(R$4),Listas!$F$6:$F$17)*SUMIF(Listas!$H$6:$H$8,Listas!$B$9,Listas!$I$6:$I$8)),0))</x:f>
      </x:c>
      <x:c r="S201" s="42" t="str">
        <x:f>IF($A201="","",IFERROR(SUMIFS(Historico!$H$5:$H$304,Historico!$B$5:$B$304,$A201)/COUNTIFS(Historico!$B$5:$B$304,$A201,Historico!$H$5:$H$304,"&gt;=0"),0))</x:f>
      </x:c>
      <x:c r="T201" s="42" t="str">
        <x:f>IF($A201="","",IFERROR(SUMIFS(Historico!$I$5:$I$304,Historico!$B$5:$B$304,$A201)/COUNTIFS(Historico!$B$5:$B$304,$A201,Historico!$I$5:$I$304,"&lt;&gt;"),0))</x:f>
      </x:c>
      <x:c r="U201" s="44" t="str">
        <x:f>IF($A201="","",IF($S201&lt;=0.10,"ALTA",IF($S201&lt;=Listas!$B$10,"ACEITÁVEL","BAIXA")))</x:f>
      </x:c>
      <x:c r="V201" s="44" t="str">
        <x:f>IF($A201="","",IF($U201="BAIXA","REVISAR MÉTODO",IF(ABS($T201)&gt;0.10,"CORRIGIR VIÉS",IF($K201&gt;0.12,"PREPARAR CRESCIMENTO",IF($K201&lt;-0.12,"REDUZIR PLANO","PLANO ESTÁVEL")))))</x:f>
      </x:c>
      <x:c r="W201" s="1"/>
    </x:row>
    <x:row r="202">
      <x:c r="A202" s="26"/>
      <x:c r="B202" s="36" t="str">
        <x:f>IF($A202="","",IFERROR(INDEX(Produtos!$B$5:$B$204,MATCH($A202,Produtos!$A$5:$A$204,0)),""))</x:f>
      </x:c>
      <x:c r="C202" s="36" t="str">
        <x:f>IF($A202="","",IFERROR(INDEX(Produtos!$C$5:$C$204,MATCH($A202,Produtos!$A$5:$A$204,0)),""))</x:f>
      </x:c>
      <x:c r="D202" s="36" t="str">
        <x:f>IF($A202="","",SUMIFS(Historico!$F$5:$F$304,Historico!$B$5:$B$304,$A202,Historico!$A$5:$A$304,D$4))</x:f>
      </x:c>
      <x:c r="E202" s="36" t="str">
        <x:f>IF($A202="","",SUMIFS(Historico!$F$5:$F$304,Historico!$B$5:$B$304,$A202,Historico!$A$5:$A$304,E$4))</x:f>
      </x:c>
      <x:c r="F202" s="36" t="str">
        <x:f>IF($A202="","",SUMIFS(Historico!$F$5:$F$304,Historico!$B$5:$B$304,$A202,Historico!$A$5:$A$304,F$4))</x:f>
      </x:c>
      <x:c r="G202" s="36" t="str">
        <x:f>IF($A202="","",SUMIFS(Historico!$F$5:$F$304,Historico!$B$5:$B$304,$A202,Historico!$A$5:$A$304,G$4))</x:f>
      </x:c>
      <x:c r="H202" s="36" t="str">
        <x:f>IF($A202="","",SUMIFS(Historico!$F$5:$F$304,Historico!$B$5:$B$304,$A202,Historico!$A$5:$A$304,H$4))</x:f>
      </x:c>
      <x:c r="I202" s="36" t="str">
        <x:f>IF($A202="","",SUMIFS(Historico!$F$5:$F$304,Historico!$B$5:$B$304,$A202,Historico!$A$5:$A$304,I$4))</x:f>
      </x:c>
      <x:c r="J202" s="36" t="str">
        <x:f>IF($A202="","",AVERAGE($G202:$I202))</x:f>
      </x:c>
      <x:c r="K202" s="42" t="str">
        <x:f>IF($A202="","",IFERROR(($I202-$G202)/MAX(1,$G202),0))</x:f>
      </x:c>
      <x:c r="L202" s="31"/>
      <x:c r="M202" s="36" t="str">
        <x:f>IF($A202="","",ROUND(MAX(0,$J202*(1+$K202/3*1)*(1+$L202)*SUMIF(Listas!$E$6:$E$17,MONTH(M$4),Listas!$F$6:$F$17)*SUMIF(Listas!$H$6:$H$8,Listas!$B$9,Listas!$I$6:$I$8)),0))</x:f>
      </x:c>
      <x:c r="N202" s="36" t="str">
        <x:f>IF($A202="","",ROUND(MAX(0,$J202*(1+$K202/3*2)*(1+$L202)*SUMIF(Listas!$E$6:$E$17,MONTH(N$4),Listas!$F$6:$F$17)*SUMIF(Listas!$H$6:$H$8,Listas!$B$9,Listas!$I$6:$I$8)),0))</x:f>
      </x:c>
      <x:c r="O202" s="36" t="str">
        <x:f>IF($A202="","",ROUND(MAX(0,$J202*(1+$K202/3*3)*(1+$L202)*SUMIF(Listas!$E$6:$E$17,MONTH(O$4),Listas!$F$6:$F$17)*SUMIF(Listas!$H$6:$H$8,Listas!$B$9,Listas!$I$6:$I$8)),0))</x:f>
      </x:c>
      <x:c r="P202" s="36" t="str">
        <x:f>IF($A202="","",ROUND(MAX(0,$J202*(1+$K202/3*4)*(1+$L202)*SUMIF(Listas!$E$6:$E$17,MONTH(P$4),Listas!$F$6:$F$17)*SUMIF(Listas!$H$6:$H$8,Listas!$B$9,Listas!$I$6:$I$8)),0))</x:f>
      </x:c>
      <x:c r="Q202" s="36" t="str">
        <x:f>IF($A202="","",ROUND(MAX(0,$J202*(1+$K202/3*5)*(1+$L202)*SUMIF(Listas!$E$6:$E$17,MONTH(Q$4),Listas!$F$6:$F$17)*SUMIF(Listas!$H$6:$H$8,Listas!$B$9,Listas!$I$6:$I$8)),0))</x:f>
      </x:c>
      <x:c r="R202" s="36" t="str">
        <x:f>IF($A202="","",ROUND(MAX(0,$J202*(1+$K202/3*6)*(1+$L202)*SUMIF(Listas!$E$6:$E$17,MONTH(R$4),Listas!$F$6:$F$17)*SUMIF(Listas!$H$6:$H$8,Listas!$B$9,Listas!$I$6:$I$8)),0))</x:f>
      </x:c>
      <x:c r="S202" s="42" t="str">
        <x:f>IF($A202="","",IFERROR(SUMIFS(Historico!$H$5:$H$304,Historico!$B$5:$B$304,$A202)/COUNTIFS(Historico!$B$5:$B$304,$A202,Historico!$H$5:$H$304,"&gt;=0"),0))</x:f>
      </x:c>
      <x:c r="T202" s="42" t="str">
        <x:f>IF($A202="","",IFERROR(SUMIFS(Historico!$I$5:$I$304,Historico!$B$5:$B$304,$A202)/COUNTIFS(Historico!$B$5:$B$304,$A202,Historico!$I$5:$I$304,"&lt;&gt;"),0))</x:f>
      </x:c>
      <x:c r="U202" s="44" t="str">
        <x:f>IF($A202="","",IF($S202&lt;=0.10,"ALTA",IF($S202&lt;=Listas!$B$10,"ACEITÁVEL","BAIXA")))</x:f>
      </x:c>
      <x:c r="V202" s="44" t="str">
        <x:f>IF($A202="","",IF($U202="BAIXA","REVISAR MÉTODO",IF(ABS($T202)&gt;0.10,"CORRIGIR VIÉS",IF($K202&gt;0.12,"PREPARAR CRESCIMENTO",IF($K202&lt;-0.12,"REDUZIR PLANO","PLANO ESTÁVEL")))))</x:f>
      </x:c>
      <x:c r="W202" s="1"/>
    </x:row>
    <x:row r="203">
      <x:c r="A203" s="26"/>
      <x:c r="B203" s="36" t="str">
        <x:f>IF($A203="","",IFERROR(INDEX(Produtos!$B$5:$B$204,MATCH($A203,Produtos!$A$5:$A$204,0)),""))</x:f>
      </x:c>
      <x:c r="C203" s="36" t="str">
        <x:f>IF($A203="","",IFERROR(INDEX(Produtos!$C$5:$C$204,MATCH($A203,Produtos!$A$5:$A$204,0)),""))</x:f>
      </x:c>
      <x:c r="D203" s="36" t="str">
        <x:f>IF($A203="","",SUMIFS(Historico!$F$5:$F$304,Historico!$B$5:$B$304,$A203,Historico!$A$5:$A$304,D$4))</x:f>
      </x:c>
      <x:c r="E203" s="36" t="str">
        <x:f>IF($A203="","",SUMIFS(Historico!$F$5:$F$304,Historico!$B$5:$B$304,$A203,Historico!$A$5:$A$304,E$4))</x:f>
      </x:c>
      <x:c r="F203" s="36" t="str">
        <x:f>IF($A203="","",SUMIFS(Historico!$F$5:$F$304,Historico!$B$5:$B$304,$A203,Historico!$A$5:$A$304,F$4))</x:f>
      </x:c>
      <x:c r="G203" s="36" t="str">
        <x:f>IF($A203="","",SUMIFS(Historico!$F$5:$F$304,Historico!$B$5:$B$304,$A203,Historico!$A$5:$A$304,G$4))</x:f>
      </x:c>
      <x:c r="H203" s="36" t="str">
        <x:f>IF($A203="","",SUMIFS(Historico!$F$5:$F$304,Historico!$B$5:$B$304,$A203,Historico!$A$5:$A$304,H$4))</x:f>
      </x:c>
      <x:c r="I203" s="36" t="str">
        <x:f>IF($A203="","",SUMIFS(Historico!$F$5:$F$304,Historico!$B$5:$B$304,$A203,Historico!$A$5:$A$304,I$4))</x:f>
      </x:c>
      <x:c r="J203" s="36" t="str">
        <x:f>IF($A203="","",AVERAGE($G203:$I203))</x:f>
      </x:c>
      <x:c r="K203" s="42" t="str">
        <x:f>IF($A203="","",IFERROR(($I203-$G203)/MAX(1,$G203),0))</x:f>
      </x:c>
      <x:c r="L203" s="31"/>
      <x:c r="M203" s="36" t="str">
        <x:f>IF($A203="","",ROUND(MAX(0,$J203*(1+$K203/3*1)*(1+$L203)*SUMIF(Listas!$E$6:$E$17,MONTH(M$4),Listas!$F$6:$F$17)*SUMIF(Listas!$H$6:$H$8,Listas!$B$9,Listas!$I$6:$I$8)),0))</x:f>
      </x:c>
      <x:c r="N203" s="36" t="str">
        <x:f>IF($A203="","",ROUND(MAX(0,$J203*(1+$K203/3*2)*(1+$L203)*SUMIF(Listas!$E$6:$E$17,MONTH(N$4),Listas!$F$6:$F$17)*SUMIF(Listas!$H$6:$H$8,Listas!$B$9,Listas!$I$6:$I$8)),0))</x:f>
      </x:c>
      <x:c r="O203" s="36" t="str">
        <x:f>IF($A203="","",ROUND(MAX(0,$J203*(1+$K203/3*3)*(1+$L203)*SUMIF(Listas!$E$6:$E$17,MONTH(O$4),Listas!$F$6:$F$17)*SUMIF(Listas!$H$6:$H$8,Listas!$B$9,Listas!$I$6:$I$8)),0))</x:f>
      </x:c>
      <x:c r="P203" s="36" t="str">
        <x:f>IF($A203="","",ROUND(MAX(0,$J203*(1+$K203/3*4)*(1+$L203)*SUMIF(Listas!$E$6:$E$17,MONTH(P$4),Listas!$F$6:$F$17)*SUMIF(Listas!$H$6:$H$8,Listas!$B$9,Listas!$I$6:$I$8)),0))</x:f>
      </x:c>
      <x:c r="Q203" s="36" t="str">
        <x:f>IF($A203="","",ROUND(MAX(0,$J203*(1+$K203/3*5)*(1+$L203)*SUMIF(Listas!$E$6:$E$17,MONTH(Q$4),Listas!$F$6:$F$17)*SUMIF(Listas!$H$6:$H$8,Listas!$B$9,Listas!$I$6:$I$8)),0))</x:f>
      </x:c>
      <x:c r="R203" s="36" t="str">
        <x:f>IF($A203="","",ROUND(MAX(0,$J203*(1+$K203/3*6)*(1+$L203)*SUMIF(Listas!$E$6:$E$17,MONTH(R$4),Listas!$F$6:$F$17)*SUMIF(Listas!$H$6:$H$8,Listas!$B$9,Listas!$I$6:$I$8)),0))</x:f>
      </x:c>
      <x:c r="S203" s="42" t="str">
        <x:f>IF($A203="","",IFERROR(SUMIFS(Historico!$H$5:$H$304,Historico!$B$5:$B$304,$A203)/COUNTIFS(Historico!$B$5:$B$304,$A203,Historico!$H$5:$H$304,"&gt;=0"),0))</x:f>
      </x:c>
      <x:c r="T203" s="42" t="str">
        <x:f>IF($A203="","",IFERROR(SUMIFS(Historico!$I$5:$I$304,Historico!$B$5:$B$304,$A203)/COUNTIFS(Historico!$B$5:$B$304,$A203,Historico!$I$5:$I$304,"&lt;&gt;"),0))</x:f>
      </x:c>
      <x:c r="U203" s="44" t="str">
        <x:f>IF($A203="","",IF($S203&lt;=0.10,"ALTA",IF($S203&lt;=Listas!$B$10,"ACEITÁVEL","BAIXA")))</x:f>
      </x:c>
      <x:c r="V203" s="44" t="str">
        <x:f>IF($A203="","",IF($U203="BAIXA","REVISAR MÉTODO",IF(ABS($T203)&gt;0.10,"CORRIGIR VIÉS",IF($K203&gt;0.12,"PREPARAR CRESCIMENTO",IF($K203&lt;-0.12,"REDUZIR PLANO","PLANO ESTÁVEL")))))</x:f>
      </x:c>
      <x:c r="W203" s="1"/>
    </x:row>
    <x:row r="204">
      <x:c r="A204" s="26"/>
      <x:c r="B204" s="36" t="str">
        <x:f>IF($A204="","",IFERROR(INDEX(Produtos!$B$5:$B$204,MATCH($A204,Produtos!$A$5:$A$204,0)),""))</x:f>
      </x:c>
      <x:c r="C204" s="36" t="str">
        <x:f>IF($A204="","",IFERROR(INDEX(Produtos!$C$5:$C$204,MATCH($A204,Produtos!$A$5:$A$204,0)),""))</x:f>
      </x:c>
      <x:c r="D204" s="36" t="str">
        <x:f>IF($A204="","",SUMIFS(Historico!$F$5:$F$304,Historico!$B$5:$B$304,$A204,Historico!$A$5:$A$304,D$4))</x:f>
      </x:c>
      <x:c r="E204" s="36" t="str">
        <x:f>IF($A204="","",SUMIFS(Historico!$F$5:$F$304,Historico!$B$5:$B$304,$A204,Historico!$A$5:$A$304,E$4))</x:f>
      </x:c>
      <x:c r="F204" s="36" t="str">
        <x:f>IF($A204="","",SUMIFS(Historico!$F$5:$F$304,Historico!$B$5:$B$304,$A204,Historico!$A$5:$A$304,F$4))</x:f>
      </x:c>
      <x:c r="G204" s="36" t="str">
        <x:f>IF($A204="","",SUMIFS(Historico!$F$5:$F$304,Historico!$B$5:$B$304,$A204,Historico!$A$5:$A$304,G$4))</x:f>
      </x:c>
      <x:c r="H204" s="36" t="str">
        <x:f>IF($A204="","",SUMIFS(Historico!$F$5:$F$304,Historico!$B$5:$B$304,$A204,Historico!$A$5:$A$304,H$4))</x:f>
      </x:c>
      <x:c r="I204" s="36" t="str">
        <x:f>IF($A204="","",SUMIFS(Historico!$F$5:$F$304,Historico!$B$5:$B$304,$A204,Historico!$A$5:$A$304,I$4))</x:f>
      </x:c>
      <x:c r="J204" s="36" t="str">
        <x:f>IF($A204="","",AVERAGE($G204:$I204))</x:f>
      </x:c>
      <x:c r="K204" s="42" t="str">
        <x:f>IF($A204="","",IFERROR(($I204-$G204)/MAX(1,$G204),0))</x:f>
      </x:c>
      <x:c r="L204" s="31"/>
      <x:c r="M204" s="36" t="str">
        <x:f>IF($A204="","",ROUND(MAX(0,$J204*(1+$K204/3*1)*(1+$L204)*SUMIF(Listas!$E$6:$E$17,MONTH(M$4),Listas!$F$6:$F$17)*SUMIF(Listas!$H$6:$H$8,Listas!$B$9,Listas!$I$6:$I$8)),0))</x:f>
      </x:c>
      <x:c r="N204" s="36" t="str">
        <x:f>IF($A204="","",ROUND(MAX(0,$J204*(1+$K204/3*2)*(1+$L204)*SUMIF(Listas!$E$6:$E$17,MONTH(N$4),Listas!$F$6:$F$17)*SUMIF(Listas!$H$6:$H$8,Listas!$B$9,Listas!$I$6:$I$8)),0))</x:f>
      </x:c>
      <x:c r="O204" s="36" t="str">
        <x:f>IF($A204="","",ROUND(MAX(0,$J204*(1+$K204/3*3)*(1+$L204)*SUMIF(Listas!$E$6:$E$17,MONTH(O$4),Listas!$F$6:$F$17)*SUMIF(Listas!$H$6:$H$8,Listas!$B$9,Listas!$I$6:$I$8)),0))</x:f>
      </x:c>
      <x:c r="P204" s="36" t="str">
        <x:f>IF($A204="","",ROUND(MAX(0,$J204*(1+$K204/3*4)*(1+$L204)*SUMIF(Listas!$E$6:$E$17,MONTH(P$4),Listas!$F$6:$F$17)*SUMIF(Listas!$H$6:$H$8,Listas!$B$9,Listas!$I$6:$I$8)),0))</x:f>
      </x:c>
      <x:c r="Q204" s="36" t="str">
        <x:f>IF($A204="","",ROUND(MAX(0,$J204*(1+$K204/3*5)*(1+$L204)*SUMIF(Listas!$E$6:$E$17,MONTH(Q$4),Listas!$F$6:$F$17)*SUMIF(Listas!$H$6:$H$8,Listas!$B$9,Listas!$I$6:$I$8)),0))</x:f>
      </x:c>
      <x:c r="R204" s="36" t="str">
        <x:f>IF($A204="","",ROUND(MAX(0,$J204*(1+$K204/3*6)*(1+$L204)*SUMIF(Listas!$E$6:$E$17,MONTH(R$4),Listas!$F$6:$F$17)*SUMIF(Listas!$H$6:$H$8,Listas!$B$9,Listas!$I$6:$I$8)),0))</x:f>
      </x:c>
      <x:c r="S204" s="42" t="str">
        <x:f>IF($A204="","",IFERROR(SUMIFS(Historico!$H$5:$H$304,Historico!$B$5:$B$304,$A204)/COUNTIFS(Historico!$B$5:$B$304,$A204,Historico!$H$5:$H$304,"&gt;=0"),0))</x:f>
      </x:c>
      <x:c r="T204" s="42" t="str">
        <x:f>IF($A204="","",IFERROR(SUMIFS(Historico!$I$5:$I$304,Historico!$B$5:$B$304,$A204)/COUNTIFS(Historico!$B$5:$B$304,$A204,Historico!$I$5:$I$304,"&lt;&gt;"),0))</x:f>
      </x:c>
      <x:c r="U204" s="44" t="str">
        <x:f>IF($A204="","",IF($S204&lt;=0.10,"ALTA",IF($S204&lt;=Listas!$B$10,"ACEITÁVEL","BAIXA")))</x:f>
      </x:c>
      <x:c r="V204" s="44" t="str">
        <x:f>IF($A204="","",IF($U204="BAIXA","REVISAR MÉTODO",IF(ABS($T204)&gt;0.10,"CORRIGIR VIÉS",IF($K204&gt;0.12,"PREPARAR CRESCIMENTO",IF($K204&lt;-0.12,"REDUZIR PLANO","PLANO ESTÁVEL")))))</x:f>
      </x:c>
      <x:c r="W204" s="1"/>
    </x:row>
    <x:row r="205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  <x:c r="M205" s="1"/>
      <x:c r="N205" s="1"/>
      <x:c r="O205" s="1"/>
      <x:c r="P205" s="1"/>
      <x:c r="Q205" s="1"/>
      <x:c r="R205" s="1"/>
      <x:c r="S205" s="1"/>
      <x:c r="T205" s="1"/>
      <x:c r="U205" s="1"/>
      <x:c r="V205" s="1"/>
      <x:c r="W205" s="1"/>
    </x:row>
    <x:row r="206">
      <x:c r="A206" s="1"/>
      <x:c r="B206" s="1"/>
      <x:c r="C206" s="1"/>
      <x:c r="D206" s="1"/>
      <x:c r="E206" s="1"/>
      <x:c r="F206" s="1"/>
      <x:c r="G206" s="1"/>
      <x:c r="H206" s="1"/>
      <x:c r="I206" s="1"/>
      <x:c r="J206" s="1"/>
      <x:c r="K206" s="1"/>
      <x:c r="L206" s="1"/>
      <x:c r="M206" s="1"/>
      <x:c r="N206" s="1"/>
      <x:c r="O206" s="1"/>
      <x:c r="P206" s="1"/>
      <x:c r="Q206" s="1"/>
      <x:c r="R206" s="1"/>
      <x:c r="S206" s="1"/>
      <x:c r="T206" s="1"/>
      <x:c r="U206" s="1"/>
      <x:c r="V206" s="1"/>
      <x:c r="W206" s="1"/>
    </x:row>
    <x:row r="207">
      <x:c r="A207" s="1"/>
      <x:c r="B207" s="1"/>
      <x:c r="C207" s="1"/>
      <x:c r="D207" s="1"/>
      <x:c r="E207" s="1"/>
      <x:c r="F207" s="1"/>
      <x:c r="G207" s="1"/>
      <x:c r="H207" s="1"/>
      <x:c r="I207" s="1"/>
      <x:c r="J207" s="1"/>
      <x:c r="K207" s="1"/>
      <x:c r="L207" s="1"/>
      <x:c r="M207" s="1"/>
      <x:c r="N207" s="1"/>
      <x:c r="O207" s="1"/>
      <x:c r="P207" s="1"/>
      <x:c r="Q207" s="1"/>
      <x:c r="R207" s="1"/>
      <x:c r="S207" s="1"/>
      <x:c r="T207" s="1"/>
      <x:c r="U207" s="1"/>
      <x:c r="V207" s="1"/>
      <x:c r="W207" s="1"/>
    </x:row>
    <x:row r="208">
      <x:c r="A208" s="1"/>
      <x:c r="B208" s="1"/>
      <x:c r="C208" s="1"/>
      <x:c r="D208" s="1"/>
      <x:c r="E208" s="1"/>
      <x:c r="F208" s="1"/>
      <x:c r="G208" s="1"/>
      <x:c r="H208" s="1"/>
      <x:c r="I208" s="1"/>
      <x:c r="J208" s="1"/>
      <x:c r="K208" s="1"/>
      <x:c r="L208" s="1"/>
      <x:c r="M208" s="1"/>
      <x:c r="N208" s="1"/>
      <x:c r="O208" s="1"/>
      <x:c r="P208" s="1"/>
      <x:c r="Q208" s="1"/>
      <x:c r="R208" s="1"/>
      <x:c r="S208" s="1"/>
      <x:c r="T208" s="1"/>
      <x:c r="U208" s="1"/>
      <x:c r="V208" s="1"/>
      <x:c r="W208" s="1"/>
    </x:row>
    <x:row r="209">
      <x:c r="A209" s="1"/>
      <x:c r="B209" s="1"/>
      <x:c r="C209" s="1"/>
      <x:c r="D209" s="1"/>
      <x:c r="E209" s="1"/>
      <x:c r="F209" s="1"/>
      <x:c r="G209" s="1"/>
      <x:c r="H209" s="1"/>
      <x:c r="I209" s="1"/>
      <x:c r="J209" s="1"/>
      <x:c r="K209" s="1"/>
      <x:c r="L209" s="1"/>
      <x:c r="M209" s="1"/>
      <x:c r="N209" s="1"/>
      <x:c r="O209" s="1"/>
      <x:c r="P209" s="1"/>
      <x:c r="Q209" s="1"/>
      <x:c r="R209" s="1"/>
      <x:c r="S209" s="1"/>
      <x:c r="T209" s="1"/>
      <x:c r="U209" s="1"/>
      <x:c r="V209" s="1"/>
      <x:c r="W209" s="1"/>
    </x:row>
    <x:row r="210">
      <x:c r="A210" s="1"/>
      <x:c r="B210" s="1"/>
      <x:c r="C210" s="1"/>
      <x:c r="D210" s="1"/>
      <x:c r="E210" s="1"/>
      <x:c r="F210" s="1"/>
      <x:c r="G210" s="1"/>
      <x:c r="H210" s="1"/>
      <x:c r="I210" s="1"/>
      <x:c r="J210" s="1"/>
      <x:c r="K210" s="1"/>
      <x:c r="L210" s="1"/>
      <x:c r="M210" s="1"/>
      <x:c r="N210" s="1"/>
      <x:c r="O210" s="1"/>
      <x:c r="P210" s="1"/>
      <x:c r="Q210" s="1"/>
      <x:c r="R210" s="1"/>
      <x:c r="S210" s="1"/>
      <x:c r="T210" s="1"/>
      <x:c r="U210" s="1"/>
      <x:c r="V210" s="1"/>
      <x:c r="W210" s="1"/>
    </x:row>
    <x:row r="211">
      <x:c r="A211" s="1"/>
      <x:c r="B211" s="1"/>
      <x:c r="C211" s="1"/>
      <x:c r="D211" s="1"/>
      <x:c r="E211" s="1"/>
      <x:c r="F211" s="1"/>
      <x:c r="G211" s="1"/>
      <x:c r="H211" s="1"/>
      <x:c r="I211" s="1"/>
      <x:c r="J211" s="1"/>
      <x:c r="K211" s="1"/>
      <x:c r="L211" s="1"/>
      <x:c r="M211" s="1"/>
      <x:c r="N211" s="1"/>
      <x:c r="O211" s="1"/>
      <x:c r="P211" s="1"/>
      <x:c r="Q211" s="1"/>
      <x:c r="R211" s="1"/>
      <x:c r="S211" s="1"/>
      <x:c r="T211" s="1"/>
      <x:c r="U211" s="1"/>
      <x:c r="V211" s="1"/>
      <x:c r="W211" s="1"/>
    </x:row>
    <x:row r="212">
      <x:c r="A212" s="1"/>
      <x:c r="B212" s="1"/>
      <x:c r="C212" s="1"/>
      <x:c r="D212" s="1"/>
      <x:c r="E212" s="1"/>
      <x:c r="F212" s="1"/>
      <x:c r="G212" s="1"/>
      <x:c r="H212" s="1"/>
      <x:c r="I212" s="1"/>
      <x:c r="J212" s="1"/>
      <x:c r="K212" s="1"/>
      <x:c r="L212" s="1"/>
      <x:c r="M212" s="1"/>
      <x:c r="N212" s="1"/>
      <x:c r="O212" s="1"/>
      <x:c r="P212" s="1"/>
      <x:c r="Q212" s="1"/>
      <x:c r="R212" s="1"/>
      <x:c r="S212" s="1"/>
      <x:c r="T212" s="1"/>
      <x:c r="U212" s="1"/>
      <x:c r="V212" s="1"/>
      <x:c r="W212" s="1"/>
    </x:row>
    <x:row r="213">
      <x:c r="A213" s="1"/>
      <x:c r="B213" s="1"/>
      <x:c r="C213" s="1"/>
      <x:c r="D213" s="1"/>
      <x:c r="E213" s="1"/>
      <x:c r="F213" s="1"/>
      <x:c r="G213" s="1"/>
      <x:c r="H213" s="1"/>
      <x:c r="I213" s="1"/>
      <x:c r="J213" s="1"/>
      <x:c r="K213" s="1"/>
      <x:c r="L213" s="1"/>
      <x:c r="M213" s="1"/>
      <x:c r="N213" s="1"/>
      <x:c r="O213" s="1"/>
      <x:c r="P213" s="1"/>
      <x:c r="Q213" s="1"/>
      <x:c r="R213" s="1"/>
      <x:c r="S213" s="1"/>
      <x:c r="T213" s="1"/>
      <x:c r="U213" s="1"/>
      <x:c r="V213" s="1"/>
      <x:c r="W213" s="1"/>
    </x:row>
    <x:row r="214">
      <x:c r="A214" s="1"/>
      <x:c r="B214" s="1"/>
      <x:c r="C214" s="1"/>
      <x:c r="D214" s="1"/>
      <x:c r="E214" s="1"/>
      <x:c r="F214" s="1"/>
      <x:c r="G214" s="1"/>
      <x:c r="H214" s="1"/>
      <x:c r="I214" s="1"/>
      <x:c r="J214" s="1"/>
      <x:c r="K214" s="1"/>
      <x:c r="L214" s="1"/>
      <x:c r="M214" s="1"/>
      <x:c r="N214" s="1"/>
      <x:c r="O214" s="1"/>
      <x:c r="P214" s="1"/>
      <x:c r="Q214" s="1"/>
      <x:c r="R214" s="1"/>
      <x:c r="S214" s="1"/>
      <x:c r="T214" s="1"/>
      <x:c r="U214" s="1"/>
      <x:c r="V214" s="1"/>
      <x:c r="W214" s="1"/>
    </x:row>
    <x:row r="215">
      <x:c r="A215" s="1"/>
      <x:c r="B215" s="1"/>
      <x:c r="C215" s="1"/>
      <x:c r="D215" s="1"/>
      <x:c r="E215" s="1"/>
      <x:c r="F215" s="1"/>
      <x:c r="G215" s="1"/>
      <x:c r="H215" s="1"/>
      <x:c r="I215" s="1"/>
      <x:c r="J215" s="1"/>
      <x:c r="K215" s="1"/>
      <x:c r="L215" s="1"/>
      <x:c r="M215" s="1"/>
      <x:c r="N215" s="1"/>
      <x:c r="O215" s="1"/>
      <x:c r="P215" s="1"/>
      <x:c r="Q215" s="1"/>
      <x:c r="R215" s="1"/>
      <x:c r="S215" s="1"/>
      <x:c r="T215" s="1"/>
      <x:c r="U215" s="1"/>
      <x:c r="V215" s="1"/>
      <x:c r="W215" s="1"/>
    </x:row>
    <x:row r="216">
      <x:c r="A216" s="1"/>
      <x:c r="B216" s="1"/>
      <x:c r="C216" s="1"/>
      <x:c r="D216" s="1"/>
      <x:c r="E216" s="1"/>
      <x:c r="F216" s="1"/>
      <x:c r="G216" s="1"/>
      <x:c r="H216" s="1"/>
      <x:c r="I216" s="1"/>
      <x:c r="J216" s="1"/>
      <x:c r="K216" s="1"/>
      <x:c r="L216" s="1"/>
      <x:c r="M216" s="1"/>
      <x:c r="N216" s="1"/>
      <x:c r="O216" s="1"/>
      <x:c r="P216" s="1"/>
      <x:c r="Q216" s="1"/>
      <x:c r="R216" s="1"/>
      <x:c r="S216" s="1"/>
      <x:c r="T216" s="1"/>
      <x:c r="U216" s="1"/>
      <x:c r="V216" s="1"/>
      <x:c r="W216" s="1"/>
    </x:row>
    <x:row r="217">
      <x:c r="A217" s="1"/>
      <x:c r="B217" s="1"/>
      <x:c r="C217" s="1"/>
      <x:c r="D217" s="1"/>
      <x:c r="E217" s="1"/>
      <x:c r="F217" s="1"/>
      <x:c r="G217" s="1"/>
      <x:c r="H217" s="1"/>
      <x:c r="I217" s="1"/>
      <x:c r="J217" s="1"/>
      <x:c r="K217" s="1"/>
      <x:c r="L217" s="1"/>
      <x:c r="M217" s="1"/>
      <x:c r="N217" s="1"/>
      <x:c r="O217" s="1"/>
      <x:c r="P217" s="1"/>
      <x:c r="Q217" s="1"/>
      <x:c r="R217" s="1"/>
      <x:c r="S217" s="1"/>
      <x:c r="T217" s="1"/>
      <x:c r="U217" s="1"/>
      <x:c r="V217" s="1"/>
      <x:c r="W217" s="1"/>
    </x:row>
    <x:row r="218">
      <x:c r="A218" s="1"/>
      <x:c r="B218" s="1"/>
      <x:c r="C218" s="1"/>
      <x:c r="D218" s="1"/>
      <x:c r="E218" s="1"/>
      <x:c r="F218" s="1"/>
      <x:c r="G218" s="1"/>
      <x:c r="H218" s="1"/>
      <x:c r="I218" s="1"/>
      <x:c r="J218" s="1"/>
      <x:c r="K218" s="1"/>
      <x:c r="L218" s="1"/>
      <x:c r="M218" s="1"/>
      <x:c r="N218" s="1"/>
      <x:c r="O218" s="1"/>
      <x:c r="P218" s="1"/>
      <x:c r="Q218" s="1"/>
      <x:c r="R218" s="1"/>
      <x:c r="S218" s="1"/>
      <x:c r="T218" s="1"/>
      <x:c r="U218" s="1"/>
      <x:c r="V218" s="1"/>
      <x:c r="W218" s="1"/>
    </x:row>
    <x:row r="219">
      <x:c r="A219" s="1"/>
      <x:c r="B219" s="1"/>
      <x:c r="C219" s="1"/>
      <x:c r="D219" s="1"/>
      <x:c r="E219" s="1"/>
      <x:c r="F219" s="1"/>
      <x:c r="G219" s="1"/>
      <x:c r="H219" s="1"/>
      <x:c r="I219" s="1"/>
      <x:c r="J219" s="1"/>
      <x:c r="K219" s="1"/>
      <x:c r="L219" s="1"/>
      <x:c r="M219" s="1"/>
      <x:c r="N219" s="1"/>
      <x:c r="O219" s="1"/>
      <x:c r="P219" s="1"/>
      <x:c r="Q219" s="1"/>
      <x:c r="R219" s="1"/>
      <x:c r="S219" s="1"/>
      <x:c r="T219" s="1"/>
      <x:c r="U219" s="1"/>
      <x:c r="V219" s="1"/>
      <x:c r="W219" s="1"/>
    </x:row>
    <x:row r="220">
      <x:c r="A220" s="1"/>
      <x:c r="B220" s="1"/>
      <x:c r="C220" s="1"/>
      <x:c r="D220" s="1"/>
      <x:c r="E220" s="1"/>
      <x:c r="F220" s="1"/>
      <x:c r="G220" s="1"/>
      <x:c r="H220" s="1"/>
      <x:c r="I220" s="1"/>
      <x:c r="J220" s="1"/>
      <x:c r="K220" s="1"/>
      <x:c r="L220" s="1"/>
      <x:c r="M220" s="1"/>
      <x:c r="N220" s="1"/>
      <x:c r="O220" s="1"/>
      <x:c r="P220" s="1"/>
      <x:c r="Q220" s="1"/>
      <x:c r="R220" s="1"/>
      <x:c r="S220" s="1"/>
      <x:c r="T220" s="1"/>
      <x:c r="U220" s="1"/>
      <x:c r="V220" s="1"/>
      <x:c r="W220" s="1"/>
    </x:row>
    <x:row r="221">
      <x:c r="A221" s="1"/>
      <x:c r="B221" s="1"/>
      <x:c r="C221" s="1"/>
      <x:c r="D221" s="1"/>
      <x:c r="E221" s="1"/>
      <x:c r="F221" s="1"/>
      <x:c r="G221" s="1"/>
      <x:c r="H221" s="1"/>
      <x:c r="I221" s="1"/>
      <x:c r="J221" s="1"/>
      <x:c r="K221" s="1"/>
      <x:c r="L221" s="1"/>
      <x:c r="M221" s="1"/>
      <x:c r="N221" s="1"/>
      <x:c r="O221" s="1"/>
      <x:c r="P221" s="1"/>
      <x:c r="Q221" s="1"/>
      <x:c r="R221" s="1"/>
      <x:c r="S221" s="1"/>
      <x:c r="T221" s="1"/>
      <x:c r="U221" s="1"/>
      <x:c r="V221" s="1"/>
      <x:c r="W221" s="1"/>
    </x:row>
    <x:row r="222">
      <x:c r="A222" s="1"/>
      <x:c r="B222" s="1"/>
      <x:c r="C222" s="1"/>
      <x:c r="D222" s="1"/>
      <x:c r="E222" s="1"/>
      <x:c r="F222" s="1"/>
      <x:c r="G222" s="1"/>
      <x:c r="H222" s="1"/>
      <x:c r="I222" s="1"/>
      <x:c r="J222" s="1"/>
      <x:c r="K222" s="1"/>
      <x:c r="L222" s="1"/>
      <x:c r="M222" s="1"/>
      <x:c r="N222" s="1"/>
      <x:c r="O222" s="1"/>
      <x:c r="P222" s="1"/>
      <x:c r="Q222" s="1"/>
      <x:c r="R222" s="1"/>
      <x:c r="S222" s="1"/>
      <x:c r="T222" s="1"/>
      <x:c r="U222" s="1"/>
      <x:c r="V222" s="1"/>
      <x:c r="W222" s="1"/>
    </x:row>
    <x:row r="223">
      <x:c r="A223" s="1"/>
      <x:c r="B223" s="1"/>
      <x:c r="C223" s="1"/>
      <x:c r="D223" s="1"/>
      <x:c r="E223" s="1"/>
      <x:c r="F223" s="1"/>
      <x:c r="G223" s="1"/>
      <x:c r="H223" s="1"/>
      <x:c r="I223" s="1"/>
      <x:c r="J223" s="1"/>
      <x:c r="K223" s="1"/>
      <x:c r="L223" s="1"/>
      <x:c r="M223" s="1"/>
      <x:c r="N223" s="1"/>
      <x:c r="O223" s="1"/>
      <x:c r="P223" s="1"/>
      <x:c r="Q223" s="1"/>
      <x:c r="R223" s="1"/>
      <x:c r="S223" s="1"/>
      <x:c r="T223" s="1"/>
      <x:c r="U223" s="1"/>
      <x:c r="V223" s="1"/>
      <x:c r="W223" s="1"/>
    </x:row>
    <x:row r="224">
      <x:c r="A224" s="1"/>
      <x:c r="B224" s="1"/>
      <x:c r="C224" s="1"/>
      <x:c r="D224" s="1"/>
      <x:c r="E224" s="1"/>
      <x:c r="F224" s="1"/>
      <x:c r="G224" s="1"/>
      <x:c r="H224" s="1"/>
      <x:c r="I224" s="1"/>
      <x:c r="J224" s="1"/>
      <x:c r="K224" s="1"/>
      <x:c r="L224" s="1"/>
      <x:c r="M224" s="1"/>
      <x:c r="N224" s="1"/>
      <x:c r="O224" s="1"/>
      <x:c r="P224" s="1"/>
      <x:c r="Q224" s="1"/>
      <x:c r="R224" s="1"/>
      <x:c r="S224" s="1"/>
      <x:c r="T224" s="1"/>
      <x:c r="U224" s="1"/>
      <x:c r="V224" s="1"/>
      <x:c r="W224" s="1"/>
    </x:row>
    <x:row r="225">
      <x:c r="A225" s="1"/>
      <x:c r="B225" s="1"/>
      <x:c r="C225" s="1"/>
      <x:c r="D225" s="1"/>
      <x:c r="E225" s="1"/>
      <x:c r="F225" s="1"/>
      <x:c r="G225" s="1"/>
      <x:c r="H225" s="1"/>
      <x:c r="I225" s="1"/>
      <x:c r="J225" s="1"/>
      <x:c r="K225" s="1"/>
      <x:c r="L225" s="1"/>
      <x:c r="M225" s="1"/>
      <x:c r="N225" s="1"/>
      <x:c r="O225" s="1"/>
      <x:c r="P225" s="1"/>
      <x:c r="Q225" s="1"/>
      <x:c r="R225" s="1"/>
      <x:c r="S225" s="1"/>
      <x:c r="T225" s="1"/>
      <x:c r="U225" s="1"/>
      <x:c r="V225" s="1"/>
      <x:c r="W225" s="1"/>
    </x:row>
    <x:row r="226">
      <x:c r="A226" s="1"/>
      <x:c r="B226" s="1"/>
      <x:c r="C226" s="1"/>
      <x:c r="D226" s="1"/>
      <x:c r="E226" s="1"/>
      <x:c r="F226" s="1"/>
      <x:c r="G226" s="1"/>
      <x:c r="H226" s="1"/>
      <x:c r="I226" s="1"/>
      <x:c r="J226" s="1"/>
      <x:c r="K226" s="1"/>
      <x:c r="L226" s="1"/>
      <x:c r="M226" s="1"/>
      <x:c r="N226" s="1"/>
      <x:c r="O226" s="1"/>
      <x:c r="P226" s="1"/>
      <x:c r="Q226" s="1"/>
      <x:c r="R226" s="1"/>
      <x:c r="S226" s="1"/>
      <x:c r="T226" s="1"/>
      <x:c r="U226" s="1"/>
      <x:c r="V226" s="1"/>
      <x:c r="W226" s="1"/>
    </x:row>
    <x:row r="227">
      <x:c r="A227" s="1"/>
      <x:c r="B227" s="1"/>
      <x:c r="C227" s="1"/>
      <x:c r="D227" s="1"/>
      <x:c r="E227" s="1"/>
      <x:c r="F227" s="1"/>
      <x:c r="G227" s="1"/>
      <x:c r="H227" s="1"/>
      <x:c r="I227" s="1"/>
      <x:c r="J227" s="1"/>
      <x:c r="K227" s="1"/>
      <x:c r="L227" s="1"/>
      <x:c r="M227" s="1"/>
      <x:c r="N227" s="1"/>
      <x:c r="O227" s="1"/>
      <x:c r="P227" s="1"/>
      <x:c r="Q227" s="1"/>
      <x:c r="R227" s="1"/>
      <x:c r="S227" s="1"/>
      <x:c r="T227" s="1"/>
      <x:c r="U227" s="1"/>
      <x:c r="V227" s="1"/>
      <x:c r="W227" s="1"/>
    </x:row>
    <x:row r="228">
      <x:c r="A228" s="1"/>
      <x:c r="B228" s="1"/>
      <x:c r="C228" s="1"/>
      <x:c r="D228" s="1"/>
      <x:c r="E228" s="1"/>
      <x:c r="F228" s="1"/>
      <x:c r="G228" s="1"/>
      <x:c r="H228" s="1"/>
      <x:c r="I228" s="1"/>
      <x:c r="J228" s="1"/>
      <x:c r="K228" s="1"/>
      <x:c r="L228" s="1"/>
      <x:c r="M228" s="1"/>
      <x:c r="N228" s="1"/>
      <x:c r="O228" s="1"/>
      <x:c r="P228" s="1"/>
      <x:c r="Q228" s="1"/>
      <x:c r="R228" s="1"/>
      <x:c r="S228" s="1"/>
      <x:c r="T228" s="1"/>
      <x:c r="U228" s="1"/>
      <x:c r="V228" s="1"/>
      <x:c r="W228" s="1"/>
    </x:row>
    <x:row r="229">
      <x:c r="A229" s="1"/>
      <x:c r="B229" s="1"/>
      <x:c r="C229" s="1"/>
      <x:c r="D229" s="1"/>
      <x:c r="E229" s="1"/>
      <x:c r="F229" s="1"/>
      <x:c r="G229" s="1"/>
      <x:c r="H229" s="1"/>
      <x:c r="I229" s="1"/>
      <x:c r="J229" s="1"/>
      <x:c r="K229" s="1"/>
      <x:c r="L229" s="1"/>
      <x:c r="M229" s="1"/>
      <x:c r="N229" s="1"/>
      <x:c r="O229" s="1"/>
      <x:c r="P229" s="1"/>
      <x:c r="Q229" s="1"/>
      <x:c r="R229" s="1"/>
      <x:c r="S229" s="1"/>
      <x:c r="T229" s="1"/>
      <x:c r="U229" s="1"/>
      <x:c r="V229" s="1"/>
      <x:c r="W229" s="1"/>
    </x:row>
    <x:row r="230">
      <x:c r="A230" s="1"/>
      <x:c r="B230" s="1"/>
      <x:c r="C230" s="1"/>
      <x:c r="D230" s="1"/>
      <x:c r="E230" s="1"/>
      <x:c r="F230" s="1"/>
      <x:c r="G230" s="1"/>
      <x:c r="H230" s="1"/>
      <x:c r="I230" s="1"/>
      <x:c r="J230" s="1"/>
      <x:c r="K230" s="1"/>
      <x:c r="L230" s="1"/>
      <x:c r="M230" s="1"/>
      <x:c r="N230" s="1"/>
      <x:c r="O230" s="1"/>
      <x:c r="P230" s="1"/>
      <x:c r="Q230" s="1"/>
      <x:c r="R230" s="1"/>
      <x:c r="S230" s="1"/>
      <x:c r="T230" s="1"/>
      <x:c r="U230" s="1"/>
      <x:c r="V230" s="1"/>
      <x:c r="W230" s="1"/>
    </x:row>
    <x:row r="231">
      <x:c r="A231" s="1"/>
      <x:c r="B231" s="1"/>
      <x:c r="C231" s="1"/>
      <x:c r="D231" s="1"/>
      <x:c r="E231" s="1"/>
      <x:c r="F231" s="1"/>
      <x:c r="G231" s="1"/>
      <x:c r="H231" s="1"/>
      <x:c r="I231" s="1"/>
      <x:c r="J231" s="1"/>
      <x:c r="K231" s="1"/>
      <x:c r="L231" s="1"/>
      <x:c r="M231" s="1"/>
      <x:c r="N231" s="1"/>
      <x:c r="O231" s="1"/>
      <x:c r="P231" s="1"/>
      <x:c r="Q231" s="1"/>
      <x:c r="R231" s="1"/>
      <x:c r="S231" s="1"/>
      <x:c r="T231" s="1"/>
      <x:c r="U231" s="1"/>
      <x:c r="V231" s="1"/>
      <x:c r="W231" s="1"/>
    </x:row>
    <x:row r="232">
      <x:c r="A232" s="1"/>
      <x:c r="B232" s="1"/>
      <x:c r="C232" s="1"/>
      <x:c r="D232" s="1"/>
      <x:c r="E232" s="1"/>
      <x:c r="F232" s="1"/>
      <x:c r="G232" s="1"/>
      <x:c r="H232" s="1"/>
      <x:c r="I232" s="1"/>
      <x:c r="J232" s="1"/>
      <x:c r="K232" s="1"/>
      <x:c r="L232" s="1"/>
      <x:c r="M232" s="1"/>
      <x:c r="N232" s="1"/>
      <x:c r="O232" s="1"/>
      <x:c r="P232" s="1"/>
      <x:c r="Q232" s="1"/>
      <x:c r="R232" s="1"/>
      <x:c r="S232" s="1"/>
      <x:c r="T232" s="1"/>
      <x:c r="U232" s="1"/>
      <x:c r="V232" s="1"/>
      <x:c r="W232" s="1"/>
    </x:row>
    <x:row r="233">
      <x:c r="A233" s="1"/>
      <x:c r="B233" s="1"/>
      <x:c r="C233" s="1"/>
      <x:c r="D233" s="1"/>
      <x:c r="E233" s="1"/>
      <x:c r="F233" s="1"/>
      <x:c r="G233" s="1"/>
      <x:c r="H233" s="1"/>
      <x:c r="I233" s="1"/>
      <x:c r="J233" s="1"/>
      <x:c r="K233" s="1"/>
      <x:c r="L233" s="1"/>
      <x:c r="M233" s="1"/>
      <x:c r="N233" s="1"/>
      <x:c r="O233" s="1"/>
      <x:c r="P233" s="1"/>
      <x:c r="Q233" s="1"/>
      <x:c r="R233" s="1"/>
      <x:c r="S233" s="1"/>
      <x:c r="T233" s="1"/>
      <x:c r="U233" s="1"/>
      <x:c r="V233" s="1"/>
      <x:c r="W233" s="1"/>
    </x:row>
    <x:row r="234">
      <x:c r="A234" s="1"/>
      <x:c r="B234" s="1"/>
      <x:c r="C234" s="1"/>
      <x:c r="D234" s="1"/>
      <x:c r="E234" s="1"/>
      <x:c r="F234" s="1"/>
      <x:c r="G234" s="1"/>
      <x:c r="H234" s="1"/>
      <x:c r="I234" s="1"/>
      <x:c r="J234" s="1"/>
      <x:c r="K234" s="1"/>
      <x:c r="L234" s="1"/>
      <x:c r="M234" s="1"/>
      <x:c r="N234" s="1"/>
      <x:c r="O234" s="1"/>
      <x:c r="P234" s="1"/>
      <x:c r="Q234" s="1"/>
      <x:c r="R234" s="1"/>
      <x:c r="S234" s="1"/>
      <x:c r="T234" s="1"/>
      <x:c r="U234" s="1"/>
      <x:c r="V234" s="1"/>
      <x:c r="W234" s="1"/>
    </x:row>
    <x:row r="235">
      <x:c r="A235" s="1"/>
      <x:c r="B235" s="1"/>
      <x:c r="C235" s="1"/>
      <x:c r="D235" s="1"/>
      <x:c r="E235" s="1"/>
      <x:c r="F235" s="1"/>
      <x:c r="G235" s="1"/>
      <x:c r="H235" s="1"/>
      <x:c r="I235" s="1"/>
      <x:c r="J235" s="1"/>
      <x:c r="K235" s="1"/>
      <x:c r="L235" s="1"/>
      <x:c r="M235" s="1"/>
      <x:c r="N235" s="1"/>
      <x:c r="O235" s="1"/>
      <x:c r="P235" s="1"/>
      <x:c r="Q235" s="1"/>
      <x:c r="R235" s="1"/>
      <x:c r="S235" s="1"/>
      <x:c r="T235" s="1"/>
      <x:c r="U235" s="1"/>
      <x:c r="V235" s="1"/>
      <x:c r="W235" s="1"/>
    </x:row>
    <x:row r="236">
      <x:c r="A236" s="1"/>
      <x:c r="B236" s="1"/>
      <x:c r="C236" s="1"/>
      <x:c r="D236" s="1"/>
      <x:c r="E236" s="1"/>
      <x:c r="F236" s="1"/>
      <x:c r="G236" s="1"/>
      <x:c r="H236" s="1"/>
      <x:c r="I236" s="1"/>
      <x:c r="J236" s="1"/>
      <x:c r="K236" s="1"/>
      <x:c r="L236" s="1"/>
      <x:c r="M236" s="1"/>
      <x:c r="N236" s="1"/>
      <x:c r="O236" s="1"/>
      <x:c r="P236" s="1"/>
      <x:c r="Q236" s="1"/>
      <x:c r="R236" s="1"/>
      <x:c r="S236" s="1"/>
      <x:c r="T236" s="1"/>
      <x:c r="U236" s="1"/>
      <x:c r="V236" s="1"/>
      <x:c r="W236" s="1"/>
    </x:row>
    <x:row r="237">
      <x:c r="A237" s="1"/>
      <x:c r="B237" s="1"/>
      <x:c r="C237" s="1"/>
      <x:c r="D237" s="1"/>
      <x:c r="E237" s="1"/>
      <x:c r="F237" s="1"/>
      <x:c r="G237" s="1"/>
      <x:c r="H237" s="1"/>
      <x:c r="I237" s="1"/>
      <x:c r="J237" s="1"/>
      <x:c r="K237" s="1"/>
      <x:c r="L237" s="1"/>
      <x:c r="M237" s="1"/>
      <x:c r="N237" s="1"/>
      <x:c r="O237" s="1"/>
      <x:c r="P237" s="1"/>
      <x:c r="Q237" s="1"/>
      <x:c r="R237" s="1"/>
      <x:c r="S237" s="1"/>
      <x:c r="T237" s="1"/>
      <x:c r="U237" s="1"/>
      <x:c r="V237" s="1"/>
      <x:c r="W237" s="1"/>
    </x:row>
    <x:row r="238">
      <x:c r="A238" s="1"/>
      <x:c r="B238" s="1"/>
      <x:c r="C238" s="1"/>
      <x:c r="D238" s="1"/>
      <x:c r="E238" s="1"/>
      <x:c r="F238" s="1"/>
      <x:c r="G238" s="1"/>
      <x:c r="H238" s="1"/>
      <x:c r="I238" s="1"/>
      <x:c r="J238" s="1"/>
      <x:c r="K238" s="1"/>
      <x:c r="L238" s="1"/>
      <x:c r="M238" s="1"/>
      <x:c r="N238" s="1"/>
      <x:c r="O238" s="1"/>
      <x:c r="P238" s="1"/>
      <x:c r="Q238" s="1"/>
      <x:c r="R238" s="1"/>
      <x:c r="S238" s="1"/>
      <x:c r="T238" s="1"/>
      <x:c r="U238" s="1"/>
      <x:c r="V238" s="1"/>
      <x:c r="W238" s="1"/>
    </x:row>
    <x:row r="239">
      <x:c r="A239" s="1"/>
      <x:c r="B239" s="1"/>
      <x:c r="C239" s="1"/>
      <x:c r="D239" s="1"/>
      <x:c r="E239" s="1"/>
      <x:c r="F239" s="1"/>
      <x:c r="G239" s="1"/>
      <x:c r="H239" s="1"/>
      <x:c r="I239" s="1"/>
      <x:c r="J239" s="1"/>
      <x:c r="K239" s="1"/>
      <x:c r="L239" s="1"/>
      <x:c r="M239" s="1"/>
      <x:c r="N239" s="1"/>
      <x:c r="O239" s="1"/>
      <x:c r="P239" s="1"/>
      <x:c r="Q239" s="1"/>
      <x:c r="R239" s="1"/>
      <x:c r="S239" s="1"/>
      <x:c r="T239" s="1"/>
      <x:c r="U239" s="1"/>
      <x:c r="V239" s="1"/>
      <x:c r="W239" s="1"/>
    </x:row>
    <x:row r="240">
      <x:c r="A240" s="1"/>
      <x:c r="B240" s="1"/>
      <x:c r="C240" s="1"/>
      <x:c r="D240" s="1"/>
      <x:c r="E240" s="1"/>
      <x:c r="F240" s="1"/>
      <x:c r="G240" s="1"/>
      <x:c r="H240" s="1"/>
      <x:c r="I240" s="1"/>
      <x:c r="J240" s="1"/>
      <x:c r="K240" s="1"/>
      <x:c r="L240" s="1"/>
      <x:c r="M240" s="1"/>
      <x:c r="N240" s="1"/>
      <x:c r="O240" s="1"/>
      <x:c r="P240" s="1"/>
      <x:c r="Q240" s="1"/>
      <x:c r="R240" s="1"/>
      <x:c r="S240" s="1"/>
      <x:c r="T240" s="1"/>
      <x:c r="U240" s="1"/>
      <x:c r="V240" s="1"/>
      <x:c r="W240" s="1"/>
    </x:row>
    <x:row r="241">
      <x:c r="A241" s="1"/>
      <x:c r="B241" s="1"/>
      <x:c r="C241" s="1"/>
      <x:c r="D241" s="1"/>
      <x:c r="E241" s="1"/>
      <x:c r="F241" s="1"/>
      <x:c r="G241" s="1"/>
      <x:c r="H241" s="1"/>
      <x:c r="I241" s="1"/>
      <x:c r="J241" s="1"/>
      <x:c r="K241" s="1"/>
      <x:c r="L241" s="1"/>
      <x:c r="M241" s="1"/>
      <x:c r="N241" s="1"/>
      <x:c r="O241" s="1"/>
      <x:c r="P241" s="1"/>
      <x:c r="Q241" s="1"/>
      <x:c r="R241" s="1"/>
      <x:c r="S241" s="1"/>
      <x:c r="T241" s="1"/>
      <x:c r="U241" s="1"/>
      <x:c r="V241" s="1"/>
      <x:c r="W241" s="1"/>
    </x:row>
    <x:row r="242">
      <x:c r="A242" s="1"/>
      <x:c r="B242" s="1"/>
      <x:c r="C242" s="1"/>
      <x:c r="D242" s="1"/>
      <x:c r="E242" s="1"/>
      <x:c r="F242" s="1"/>
      <x:c r="G242" s="1"/>
      <x:c r="H242" s="1"/>
      <x:c r="I242" s="1"/>
      <x:c r="J242" s="1"/>
      <x:c r="K242" s="1"/>
      <x:c r="L242" s="1"/>
      <x:c r="M242" s="1"/>
      <x:c r="N242" s="1"/>
      <x:c r="O242" s="1"/>
      <x:c r="P242" s="1"/>
      <x:c r="Q242" s="1"/>
      <x:c r="R242" s="1"/>
      <x:c r="S242" s="1"/>
      <x:c r="T242" s="1"/>
      <x:c r="U242" s="1"/>
      <x:c r="V242" s="1"/>
      <x:c r="W242" s="1"/>
    </x:row>
    <x:row r="243">
      <x:c r="A243" s="1"/>
      <x:c r="B243" s="1"/>
      <x:c r="C243" s="1"/>
      <x:c r="D243" s="1"/>
      <x:c r="E243" s="1"/>
      <x:c r="F243" s="1"/>
      <x:c r="G243" s="1"/>
      <x:c r="H243" s="1"/>
      <x:c r="I243" s="1"/>
      <x:c r="J243" s="1"/>
      <x:c r="K243" s="1"/>
      <x:c r="L243" s="1"/>
      <x:c r="M243" s="1"/>
      <x:c r="N243" s="1"/>
      <x:c r="O243" s="1"/>
      <x:c r="P243" s="1"/>
      <x:c r="Q243" s="1"/>
      <x:c r="R243" s="1"/>
      <x:c r="S243" s="1"/>
      <x:c r="T243" s="1"/>
      <x:c r="U243" s="1"/>
      <x:c r="V243" s="1"/>
      <x:c r="W243" s="1"/>
    </x:row>
    <x:row r="244">
      <x:c r="A244" s="1"/>
      <x:c r="B244" s="1"/>
      <x:c r="C244" s="1"/>
      <x:c r="D244" s="1"/>
      <x:c r="E244" s="1"/>
      <x:c r="F244" s="1"/>
      <x:c r="G244" s="1"/>
      <x:c r="H244" s="1"/>
      <x:c r="I244" s="1"/>
      <x:c r="J244" s="1"/>
      <x:c r="K244" s="1"/>
      <x:c r="L244" s="1"/>
      <x:c r="M244" s="1"/>
      <x:c r="N244" s="1"/>
      <x:c r="O244" s="1"/>
      <x:c r="P244" s="1"/>
      <x:c r="Q244" s="1"/>
      <x:c r="R244" s="1"/>
      <x:c r="S244" s="1"/>
      <x:c r="T244" s="1"/>
      <x:c r="U244" s="1"/>
      <x:c r="V244" s="1"/>
      <x:c r="W244" s="1"/>
    </x:row>
    <x:row r="245">
      <x:c r="A245" s="1"/>
      <x:c r="B245" s="1"/>
      <x:c r="C245" s="1"/>
      <x:c r="D245" s="1"/>
      <x:c r="E245" s="1"/>
      <x:c r="F245" s="1"/>
      <x:c r="G245" s="1"/>
      <x:c r="H245" s="1"/>
      <x:c r="I245" s="1"/>
      <x:c r="J245" s="1"/>
      <x:c r="K245" s="1"/>
      <x:c r="L245" s="1"/>
      <x:c r="M245" s="1"/>
      <x:c r="N245" s="1"/>
      <x:c r="O245" s="1"/>
      <x:c r="P245" s="1"/>
      <x:c r="Q245" s="1"/>
      <x:c r="R245" s="1"/>
      <x:c r="S245" s="1"/>
      <x:c r="T245" s="1"/>
      <x:c r="U245" s="1"/>
      <x:c r="V245" s="1"/>
      <x:c r="W245" s="1"/>
    </x:row>
    <x:row r="246">
      <x:c r="A246" s="1"/>
      <x:c r="B246" s="1"/>
      <x:c r="C246" s="1"/>
      <x:c r="D246" s="1"/>
      <x:c r="E246" s="1"/>
      <x:c r="F246" s="1"/>
      <x:c r="G246" s="1"/>
      <x:c r="H246" s="1"/>
      <x:c r="I246" s="1"/>
      <x:c r="J246" s="1"/>
      <x:c r="K246" s="1"/>
      <x:c r="L246" s="1"/>
      <x:c r="M246" s="1"/>
      <x:c r="N246" s="1"/>
      <x:c r="O246" s="1"/>
      <x:c r="P246" s="1"/>
      <x:c r="Q246" s="1"/>
      <x:c r="R246" s="1"/>
      <x:c r="S246" s="1"/>
      <x:c r="T246" s="1"/>
      <x:c r="U246" s="1"/>
      <x:c r="V246" s="1"/>
      <x:c r="W246" s="1"/>
    </x:row>
    <x:row r="247">
      <x:c r="A247" s="1"/>
      <x:c r="B247" s="1"/>
      <x:c r="C247" s="1"/>
      <x:c r="D247" s="1"/>
      <x:c r="E247" s="1"/>
      <x:c r="F247" s="1"/>
      <x:c r="G247" s="1"/>
      <x:c r="H247" s="1"/>
      <x:c r="I247" s="1"/>
      <x:c r="J247" s="1"/>
      <x:c r="K247" s="1"/>
      <x:c r="L247" s="1"/>
      <x:c r="M247" s="1"/>
      <x:c r="N247" s="1"/>
      <x:c r="O247" s="1"/>
      <x:c r="P247" s="1"/>
      <x:c r="Q247" s="1"/>
      <x:c r="R247" s="1"/>
      <x:c r="S247" s="1"/>
      <x:c r="T247" s="1"/>
      <x:c r="U247" s="1"/>
      <x:c r="V247" s="1"/>
      <x:c r="W247" s="1"/>
    </x:row>
    <x:row r="248">
      <x:c r="A248" s="1"/>
      <x:c r="B248" s="1"/>
      <x:c r="C248" s="1"/>
      <x:c r="D248" s="1"/>
      <x:c r="E248" s="1"/>
      <x:c r="F248" s="1"/>
      <x:c r="G248" s="1"/>
      <x:c r="H248" s="1"/>
      <x:c r="I248" s="1"/>
      <x:c r="J248" s="1"/>
      <x:c r="K248" s="1"/>
      <x:c r="L248" s="1"/>
      <x:c r="M248" s="1"/>
      <x:c r="N248" s="1"/>
      <x:c r="O248" s="1"/>
      <x:c r="P248" s="1"/>
      <x:c r="Q248" s="1"/>
      <x:c r="R248" s="1"/>
      <x:c r="S248" s="1"/>
      <x:c r="T248" s="1"/>
      <x:c r="U248" s="1"/>
      <x:c r="V248" s="1"/>
      <x:c r="W248" s="1"/>
    </x:row>
    <x:row r="249">
      <x:c r="A249" s="1"/>
      <x:c r="B249" s="1"/>
      <x:c r="C249" s="1"/>
      <x:c r="D249" s="1"/>
      <x:c r="E249" s="1"/>
      <x:c r="F249" s="1"/>
      <x:c r="G249" s="1"/>
      <x:c r="H249" s="1"/>
      <x:c r="I249" s="1"/>
      <x:c r="J249" s="1"/>
      <x:c r="K249" s="1"/>
      <x:c r="L249" s="1"/>
      <x:c r="M249" s="1"/>
      <x:c r="N249" s="1"/>
      <x:c r="O249" s="1"/>
      <x:c r="P249" s="1"/>
      <x:c r="Q249" s="1"/>
      <x:c r="R249" s="1"/>
      <x:c r="S249" s="1"/>
      <x:c r="T249" s="1"/>
      <x:c r="U249" s="1"/>
      <x:c r="V249" s="1"/>
      <x:c r="W249" s="1"/>
    </x:row>
    <x:row r="250">
      <x:c r="A250" s="1"/>
      <x:c r="B250" s="1"/>
      <x:c r="C250" s="1"/>
      <x:c r="D250" s="1"/>
      <x:c r="E250" s="1"/>
      <x:c r="F250" s="1"/>
      <x:c r="G250" s="1"/>
      <x:c r="H250" s="1"/>
      <x:c r="I250" s="1"/>
      <x:c r="J250" s="1"/>
      <x:c r="K250" s="1"/>
      <x:c r="L250" s="1"/>
      <x:c r="M250" s="1"/>
      <x:c r="N250" s="1"/>
      <x:c r="O250" s="1"/>
      <x:c r="P250" s="1"/>
      <x:c r="Q250" s="1"/>
      <x:c r="R250" s="1"/>
      <x:c r="S250" s="1"/>
      <x:c r="T250" s="1"/>
      <x:c r="U250" s="1"/>
      <x:c r="V250" s="1"/>
      <x:c r="W250" s="1"/>
    </x:row>
    <x:row r="251">
      <x:c r="A251" s="1"/>
      <x:c r="B251" s="1"/>
      <x:c r="C251" s="1"/>
      <x:c r="D251" s="1"/>
      <x:c r="E251" s="1"/>
      <x:c r="F251" s="1"/>
      <x:c r="G251" s="1"/>
      <x:c r="H251" s="1"/>
      <x:c r="I251" s="1"/>
      <x:c r="J251" s="1"/>
      <x:c r="K251" s="1"/>
      <x:c r="L251" s="1"/>
      <x:c r="M251" s="1"/>
      <x:c r="N251" s="1"/>
      <x:c r="O251" s="1"/>
      <x:c r="P251" s="1"/>
      <x:c r="Q251" s="1"/>
      <x:c r="R251" s="1"/>
      <x:c r="S251" s="1"/>
      <x:c r="T251" s="1"/>
      <x:c r="U251" s="1"/>
      <x:c r="V251" s="1"/>
      <x:c r="W251" s="1"/>
    </x:row>
    <x:row r="252">
      <x:c r="A252" s="1"/>
      <x:c r="B252" s="1"/>
      <x:c r="C252" s="1"/>
      <x:c r="D252" s="1"/>
      <x:c r="E252" s="1"/>
      <x:c r="F252" s="1"/>
      <x:c r="G252" s="1"/>
      <x:c r="H252" s="1"/>
      <x:c r="I252" s="1"/>
      <x:c r="J252" s="1"/>
      <x:c r="K252" s="1"/>
      <x:c r="L252" s="1"/>
      <x:c r="M252" s="1"/>
      <x:c r="N252" s="1"/>
      <x:c r="O252" s="1"/>
      <x:c r="P252" s="1"/>
      <x:c r="Q252" s="1"/>
      <x:c r="R252" s="1"/>
      <x:c r="S252" s="1"/>
      <x:c r="T252" s="1"/>
      <x:c r="U252" s="1"/>
      <x:c r="V252" s="1"/>
      <x:c r="W252" s="1"/>
    </x:row>
    <x:row r="253">
      <x:c r="A253" s="1"/>
      <x:c r="B253" s="1"/>
      <x:c r="C253" s="1"/>
      <x:c r="D253" s="1"/>
      <x:c r="E253" s="1"/>
      <x:c r="F253" s="1"/>
      <x:c r="G253" s="1"/>
      <x:c r="H253" s="1"/>
      <x:c r="I253" s="1"/>
      <x:c r="J253" s="1"/>
      <x:c r="K253" s="1"/>
      <x:c r="L253" s="1"/>
      <x:c r="M253" s="1"/>
      <x:c r="N253" s="1"/>
      <x:c r="O253" s="1"/>
      <x:c r="P253" s="1"/>
      <x:c r="Q253" s="1"/>
      <x:c r="R253" s="1"/>
      <x:c r="S253" s="1"/>
      <x:c r="T253" s="1"/>
      <x:c r="U253" s="1"/>
      <x:c r="V253" s="1"/>
      <x:c r="W253" s="1"/>
    </x:row>
    <x:row r="254">
      <x:c r="A254" s="1"/>
      <x:c r="B254" s="1"/>
      <x:c r="C254" s="1"/>
      <x:c r="D254" s="1"/>
      <x:c r="E254" s="1"/>
      <x:c r="F254" s="1"/>
      <x:c r="G254" s="1"/>
      <x:c r="H254" s="1"/>
      <x:c r="I254" s="1"/>
      <x:c r="J254" s="1"/>
      <x:c r="K254" s="1"/>
      <x:c r="L254" s="1"/>
      <x:c r="M254" s="1"/>
      <x:c r="N254" s="1"/>
      <x:c r="O254" s="1"/>
      <x:c r="P254" s="1"/>
      <x:c r="Q254" s="1"/>
      <x:c r="R254" s="1"/>
      <x:c r="S254" s="1"/>
      <x:c r="T254" s="1"/>
      <x:c r="U254" s="1"/>
      <x:c r="V254" s="1"/>
      <x:c r="W254" s="1"/>
    </x:row>
    <x:row r="255">
      <x:c r="A255" s="1"/>
      <x:c r="B255" s="1"/>
      <x:c r="C255" s="1"/>
      <x:c r="D255" s="1"/>
      <x:c r="E255" s="1"/>
      <x:c r="F255" s="1"/>
      <x:c r="G255" s="1"/>
      <x:c r="H255" s="1"/>
      <x:c r="I255" s="1"/>
      <x:c r="J255" s="1"/>
      <x:c r="K255" s="1"/>
      <x:c r="L255" s="1"/>
      <x:c r="M255" s="1"/>
      <x:c r="N255" s="1"/>
      <x:c r="O255" s="1"/>
      <x:c r="P255" s="1"/>
      <x:c r="Q255" s="1"/>
      <x:c r="R255" s="1"/>
      <x:c r="S255" s="1"/>
      <x:c r="T255" s="1"/>
      <x:c r="U255" s="1"/>
      <x:c r="V255" s="1"/>
      <x:c r="W255" s="1"/>
    </x:row>
    <x:row r="256">
      <x:c r="A256" s="1"/>
      <x:c r="B256" s="1"/>
      <x:c r="C256" s="1"/>
      <x:c r="D256" s="1"/>
      <x:c r="E256" s="1"/>
      <x:c r="F256" s="1"/>
      <x:c r="G256" s="1"/>
      <x:c r="H256" s="1"/>
      <x:c r="I256" s="1"/>
      <x:c r="J256" s="1"/>
      <x:c r="K256" s="1"/>
      <x:c r="L256" s="1"/>
      <x:c r="M256" s="1"/>
      <x:c r="N256" s="1"/>
      <x:c r="O256" s="1"/>
      <x:c r="P256" s="1"/>
      <x:c r="Q256" s="1"/>
      <x:c r="R256" s="1"/>
      <x:c r="S256" s="1"/>
      <x:c r="T256" s="1"/>
      <x:c r="U256" s="1"/>
      <x:c r="V256" s="1"/>
      <x:c r="W256" s="1"/>
    </x:row>
    <x:row r="257">
      <x:c r="A257" s="1"/>
      <x:c r="B257" s="1"/>
      <x:c r="C257" s="1"/>
      <x:c r="D257" s="1"/>
      <x:c r="E257" s="1"/>
      <x:c r="F257" s="1"/>
      <x:c r="G257" s="1"/>
      <x:c r="H257" s="1"/>
      <x:c r="I257" s="1"/>
      <x:c r="J257" s="1"/>
      <x:c r="K257" s="1"/>
      <x:c r="L257" s="1"/>
      <x:c r="M257" s="1"/>
      <x:c r="N257" s="1"/>
      <x:c r="O257" s="1"/>
      <x:c r="P257" s="1"/>
      <x:c r="Q257" s="1"/>
      <x:c r="R257" s="1"/>
      <x:c r="S257" s="1"/>
      <x:c r="T257" s="1"/>
      <x:c r="U257" s="1"/>
      <x:c r="V257" s="1"/>
      <x:c r="W257" s="1"/>
    </x:row>
    <x:row r="258">
      <x:c r="A258" s="1"/>
      <x:c r="B258" s="1"/>
      <x:c r="C258" s="1"/>
      <x:c r="D258" s="1"/>
      <x:c r="E258" s="1"/>
      <x:c r="F258" s="1"/>
      <x:c r="G258" s="1"/>
      <x:c r="H258" s="1"/>
      <x:c r="I258" s="1"/>
      <x:c r="J258" s="1"/>
      <x:c r="K258" s="1"/>
      <x:c r="L258" s="1"/>
      <x:c r="M258" s="1"/>
      <x:c r="N258" s="1"/>
      <x:c r="O258" s="1"/>
      <x:c r="P258" s="1"/>
      <x:c r="Q258" s="1"/>
      <x:c r="R258" s="1"/>
      <x:c r="S258" s="1"/>
      <x:c r="T258" s="1"/>
      <x:c r="U258" s="1"/>
      <x:c r="V258" s="1"/>
      <x:c r="W258" s="1"/>
    </x:row>
    <x:row r="259">
      <x:c r="A259" s="1"/>
      <x:c r="B259" s="1"/>
      <x:c r="C259" s="1"/>
      <x:c r="D259" s="1"/>
      <x:c r="E259" s="1"/>
      <x:c r="F259" s="1"/>
      <x:c r="G259" s="1"/>
      <x:c r="H259" s="1"/>
      <x:c r="I259" s="1"/>
      <x:c r="J259" s="1"/>
      <x:c r="K259" s="1"/>
      <x:c r="L259" s="1"/>
      <x:c r="M259" s="1"/>
      <x:c r="N259" s="1"/>
      <x:c r="O259" s="1"/>
      <x:c r="P259" s="1"/>
      <x:c r="Q259" s="1"/>
      <x:c r="R259" s="1"/>
      <x:c r="S259" s="1"/>
      <x:c r="T259" s="1"/>
      <x:c r="U259" s="1"/>
      <x:c r="V259" s="1"/>
      <x:c r="W259" s="1"/>
    </x:row>
    <x:row r="260">
      <x:c r="A260" s="1"/>
      <x:c r="B260" s="1"/>
      <x:c r="C260" s="1"/>
      <x:c r="D260" s="1"/>
      <x:c r="E260" s="1"/>
      <x:c r="F260" s="1"/>
      <x:c r="G260" s="1"/>
      <x:c r="H260" s="1"/>
      <x:c r="I260" s="1"/>
      <x:c r="J260" s="1"/>
      <x:c r="K260" s="1"/>
      <x:c r="L260" s="1"/>
      <x:c r="M260" s="1"/>
      <x:c r="N260" s="1"/>
      <x:c r="O260" s="1"/>
      <x:c r="P260" s="1"/>
      <x:c r="Q260" s="1"/>
      <x:c r="R260" s="1"/>
      <x:c r="S260" s="1"/>
      <x:c r="T260" s="1"/>
      <x:c r="U260" s="1"/>
      <x:c r="V260" s="1"/>
      <x:c r="W260" s="1"/>
    </x:row>
    <x:row r="261">
      <x:c r="A261" s="1"/>
      <x:c r="B261" s="1"/>
      <x:c r="C261" s="1"/>
      <x:c r="D261" s="1"/>
      <x:c r="E261" s="1"/>
      <x:c r="F261" s="1"/>
      <x:c r="G261" s="1"/>
      <x:c r="H261" s="1"/>
      <x:c r="I261" s="1"/>
      <x:c r="J261" s="1"/>
      <x:c r="K261" s="1"/>
      <x:c r="L261" s="1"/>
      <x:c r="M261" s="1"/>
      <x:c r="N261" s="1"/>
      <x:c r="O261" s="1"/>
      <x:c r="P261" s="1"/>
      <x:c r="Q261" s="1"/>
      <x:c r="R261" s="1"/>
      <x:c r="S261" s="1"/>
      <x:c r="T261" s="1"/>
      <x:c r="U261" s="1"/>
      <x:c r="V261" s="1"/>
      <x:c r="W261" s="1"/>
    </x:row>
    <x:row r="262">
      <x:c r="A262" s="1"/>
      <x:c r="B262" s="1"/>
      <x:c r="C262" s="1"/>
      <x:c r="D262" s="1"/>
      <x:c r="E262" s="1"/>
      <x:c r="F262" s="1"/>
      <x:c r="G262" s="1"/>
      <x:c r="H262" s="1"/>
      <x:c r="I262" s="1"/>
      <x:c r="J262" s="1"/>
      <x:c r="K262" s="1"/>
      <x:c r="L262" s="1"/>
      <x:c r="M262" s="1"/>
      <x:c r="N262" s="1"/>
      <x:c r="O262" s="1"/>
      <x:c r="P262" s="1"/>
      <x:c r="Q262" s="1"/>
      <x:c r="R262" s="1"/>
      <x:c r="S262" s="1"/>
      <x:c r="T262" s="1"/>
      <x:c r="U262" s="1"/>
      <x:c r="V262" s="1"/>
      <x:c r="W262" s="1"/>
    </x:row>
    <x:row r="263">
      <x:c r="A263" s="1"/>
      <x:c r="B263" s="1"/>
      <x:c r="C263" s="1"/>
      <x:c r="D263" s="1"/>
      <x:c r="E263" s="1"/>
      <x:c r="F263" s="1"/>
      <x:c r="G263" s="1"/>
      <x:c r="H263" s="1"/>
      <x:c r="I263" s="1"/>
      <x:c r="J263" s="1"/>
      <x:c r="K263" s="1"/>
      <x:c r="L263" s="1"/>
      <x:c r="M263" s="1"/>
      <x:c r="N263" s="1"/>
      <x:c r="O263" s="1"/>
      <x:c r="P263" s="1"/>
      <x:c r="Q263" s="1"/>
      <x:c r="R263" s="1"/>
      <x:c r="S263" s="1"/>
      <x:c r="T263" s="1"/>
      <x:c r="U263" s="1"/>
      <x:c r="V263" s="1"/>
      <x:c r="W263" s="1"/>
    </x:row>
    <x:row r="264">
      <x:c r="A264" s="1"/>
      <x:c r="B264" s="1"/>
      <x:c r="C264" s="1"/>
      <x:c r="D264" s="1"/>
      <x:c r="E264" s="1"/>
      <x:c r="F264" s="1"/>
      <x:c r="G264" s="1"/>
      <x:c r="H264" s="1"/>
      <x:c r="I264" s="1"/>
      <x:c r="J264" s="1"/>
      <x:c r="K264" s="1"/>
      <x:c r="L264" s="1"/>
      <x:c r="M264" s="1"/>
      <x:c r="N264" s="1"/>
      <x:c r="O264" s="1"/>
      <x:c r="P264" s="1"/>
      <x:c r="Q264" s="1"/>
      <x:c r="R264" s="1"/>
      <x:c r="S264" s="1"/>
      <x:c r="T264" s="1"/>
      <x:c r="U264" s="1"/>
      <x:c r="V264" s="1"/>
      <x:c r="W264" s="1"/>
    </x:row>
    <x:row r="265">
      <x:c r="A265" s="1"/>
      <x:c r="B265" s="1"/>
      <x:c r="C265" s="1"/>
      <x:c r="D265" s="1"/>
      <x:c r="E265" s="1"/>
      <x:c r="F265" s="1"/>
      <x:c r="G265" s="1"/>
      <x:c r="H265" s="1"/>
      <x:c r="I265" s="1"/>
      <x:c r="J265" s="1"/>
      <x:c r="K265" s="1"/>
      <x:c r="L265" s="1"/>
      <x:c r="M265" s="1"/>
      <x:c r="N265" s="1"/>
      <x:c r="O265" s="1"/>
      <x:c r="P265" s="1"/>
      <x:c r="Q265" s="1"/>
      <x:c r="R265" s="1"/>
      <x:c r="S265" s="1"/>
      <x:c r="T265" s="1"/>
      <x:c r="U265" s="1"/>
      <x:c r="V265" s="1"/>
      <x:c r="W265" s="1"/>
    </x:row>
    <x:row r="266">
      <x:c r="A266" s="1"/>
      <x:c r="B266" s="1"/>
      <x:c r="C266" s="1"/>
      <x:c r="D266" s="1"/>
      <x:c r="E266" s="1"/>
      <x:c r="F266" s="1"/>
      <x:c r="G266" s="1"/>
      <x:c r="H266" s="1"/>
      <x:c r="I266" s="1"/>
      <x:c r="J266" s="1"/>
      <x:c r="K266" s="1"/>
      <x:c r="L266" s="1"/>
      <x:c r="M266" s="1"/>
      <x:c r="N266" s="1"/>
      <x:c r="O266" s="1"/>
      <x:c r="P266" s="1"/>
      <x:c r="Q266" s="1"/>
      <x:c r="R266" s="1"/>
      <x:c r="S266" s="1"/>
      <x:c r="T266" s="1"/>
      <x:c r="U266" s="1"/>
      <x:c r="V266" s="1"/>
      <x:c r="W266" s="1"/>
    </x:row>
    <x:row r="267">
      <x:c r="A267" s="1"/>
      <x:c r="B267" s="1"/>
      <x:c r="C267" s="1"/>
      <x:c r="D267" s="1"/>
      <x:c r="E267" s="1"/>
      <x:c r="F267" s="1"/>
      <x:c r="G267" s="1"/>
      <x:c r="H267" s="1"/>
      <x:c r="I267" s="1"/>
      <x:c r="J267" s="1"/>
      <x:c r="K267" s="1"/>
      <x:c r="L267" s="1"/>
      <x:c r="M267" s="1"/>
      <x:c r="N267" s="1"/>
      <x:c r="O267" s="1"/>
      <x:c r="P267" s="1"/>
      <x:c r="Q267" s="1"/>
      <x:c r="R267" s="1"/>
      <x:c r="S267" s="1"/>
      <x:c r="T267" s="1"/>
      <x:c r="U267" s="1"/>
      <x:c r="V267" s="1"/>
      <x:c r="W267" s="1"/>
    </x:row>
    <x:row r="268">
      <x:c r="A268" s="1"/>
      <x:c r="B268" s="1"/>
      <x:c r="C268" s="1"/>
      <x:c r="D268" s="1"/>
      <x:c r="E268" s="1"/>
      <x:c r="F268" s="1"/>
      <x:c r="G268" s="1"/>
      <x:c r="H268" s="1"/>
      <x:c r="I268" s="1"/>
      <x:c r="J268" s="1"/>
      <x:c r="K268" s="1"/>
      <x:c r="L268" s="1"/>
      <x:c r="M268" s="1"/>
      <x:c r="N268" s="1"/>
      <x:c r="O268" s="1"/>
      <x:c r="P268" s="1"/>
      <x:c r="Q268" s="1"/>
      <x:c r="R268" s="1"/>
      <x:c r="S268" s="1"/>
      <x:c r="T268" s="1"/>
      <x:c r="U268" s="1"/>
      <x:c r="V268" s="1"/>
      <x:c r="W268" s="1"/>
    </x:row>
    <x:row r="269">
      <x:c r="A269" s="1"/>
      <x:c r="B269" s="1"/>
      <x:c r="C269" s="1"/>
      <x:c r="D269" s="1"/>
      <x:c r="E269" s="1"/>
      <x:c r="F269" s="1"/>
      <x:c r="G269" s="1"/>
      <x:c r="H269" s="1"/>
      <x:c r="I269" s="1"/>
      <x:c r="J269" s="1"/>
      <x:c r="K269" s="1"/>
      <x:c r="L269" s="1"/>
      <x:c r="M269" s="1"/>
      <x:c r="N269" s="1"/>
      <x:c r="O269" s="1"/>
      <x:c r="P269" s="1"/>
      <x:c r="Q269" s="1"/>
      <x:c r="R269" s="1"/>
      <x:c r="S269" s="1"/>
      <x:c r="T269" s="1"/>
      <x:c r="U269" s="1"/>
      <x:c r="V269" s="1"/>
      <x:c r="W269" s="1"/>
    </x:row>
    <x:row r="270">
      <x:c r="A270" s="1"/>
      <x:c r="B270" s="1"/>
      <x:c r="C270" s="1"/>
      <x:c r="D270" s="1"/>
      <x:c r="E270" s="1"/>
      <x:c r="F270" s="1"/>
      <x:c r="G270" s="1"/>
      <x:c r="H270" s="1"/>
      <x:c r="I270" s="1"/>
      <x:c r="J270" s="1"/>
      <x:c r="K270" s="1"/>
      <x:c r="L270" s="1"/>
      <x:c r="M270" s="1"/>
      <x:c r="N270" s="1"/>
      <x:c r="O270" s="1"/>
      <x:c r="P270" s="1"/>
      <x:c r="Q270" s="1"/>
      <x:c r="R270" s="1"/>
      <x:c r="S270" s="1"/>
      <x:c r="T270" s="1"/>
      <x:c r="U270" s="1"/>
      <x:c r="V270" s="1"/>
      <x:c r="W270" s="1"/>
    </x:row>
    <x:row r="271">
      <x:c r="A271" s="1"/>
      <x:c r="B271" s="1"/>
      <x:c r="C271" s="1"/>
      <x:c r="D271" s="1"/>
      <x:c r="E271" s="1"/>
      <x:c r="F271" s="1"/>
      <x:c r="G271" s="1"/>
      <x:c r="H271" s="1"/>
      <x:c r="I271" s="1"/>
      <x:c r="J271" s="1"/>
      <x:c r="K271" s="1"/>
      <x:c r="L271" s="1"/>
      <x:c r="M271" s="1"/>
      <x:c r="N271" s="1"/>
      <x:c r="O271" s="1"/>
      <x:c r="P271" s="1"/>
      <x:c r="Q271" s="1"/>
      <x:c r="R271" s="1"/>
      <x:c r="S271" s="1"/>
      <x:c r="T271" s="1"/>
      <x:c r="U271" s="1"/>
      <x:c r="V271" s="1"/>
      <x:c r="W271" s="1"/>
    </x:row>
    <x:row r="272">
      <x:c r="A272" s="1"/>
      <x:c r="B272" s="1"/>
      <x:c r="C272" s="1"/>
      <x:c r="D272" s="1"/>
      <x:c r="E272" s="1"/>
      <x:c r="F272" s="1"/>
      <x:c r="G272" s="1"/>
      <x:c r="H272" s="1"/>
      <x:c r="I272" s="1"/>
      <x:c r="J272" s="1"/>
      <x:c r="K272" s="1"/>
      <x:c r="L272" s="1"/>
      <x:c r="M272" s="1"/>
      <x:c r="N272" s="1"/>
      <x:c r="O272" s="1"/>
      <x:c r="P272" s="1"/>
      <x:c r="Q272" s="1"/>
      <x:c r="R272" s="1"/>
      <x:c r="S272" s="1"/>
      <x:c r="T272" s="1"/>
      <x:c r="U272" s="1"/>
      <x:c r="V272" s="1"/>
      <x:c r="W272" s="1"/>
    </x:row>
    <x:row r="273">
      <x:c r="A273" s="1"/>
      <x:c r="B273" s="1"/>
      <x:c r="C273" s="1"/>
      <x:c r="D273" s="1"/>
      <x:c r="E273" s="1"/>
      <x:c r="F273" s="1"/>
      <x:c r="G273" s="1"/>
      <x:c r="H273" s="1"/>
      <x:c r="I273" s="1"/>
      <x:c r="J273" s="1"/>
      <x:c r="K273" s="1"/>
      <x:c r="L273" s="1"/>
      <x:c r="M273" s="1"/>
      <x:c r="N273" s="1"/>
      <x:c r="O273" s="1"/>
      <x:c r="P273" s="1"/>
      <x:c r="Q273" s="1"/>
      <x:c r="R273" s="1"/>
      <x:c r="S273" s="1"/>
      <x:c r="T273" s="1"/>
      <x:c r="U273" s="1"/>
      <x:c r="V273" s="1"/>
      <x:c r="W273" s="1"/>
    </x:row>
    <x:row r="274">
      <x:c r="A274" s="1"/>
      <x:c r="B274" s="1"/>
      <x:c r="C274" s="1"/>
      <x:c r="D274" s="1"/>
      <x:c r="E274" s="1"/>
      <x:c r="F274" s="1"/>
      <x:c r="G274" s="1"/>
      <x:c r="H274" s="1"/>
      <x:c r="I274" s="1"/>
      <x:c r="J274" s="1"/>
      <x:c r="K274" s="1"/>
      <x:c r="L274" s="1"/>
      <x:c r="M274" s="1"/>
      <x:c r="N274" s="1"/>
      <x:c r="O274" s="1"/>
      <x:c r="P274" s="1"/>
      <x:c r="Q274" s="1"/>
      <x:c r="R274" s="1"/>
      <x:c r="S274" s="1"/>
      <x:c r="T274" s="1"/>
      <x:c r="U274" s="1"/>
      <x:c r="V274" s="1"/>
      <x:c r="W274" s="1"/>
    </x:row>
    <x:row r="275">
      <x:c r="A275" s="1"/>
      <x:c r="B275" s="1"/>
      <x:c r="C275" s="1"/>
      <x:c r="D275" s="1"/>
      <x:c r="E275" s="1"/>
      <x:c r="F275" s="1"/>
      <x:c r="G275" s="1"/>
      <x:c r="H275" s="1"/>
      <x:c r="I275" s="1"/>
      <x:c r="J275" s="1"/>
      <x:c r="K275" s="1"/>
      <x:c r="L275" s="1"/>
      <x:c r="M275" s="1"/>
      <x:c r="N275" s="1"/>
      <x:c r="O275" s="1"/>
      <x:c r="P275" s="1"/>
      <x:c r="Q275" s="1"/>
      <x:c r="R275" s="1"/>
      <x:c r="S275" s="1"/>
      <x:c r="T275" s="1"/>
      <x:c r="U275" s="1"/>
      <x:c r="V275" s="1"/>
      <x:c r="W275" s="1"/>
    </x:row>
    <x:row r="276">
      <x:c r="A276" s="1"/>
      <x:c r="B276" s="1"/>
      <x:c r="C276" s="1"/>
      <x:c r="D276" s="1"/>
      <x:c r="E276" s="1"/>
      <x:c r="F276" s="1"/>
      <x:c r="G276" s="1"/>
      <x:c r="H276" s="1"/>
      <x:c r="I276" s="1"/>
      <x:c r="J276" s="1"/>
      <x:c r="K276" s="1"/>
      <x:c r="L276" s="1"/>
      <x:c r="M276" s="1"/>
      <x:c r="N276" s="1"/>
      <x:c r="O276" s="1"/>
      <x:c r="P276" s="1"/>
      <x:c r="Q276" s="1"/>
      <x:c r="R276" s="1"/>
      <x:c r="S276" s="1"/>
      <x:c r="T276" s="1"/>
      <x:c r="U276" s="1"/>
      <x:c r="V276" s="1"/>
      <x:c r="W276" s="1"/>
    </x:row>
    <x:row r="277">
      <x:c r="A277" s="1"/>
      <x:c r="B277" s="1"/>
      <x:c r="C277" s="1"/>
      <x:c r="D277" s="1"/>
      <x:c r="E277" s="1"/>
      <x:c r="F277" s="1"/>
      <x:c r="G277" s="1"/>
      <x:c r="H277" s="1"/>
      <x:c r="I277" s="1"/>
      <x:c r="J277" s="1"/>
      <x:c r="K277" s="1"/>
      <x:c r="L277" s="1"/>
      <x:c r="M277" s="1"/>
      <x:c r="N277" s="1"/>
      <x:c r="O277" s="1"/>
      <x:c r="P277" s="1"/>
      <x:c r="Q277" s="1"/>
      <x:c r="R277" s="1"/>
      <x:c r="S277" s="1"/>
      <x:c r="T277" s="1"/>
      <x:c r="U277" s="1"/>
      <x:c r="V277" s="1"/>
      <x:c r="W277" s="1"/>
    </x:row>
    <x:row r="278">
      <x:c r="A278" s="1"/>
      <x:c r="B278" s="1"/>
      <x:c r="C278" s="1"/>
      <x:c r="D278" s="1"/>
      <x:c r="E278" s="1"/>
      <x:c r="F278" s="1"/>
      <x:c r="G278" s="1"/>
      <x:c r="H278" s="1"/>
      <x:c r="I278" s="1"/>
      <x:c r="J278" s="1"/>
      <x:c r="K278" s="1"/>
      <x:c r="L278" s="1"/>
      <x:c r="M278" s="1"/>
      <x:c r="N278" s="1"/>
      <x:c r="O278" s="1"/>
      <x:c r="P278" s="1"/>
      <x:c r="Q278" s="1"/>
      <x:c r="R278" s="1"/>
      <x:c r="S278" s="1"/>
      <x:c r="T278" s="1"/>
      <x:c r="U278" s="1"/>
      <x:c r="V278" s="1"/>
      <x:c r="W278" s="1"/>
    </x:row>
    <x:row r="279">
      <x:c r="A279" s="1"/>
      <x:c r="B279" s="1"/>
      <x:c r="C279" s="1"/>
      <x:c r="D279" s="1"/>
      <x:c r="E279" s="1"/>
      <x:c r="F279" s="1"/>
      <x:c r="G279" s="1"/>
      <x:c r="H279" s="1"/>
      <x:c r="I279" s="1"/>
      <x:c r="J279" s="1"/>
      <x:c r="K279" s="1"/>
      <x:c r="L279" s="1"/>
      <x:c r="M279" s="1"/>
      <x:c r="N279" s="1"/>
      <x:c r="O279" s="1"/>
      <x:c r="P279" s="1"/>
      <x:c r="Q279" s="1"/>
      <x:c r="R279" s="1"/>
      <x:c r="S279" s="1"/>
      <x:c r="T279" s="1"/>
      <x:c r="U279" s="1"/>
      <x:c r="V279" s="1"/>
      <x:c r="W279" s="1"/>
    </x:row>
    <x:row r="280">
      <x:c r="A280" s="1"/>
      <x:c r="B280" s="1"/>
      <x:c r="C280" s="1"/>
      <x:c r="D280" s="1"/>
      <x:c r="E280" s="1"/>
      <x:c r="F280" s="1"/>
      <x:c r="G280" s="1"/>
      <x:c r="H280" s="1"/>
      <x:c r="I280" s="1"/>
      <x:c r="J280" s="1"/>
      <x:c r="K280" s="1"/>
      <x:c r="L280" s="1"/>
      <x:c r="M280" s="1"/>
      <x:c r="N280" s="1"/>
      <x:c r="O280" s="1"/>
      <x:c r="P280" s="1"/>
      <x:c r="Q280" s="1"/>
      <x:c r="R280" s="1"/>
      <x:c r="S280" s="1"/>
      <x:c r="T280" s="1"/>
      <x:c r="U280" s="1"/>
      <x:c r="V280" s="1"/>
      <x:c r="W280" s="1"/>
    </x:row>
    <x:row r="281">
      <x:c r="A281" s="1"/>
      <x:c r="B281" s="1"/>
      <x:c r="C281" s="1"/>
      <x:c r="D281" s="1"/>
      <x:c r="E281" s="1"/>
      <x:c r="F281" s="1"/>
      <x:c r="G281" s="1"/>
      <x:c r="H281" s="1"/>
      <x:c r="I281" s="1"/>
      <x:c r="J281" s="1"/>
      <x:c r="K281" s="1"/>
      <x:c r="L281" s="1"/>
      <x:c r="M281" s="1"/>
      <x:c r="N281" s="1"/>
      <x:c r="O281" s="1"/>
      <x:c r="P281" s="1"/>
      <x:c r="Q281" s="1"/>
      <x:c r="R281" s="1"/>
      <x:c r="S281" s="1"/>
      <x:c r="T281" s="1"/>
      <x:c r="U281" s="1"/>
      <x:c r="V281" s="1"/>
      <x:c r="W281" s="1"/>
    </x:row>
    <x:row r="282">
      <x:c r="A282" s="1"/>
      <x:c r="B282" s="1"/>
      <x:c r="C282" s="1"/>
      <x:c r="D282" s="1"/>
      <x:c r="E282" s="1"/>
      <x:c r="F282" s="1"/>
      <x:c r="G282" s="1"/>
      <x:c r="H282" s="1"/>
      <x:c r="I282" s="1"/>
      <x:c r="J282" s="1"/>
      <x:c r="K282" s="1"/>
      <x:c r="L282" s="1"/>
      <x:c r="M282" s="1"/>
      <x:c r="N282" s="1"/>
      <x:c r="O282" s="1"/>
      <x:c r="P282" s="1"/>
      <x:c r="Q282" s="1"/>
      <x:c r="R282" s="1"/>
      <x:c r="S282" s="1"/>
      <x:c r="T282" s="1"/>
      <x:c r="U282" s="1"/>
      <x:c r="V282" s="1"/>
      <x:c r="W282" s="1"/>
    </x:row>
    <x:row r="283">
      <x:c r="A283" s="1"/>
      <x:c r="B283" s="1"/>
      <x:c r="C283" s="1"/>
      <x:c r="D283" s="1"/>
      <x:c r="E283" s="1"/>
      <x:c r="F283" s="1"/>
      <x:c r="G283" s="1"/>
      <x:c r="H283" s="1"/>
      <x:c r="I283" s="1"/>
      <x:c r="J283" s="1"/>
      <x:c r="K283" s="1"/>
      <x:c r="L283" s="1"/>
      <x:c r="M283" s="1"/>
      <x:c r="N283" s="1"/>
      <x:c r="O283" s="1"/>
      <x:c r="P283" s="1"/>
      <x:c r="Q283" s="1"/>
      <x:c r="R283" s="1"/>
      <x:c r="S283" s="1"/>
      <x:c r="T283" s="1"/>
      <x:c r="U283" s="1"/>
      <x:c r="V283" s="1"/>
      <x:c r="W283" s="1"/>
    </x:row>
    <x:row r="284">
      <x:c r="A284" s="1"/>
      <x:c r="B284" s="1"/>
      <x:c r="C284" s="1"/>
      <x:c r="D284" s="1"/>
      <x:c r="E284" s="1"/>
      <x:c r="F284" s="1"/>
      <x:c r="G284" s="1"/>
      <x:c r="H284" s="1"/>
      <x:c r="I284" s="1"/>
      <x:c r="J284" s="1"/>
      <x:c r="K284" s="1"/>
      <x:c r="L284" s="1"/>
      <x:c r="M284" s="1"/>
      <x:c r="N284" s="1"/>
      <x:c r="O284" s="1"/>
      <x:c r="P284" s="1"/>
      <x:c r="Q284" s="1"/>
      <x:c r="R284" s="1"/>
      <x:c r="S284" s="1"/>
      <x:c r="T284" s="1"/>
      <x:c r="U284" s="1"/>
      <x:c r="V284" s="1"/>
      <x:c r="W284" s="1"/>
    </x:row>
    <x:row r="285">
      <x:c r="A285" s="1"/>
      <x:c r="B285" s="1"/>
      <x:c r="C285" s="1"/>
      <x:c r="D285" s="1"/>
      <x:c r="E285" s="1"/>
      <x:c r="F285" s="1"/>
      <x:c r="G285" s="1"/>
      <x:c r="H285" s="1"/>
      <x:c r="I285" s="1"/>
      <x:c r="J285" s="1"/>
      <x:c r="K285" s="1"/>
      <x:c r="L285" s="1"/>
      <x:c r="M285" s="1"/>
      <x:c r="N285" s="1"/>
      <x:c r="O285" s="1"/>
      <x:c r="P285" s="1"/>
      <x:c r="Q285" s="1"/>
      <x:c r="R285" s="1"/>
      <x:c r="S285" s="1"/>
      <x:c r="T285" s="1"/>
      <x:c r="U285" s="1"/>
      <x:c r="V285" s="1"/>
      <x:c r="W285" s="1"/>
    </x:row>
    <x:row r="286">
      <x:c r="A286" s="1"/>
      <x:c r="B286" s="1"/>
      <x:c r="C286" s="1"/>
      <x:c r="D286" s="1"/>
      <x:c r="E286" s="1"/>
      <x:c r="F286" s="1"/>
      <x:c r="G286" s="1"/>
      <x:c r="H286" s="1"/>
      <x:c r="I286" s="1"/>
      <x:c r="J286" s="1"/>
      <x:c r="K286" s="1"/>
      <x:c r="L286" s="1"/>
      <x:c r="M286" s="1"/>
      <x:c r="N286" s="1"/>
      <x:c r="O286" s="1"/>
      <x:c r="P286" s="1"/>
      <x:c r="Q286" s="1"/>
      <x:c r="R286" s="1"/>
      <x:c r="S286" s="1"/>
      <x:c r="T286" s="1"/>
      <x:c r="U286" s="1"/>
      <x:c r="V286" s="1"/>
      <x:c r="W286" s="1"/>
    </x:row>
    <x:row r="287">
      <x:c r="A287" s="1"/>
      <x:c r="B287" s="1"/>
      <x:c r="C287" s="1"/>
      <x:c r="D287" s="1"/>
      <x:c r="E287" s="1"/>
      <x:c r="F287" s="1"/>
      <x:c r="G287" s="1"/>
      <x:c r="H287" s="1"/>
      <x:c r="I287" s="1"/>
      <x:c r="J287" s="1"/>
      <x:c r="K287" s="1"/>
      <x:c r="L287" s="1"/>
      <x:c r="M287" s="1"/>
      <x:c r="N287" s="1"/>
      <x:c r="O287" s="1"/>
      <x:c r="P287" s="1"/>
      <x:c r="Q287" s="1"/>
      <x:c r="R287" s="1"/>
      <x:c r="S287" s="1"/>
      <x:c r="T287" s="1"/>
      <x:c r="U287" s="1"/>
      <x:c r="V287" s="1"/>
      <x:c r="W287" s="1"/>
    </x:row>
    <x:row r="288">
      <x:c r="A288" s="1"/>
      <x:c r="B288" s="1"/>
      <x:c r="C288" s="1"/>
      <x:c r="D288" s="1"/>
      <x:c r="E288" s="1"/>
      <x:c r="F288" s="1"/>
      <x:c r="G288" s="1"/>
      <x:c r="H288" s="1"/>
      <x:c r="I288" s="1"/>
      <x:c r="J288" s="1"/>
      <x:c r="K288" s="1"/>
      <x:c r="L288" s="1"/>
      <x:c r="M288" s="1"/>
      <x:c r="N288" s="1"/>
      <x:c r="O288" s="1"/>
      <x:c r="P288" s="1"/>
      <x:c r="Q288" s="1"/>
      <x:c r="R288" s="1"/>
      <x:c r="S288" s="1"/>
      <x:c r="T288" s="1"/>
      <x:c r="U288" s="1"/>
      <x:c r="V288" s="1"/>
      <x:c r="W288" s="1"/>
    </x:row>
    <x:row r="289">
      <x:c r="A289" s="1"/>
      <x:c r="B289" s="1"/>
      <x:c r="C289" s="1"/>
      <x:c r="D289" s="1"/>
      <x:c r="E289" s="1"/>
      <x:c r="F289" s="1"/>
      <x:c r="G289" s="1"/>
      <x:c r="H289" s="1"/>
      <x:c r="I289" s="1"/>
      <x:c r="J289" s="1"/>
      <x:c r="K289" s="1"/>
      <x:c r="L289" s="1"/>
      <x:c r="M289" s="1"/>
      <x:c r="N289" s="1"/>
      <x:c r="O289" s="1"/>
      <x:c r="P289" s="1"/>
      <x:c r="Q289" s="1"/>
      <x:c r="R289" s="1"/>
      <x:c r="S289" s="1"/>
      <x:c r="T289" s="1"/>
      <x:c r="U289" s="1"/>
      <x:c r="V289" s="1"/>
      <x:c r="W289" s="1"/>
    </x:row>
    <x:row r="290">
      <x:c r="A290" s="1"/>
      <x:c r="B290" s="1"/>
      <x:c r="C290" s="1"/>
      <x:c r="D290" s="1"/>
      <x:c r="E290" s="1"/>
      <x:c r="F290" s="1"/>
      <x:c r="G290" s="1"/>
      <x:c r="H290" s="1"/>
      <x:c r="I290" s="1"/>
      <x:c r="J290" s="1"/>
      <x:c r="K290" s="1"/>
      <x:c r="L290" s="1"/>
      <x:c r="M290" s="1"/>
      <x:c r="N290" s="1"/>
      <x:c r="O290" s="1"/>
      <x:c r="P290" s="1"/>
      <x:c r="Q290" s="1"/>
      <x:c r="R290" s="1"/>
      <x:c r="S290" s="1"/>
      <x:c r="T290" s="1"/>
      <x:c r="U290" s="1"/>
      <x:c r="V290" s="1"/>
      <x:c r="W290" s="1"/>
    </x:row>
    <x:row r="291">
      <x:c r="A291" s="1"/>
      <x:c r="B291" s="1"/>
      <x:c r="C291" s="1"/>
      <x:c r="D291" s="1"/>
      <x:c r="E291" s="1"/>
      <x:c r="F291" s="1"/>
      <x:c r="G291" s="1"/>
      <x:c r="H291" s="1"/>
      <x:c r="I291" s="1"/>
      <x:c r="J291" s="1"/>
      <x:c r="K291" s="1"/>
      <x:c r="L291" s="1"/>
      <x:c r="M291" s="1"/>
      <x:c r="N291" s="1"/>
      <x:c r="O291" s="1"/>
      <x:c r="P291" s="1"/>
      <x:c r="Q291" s="1"/>
      <x:c r="R291" s="1"/>
      <x:c r="S291" s="1"/>
      <x:c r="T291" s="1"/>
      <x:c r="U291" s="1"/>
      <x:c r="V291" s="1"/>
      <x:c r="W291" s="1"/>
    </x:row>
    <x:row r="292">
      <x:c r="A292" s="1"/>
      <x:c r="B292" s="1"/>
      <x:c r="C292" s="1"/>
      <x:c r="D292" s="1"/>
      <x:c r="E292" s="1"/>
      <x:c r="F292" s="1"/>
      <x:c r="G292" s="1"/>
      <x:c r="H292" s="1"/>
      <x:c r="I292" s="1"/>
      <x:c r="J292" s="1"/>
      <x:c r="K292" s="1"/>
      <x:c r="L292" s="1"/>
      <x:c r="M292" s="1"/>
      <x:c r="N292" s="1"/>
      <x:c r="O292" s="1"/>
      <x:c r="P292" s="1"/>
      <x:c r="Q292" s="1"/>
      <x:c r="R292" s="1"/>
      <x:c r="S292" s="1"/>
      <x:c r="T292" s="1"/>
      <x:c r="U292" s="1"/>
      <x:c r="V292" s="1"/>
      <x:c r="W292" s="1"/>
    </x:row>
    <x:row r="293">
      <x:c r="A293" s="1"/>
      <x:c r="B293" s="1"/>
      <x:c r="C293" s="1"/>
      <x:c r="D293" s="1"/>
      <x:c r="E293" s="1"/>
      <x:c r="F293" s="1"/>
      <x:c r="G293" s="1"/>
      <x:c r="H293" s="1"/>
      <x:c r="I293" s="1"/>
      <x:c r="J293" s="1"/>
      <x:c r="K293" s="1"/>
      <x:c r="L293" s="1"/>
      <x:c r="M293" s="1"/>
      <x:c r="N293" s="1"/>
      <x:c r="O293" s="1"/>
      <x:c r="P293" s="1"/>
      <x:c r="Q293" s="1"/>
      <x:c r="R293" s="1"/>
      <x:c r="S293" s="1"/>
      <x:c r="T293" s="1"/>
      <x:c r="U293" s="1"/>
      <x:c r="V293" s="1"/>
      <x:c r="W293" s="1"/>
    </x:row>
    <x:row r="294">
      <x:c r="A294" s="1"/>
      <x:c r="B294" s="1"/>
      <x:c r="C294" s="1"/>
      <x:c r="D294" s="1"/>
      <x:c r="E294" s="1"/>
      <x:c r="F294" s="1"/>
      <x:c r="G294" s="1"/>
      <x:c r="H294" s="1"/>
      <x:c r="I294" s="1"/>
      <x:c r="J294" s="1"/>
      <x:c r="K294" s="1"/>
      <x:c r="L294" s="1"/>
      <x:c r="M294" s="1"/>
      <x:c r="N294" s="1"/>
      <x:c r="O294" s="1"/>
      <x:c r="P294" s="1"/>
      <x:c r="Q294" s="1"/>
      <x:c r="R294" s="1"/>
      <x:c r="S294" s="1"/>
      <x:c r="T294" s="1"/>
      <x:c r="U294" s="1"/>
      <x:c r="V294" s="1"/>
      <x:c r="W294" s="1"/>
    </x:row>
    <x:row r="295">
      <x:c r="A295" s="1"/>
      <x:c r="B295" s="1"/>
      <x:c r="C295" s="1"/>
      <x:c r="D295" s="1"/>
      <x:c r="E295" s="1"/>
      <x:c r="F295" s="1"/>
      <x:c r="G295" s="1"/>
      <x:c r="H295" s="1"/>
      <x:c r="I295" s="1"/>
      <x:c r="J295" s="1"/>
      <x:c r="K295" s="1"/>
      <x:c r="L295" s="1"/>
      <x:c r="M295" s="1"/>
      <x:c r="N295" s="1"/>
      <x:c r="O295" s="1"/>
      <x:c r="P295" s="1"/>
      <x:c r="Q295" s="1"/>
      <x:c r="R295" s="1"/>
      <x:c r="S295" s="1"/>
      <x:c r="T295" s="1"/>
      <x:c r="U295" s="1"/>
      <x:c r="V295" s="1"/>
      <x:c r="W295" s="1"/>
    </x:row>
    <x:row r="296">
      <x:c r="A296" s="1"/>
      <x:c r="B296" s="1"/>
      <x:c r="C296" s="1"/>
      <x:c r="D296" s="1"/>
      <x:c r="E296" s="1"/>
      <x:c r="F296" s="1"/>
      <x:c r="G296" s="1"/>
      <x:c r="H296" s="1"/>
      <x:c r="I296" s="1"/>
      <x:c r="J296" s="1"/>
      <x:c r="K296" s="1"/>
      <x:c r="L296" s="1"/>
      <x:c r="M296" s="1"/>
      <x:c r="N296" s="1"/>
      <x:c r="O296" s="1"/>
      <x:c r="P296" s="1"/>
      <x:c r="Q296" s="1"/>
      <x:c r="R296" s="1"/>
      <x:c r="S296" s="1"/>
      <x:c r="T296" s="1"/>
      <x:c r="U296" s="1"/>
      <x:c r="V296" s="1"/>
      <x:c r="W296" s="1"/>
    </x:row>
    <x:row r="297">
      <x:c r="A297" s="1"/>
      <x:c r="B297" s="1"/>
      <x:c r="C297" s="1"/>
      <x:c r="D297" s="1"/>
      <x:c r="E297" s="1"/>
      <x:c r="F297" s="1"/>
      <x:c r="G297" s="1"/>
      <x:c r="H297" s="1"/>
      <x:c r="I297" s="1"/>
      <x:c r="J297" s="1"/>
      <x:c r="K297" s="1"/>
      <x:c r="L297" s="1"/>
      <x:c r="M297" s="1"/>
      <x:c r="N297" s="1"/>
      <x:c r="O297" s="1"/>
      <x:c r="P297" s="1"/>
      <x:c r="Q297" s="1"/>
      <x:c r="R297" s="1"/>
      <x:c r="S297" s="1"/>
      <x:c r="T297" s="1"/>
      <x:c r="U297" s="1"/>
      <x:c r="V297" s="1"/>
      <x:c r="W297" s="1"/>
    </x:row>
    <x:row r="298">
      <x:c r="A298" s="1"/>
      <x:c r="B298" s="1"/>
      <x:c r="C298" s="1"/>
      <x:c r="D298" s="1"/>
      <x:c r="E298" s="1"/>
      <x:c r="F298" s="1"/>
      <x:c r="G298" s="1"/>
      <x:c r="H298" s="1"/>
      <x:c r="I298" s="1"/>
      <x:c r="J298" s="1"/>
      <x:c r="K298" s="1"/>
      <x:c r="L298" s="1"/>
      <x:c r="M298" s="1"/>
      <x:c r="N298" s="1"/>
      <x:c r="O298" s="1"/>
      <x:c r="P298" s="1"/>
      <x:c r="Q298" s="1"/>
      <x:c r="R298" s="1"/>
      <x:c r="S298" s="1"/>
      <x:c r="T298" s="1"/>
      <x:c r="U298" s="1"/>
      <x:c r="V298" s="1"/>
      <x:c r="W298" s="1"/>
    </x:row>
    <x:row r="299">
      <x:c r="A299" s="1"/>
      <x:c r="B299" s="1"/>
      <x:c r="C299" s="1"/>
      <x:c r="D299" s="1"/>
      <x:c r="E299" s="1"/>
      <x:c r="F299" s="1"/>
      <x:c r="G299" s="1"/>
      <x:c r="H299" s="1"/>
      <x:c r="I299" s="1"/>
      <x:c r="J299" s="1"/>
      <x:c r="K299" s="1"/>
      <x:c r="L299" s="1"/>
      <x:c r="M299" s="1"/>
      <x:c r="N299" s="1"/>
      <x:c r="O299" s="1"/>
      <x:c r="P299" s="1"/>
      <x:c r="Q299" s="1"/>
      <x:c r="R299" s="1"/>
      <x:c r="S299" s="1"/>
      <x:c r="T299" s="1"/>
      <x:c r="U299" s="1"/>
      <x:c r="V299" s="1"/>
      <x:c r="W299" s="1"/>
    </x:row>
    <x:row r="300">
      <x:c r="A300" s="1"/>
      <x:c r="B300" s="1"/>
      <x:c r="C300" s="1"/>
      <x:c r="D300" s="1"/>
      <x:c r="E300" s="1"/>
      <x:c r="F300" s="1"/>
      <x:c r="G300" s="1"/>
      <x:c r="H300" s="1"/>
      <x:c r="I300" s="1"/>
      <x:c r="J300" s="1"/>
      <x:c r="K300" s="1"/>
      <x:c r="L300" s="1"/>
      <x:c r="M300" s="1"/>
      <x:c r="N300" s="1"/>
      <x:c r="O300" s="1"/>
      <x:c r="P300" s="1"/>
      <x:c r="Q300" s="1"/>
      <x:c r="R300" s="1"/>
      <x:c r="S300" s="1"/>
      <x:c r="T300" s="1"/>
      <x:c r="U300" s="1"/>
      <x:c r="V300" s="1"/>
      <x:c r="W300" s="1"/>
    </x:row>
    <x:row r="301">
      <x:c r="A301" s="1"/>
      <x:c r="B301" s="1"/>
      <x:c r="C301" s="1"/>
      <x:c r="D301" s="1"/>
      <x:c r="E301" s="1"/>
      <x:c r="F301" s="1"/>
      <x:c r="G301" s="1"/>
      <x:c r="H301" s="1"/>
      <x:c r="I301" s="1"/>
      <x:c r="J301" s="1"/>
      <x:c r="K301" s="1"/>
      <x:c r="L301" s="1"/>
      <x:c r="M301" s="1"/>
      <x:c r="N301" s="1"/>
      <x:c r="O301" s="1"/>
      <x:c r="P301" s="1"/>
      <x:c r="Q301" s="1"/>
      <x:c r="R301" s="1"/>
      <x:c r="S301" s="1"/>
      <x:c r="T301" s="1"/>
      <x:c r="U301" s="1"/>
      <x:c r="V301" s="1"/>
      <x:c r="W301" s="1"/>
    </x:row>
    <x:row r="302">
      <x:c r="A302" s="1"/>
      <x:c r="B302" s="1"/>
      <x:c r="C302" s="1"/>
      <x:c r="D302" s="1"/>
      <x:c r="E302" s="1"/>
      <x:c r="F302" s="1"/>
      <x:c r="G302" s="1"/>
      <x:c r="H302" s="1"/>
      <x:c r="I302" s="1"/>
      <x:c r="J302" s="1"/>
      <x:c r="K302" s="1"/>
      <x:c r="L302" s="1"/>
      <x:c r="M302" s="1"/>
      <x:c r="N302" s="1"/>
      <x:c r="O302" s="1"/>
      <x:c r="P302" s="1"/>
      <x:c r="Q302" s="1"/>
      <x:c r="R302" s="1"/>
      <x:c r="S302" s="1"/>
      <x:c r="T302" s="1"/>
      <x:c r="U302" s="1"/>
      <x:c r="V302" s="1"/>
      <x:c r="W302" s="1"/>
    </x:row>
    <x:row r="303">
      <x:c r="A303" s="1"/>
      <x:c r="B303" s="1"/>
      <x:c r="C303" s="1"/>
      <x:c r="D303" s="1"/>
      <x:c r="E303" s="1"/>
      <x:c r="F303" s="1"/>
      <x:c r="G303" s="1"/>
      <x:c r="H303" s="1"/>
      <x:c r="I303" s="1"/>
      <x:c r="J303" s="1"/>
      <x:c r="K303" s="1"/>
      <x:c r="L303" s="1"/>
      <x:c r="M303" s="1"/>
      <x:c r="N303" s="1"/>
      <x:c r="O303" s="1"/>
      <x:c r="P303" s="1"/>
      <x:c r="Q303" s="1"/>
      <x:c r="R303" s="1"/>
      <x:c r="S303" s="1"/>
      <x:c r="T303" s="1"/>
      <x:c r="U303" s="1"/>
      <x:c r="V303" s="1"/>
      <x:c r="W303" s="1"/>
    </x:row>
    <x:row r="304">
      <x:c r="A304" s="1"/>
      <x:c r="B304" s="1"/>
      <x:c r="C304" s="1"/>
      <x:c r="D304" s="1"/>
      <x:c r="E304" s="1"/>
      <x:c r="F304" s="1"/>
      <x:c r="G304" s="1"/>
      <x:c r="H304" s="1"/>
      <x:c r="I304" s="1"/>
      <x:c r="J304" s="1"/>
      <x:c r="K304" s="1"/>
      <x:c r="L304" s="1"/>
      <x:c r="M304" s="1"/>
      <x:c r="N304" s="1"/>
      <x:c r="O304" s="1"/>
      <x:c r="P304" s="1"/>
      <x:c r="Q304" s="1"/>
      <x:c r="R304" s="1"/>
      <x:c r="S304" s="1"/>
      <x:c r="T304" s="1"/>
      <x:c r="U304" s="1"/>
      <x:c r="V304" s="1"/>
      <x:c r="W304" s="1"/>
    </x:row>
    <x:row r="305">
      <x:c r="A305" s="1"/>
      <x:c r="B305" s="1"/>
      <x:c r="C305" s="1"/>
      <x:c r="D305" s="1"/>
      <x:c r="E305" s="1"/>
      <x:c r="F305" s="1"/>
      <x:c r="G305" s="1"/>
      <x:c r="H305" s="1"/>
      <x:c r="I305" s="1"/>
      <x:c r="J305" s="1"/>
      <x:c r="K305" s="1"/>
      <x:c r="L305" s="1"/>
      <x:c r="M305" s="1"/>
      <x:c r="N305" s="1"/>
      <x:c r="O305" s="1"/>
      <x:c r="P305" s="1"/>
      <x:c r="Q305" s="1"/>
      <x:c r="R305" s="1"/>
      <x:c r="S305" s="1"/>
      <x:c r="T305" s="1"/>
      <x:c r="U305" s="1"/>
      <x:c r="V305" s="1"/>
      <x:c r="W305" s="1"/>
    </x:row>
    <x:row r="306">
      <x:c r="A306" s="1"/>
      <x:c r="B306" s="1"/>
      <x:c r="C306" s="1"/>
      <x:c r="D306" s="1"/>
      <x:c r="E306" s="1"/>
      <x:c r="F306" s="1"/>
      <x:c r="G306" s="1"/>
      <x:c r="H306" s="1"/>
      <x:c r="I306" s="1"/>
      <x:c r="J306" s="1"/>
      <x:c r="K306" s="1"/>
      <x:c r="L306" s="1"/>
      <x:c r="M306" s="1"/>
      <x:c r="N306" s="1"/>
      <x:c r="O306" s="1"/>
      <x:c r="P306" s="1"/>
      <x:c r="Q306" s="1"/>
      <x:c r="R306" s="1"/>
      <x:c r="S306" s="1"/>
      <x:c r="T306" s="1"/>
      <x:c r="U306" s="1"/>
      <x:c r="V306" s="1"/>
      <x:c r="W306" s="1"/>
    </x:row>
    <x:row r="307">
      <x:c r="A307" s="1"/>
      <x:c r="B307" s="1"/>
      <x:c r="C307" s="1"/>
      <x:c r="D307" s="1"/>
      <x:c r="E307" s="1"/>
      <x:c r="F307" s="1"/>
      <x:c r="G307" s="1"/>
      <x:c r="H307" s="1"/>
      <x:c r="I307" s="1"/>
      <x:c r="J307" s="1"/>
      <x:c r="K307" s="1"/>
      <x:c r="L307" s="1"/>
      <x:c r="M307" s="1"/>
      <x:c r="N307" s="1"/>
      <x:c r="O307" s="1"/>
      <x:c r="P307" s="1"/>
      <x:c r="Q307" s="1"/>
      <x:c r="R307" s="1"/>
      <x:c r="S307" s="1"/>
      <x:c r="T307" s="1"/>
      <x:c r="U307" s="1"/>
      <x:c r="V307" s="1"/>
      <x:c r="W307" s="1"/>
    </x:row>
    <x:row r="308">
      <x:c r="A308" s="1"/>
      <x:c r="B308" s="1"/>
      <x:c r="C308" s="1"/>
      <x:c r="D308" s="1"/>
      <x:c r="E308" s="1"/>
      <x:c r="F308" s="1"/>
      <x:c r="G308" s="1"/>
      <x:c r="H308" s="1"/>
      <x:c r="I308" s="1"/>
      <x:c r="J308" s="1"/>
      <x:c r="K308" s="1"/>
      <x:c r="L308" s="1"/>
      <x:c r="M308" s="1"/>
      <x:c r="N308" s="1"/>
      <x:c r="O308" s="1"/>
      <x:c r="P308" s="1"/>
      <x:c r="Q308" s="1"/>
      <x:c r="R308" s="1"/>
      <x:c r="S308" s="1"/>
      <x:c r="T308" s="1"/>
      <x:c r="U308" s="1"/>
      <x:c r="V308" s="1"/>
      <x:c r="W308" s="1"/>
    </x:row>
    <x:row r="309">
      <x:c r="A309" s="1"/>
      <x:c r="B309" s="1"/>
      <x:c r="C309" s="1"/>
      <x:c r="D309" s="1"/>
      <x:c r="E309" s="1"/>
      <x:c r="F309" s="1"/>
      <x:c r="G309" s="1"/>
      <x:c r="H309" s="1"/>
      <x:c r="I309" s="1"/>
      <x:c r="J309" s="1"/>
      <x:c r="K309" s="1"/>
      <x:c r="L309" s="1"/>
      <x:c r="M309" s="1"/>
      <x:c r="N309" s="1"/>
      <x:c r="O309" s="1"/>
      <x:c r="P309" s="1"/>
      <x:c r="Q309" s="1"/>
      <x:c r="R309" s="1"/>
      <x:c r="S309" s="1"/>
      <x:c r="T309" s="1"/>
      <x:c r="U309" s="1"/>
      <x:c r="V309" s="1"/>
      <x:c r="W309" s="1"/>
    </x:row>
    <x:row r="310">
      <x:c r="A310" s="1"/>
      <x:c r="B310" s="1"/>
      <x:c r="C310" s="1"/>
      <x:c r="D310" s="1"/>
      <x:c r="E310" s="1"/>
      <x:c r="F310" s="1"/>
      <x:c r="G310" s="1"/>
      <x:c r="H310" s="1"/>
      <x:c r="I310" s="1"/>
      <x:c r="J310" s="1"/>
      <x:c r="K310" s="1"/>
      <x:c r="L310" s="1"/>
      <x:c r="M310" s="1"/>
      <x:c r="N310" s="1"/>
      <x:c r="O310" s="1"/>
      <x:c r="P310" s="1"/>
      <x:c r="Q310" s="1"/>
      <x:c r="R310" s="1"/>
      <x:c r="S310" s="1"/>
      <x:c r="T310" s="1"/>
      <x:c r="U310" s="1"/>
      <x:c r="V310" s="1"/>
      <x:c r="W310" s="1"/>
    </x:row>
    <x:row r="311">
      <x:c r="A311" s="1"/>
      <x:c r="B311" s="1"/>
      <x:c r="C311" s="1"/>
      <x:c r="D311" s="1"/>
      <x:c r="E311" s="1"/>
      <x:c r="F311" s="1"/>
      <x:c r="G311" s="1"/>
      <x:c r="H311" s="1"/>
      <x:c r="I311" s="1"/>
      <x:c r="J311" s="1"/>
      <x:c r="K311" s="1"/>
      <x:c r="L311" s="1"/>
      <x:c r="M311" s="1"/>
      <x:c r="N311" s="1"/>
      <x:c r="O311" s="1"/>
      <x:c r="P311" s="1"/>
      <x:c r="Q311" s="1"/>
      <x:c r="R311" s="1"/>
      <x:c r="S311" s="1"/>
      <x:c r="T311" s="1"/>
      <x:c r="U311" s="1"/>
      <x:c r="V311" s="1"/>
      <x:c r="W311" s="1"/>
    </x:row>
    <x:row r="312">
      <x:c r="A312" s="1"/>
      <x:c r="B312" s="1"/>
      <x:c r="C312" s="1"/>
      <x:c r="D312" s="1"/>
      <x:c r="E312" s="1"/>
      <x:c r="F312" s="1"/>
      <x:c r="G312" s="1"/>
      <x:c r="H312" s="1"/>
      <x:c r="I312" s="1"/>
      <x:c r="J312" s="1"/>
      <x:c r="K312" s="1"/>
      <x:c r="L312" s="1"/>
      <x:c r="M312" s="1"/>
      <x:c r="N312" s="1"/>
      <x:c r="O312" s="1"/>
      <x:c r="P312" s="1"/>
      <x:c r="Q312" s="1"/>
      <x:c r="R312" s="1"/>
      <x:c r="S312" s="1"/>
      <x:c r="T312" s="1"/>
      <x:c r="U312" s="1"/>
      <x:c r="V312" s="1"/>
      <x:c r="W312" s="1"/>
    </x:row>
    <x:row r="313">
      <x:c r="A313" s="1"/>
      <x:c r="B313" s="1"/>
      <x:c r="C313" s="1"/>
      <x:c r="D313" s="1"/>
      <x:c r="E313" s="1"/>
      <x:c r="F313" s="1"/>
      <x:c r="G313" s="1"/>
      <x:c r="H313" s="1"/>
      <x:c r="I313" s="1"/>
      <x:c r="J313" s="1"/>
      <x:c r="K313" s="1"/>
      <x:c r="L313" s="1"/>
      <x:c r="M313" s="1"/>
      <x:c r="N313" s="1"/>
      <x:c r="O313" s="1"/>
      <x:c r="P313" s="1"/>
      <x:c r="Q313" s="1"/>
      <x:c r="R313" s="1"/>
      <x:c r="S313" s="1"/>
      <x:c r="T313" s="1"/>
      <x:c r="U313" s="1"/>
      <x:c r="V313" s="1"/>
      <x:c r="W313" s="1"/>
    </x:row>
    <x:row r="314">
      <x:c r="A314" s="1"/>
      <x:c r="B314" s="1"/>
      <x:c r="C314" s="1"/>
      <x:c r="D314" s="1"/>
      <x:c r="E314" s="1"/>
      <x:c r="F314" s="1"/>
      <x:c r="G314" s="1"/>
      <x:c r="H314" s="1"/>
      <x:c r="I314" s="1"/>
      <x:c r="J314" s="1"/>
      <x:c r="K314" s="1"/>
      <x:c r="L314" s="1"/>
      <x:c r="M314" s="1"/>
      <x:c r="N314" s="1"/>
      <x:c r="O314" s="1"/>
      <x:c r="P314" s="1"/>
      <x:c r="Q314" s="1"/>
      <x:c r="R314" s="1"/>
      <x:c r="S314" s="1"/>
      <x:c r="T314" s="1"/>
      <x:c r="U314" s="1"/>
      <x:c r="V314" s="1"/>
      <x:c r="W314" s="1"/>
    </x:row>
    <x:row r="315">
      <x:c r="A315" s="1"/>
      <x:c r="B315" s="1"/>
      <x:c r="C315" s="1"/>
      <x:c r="D315" s="1"/>
      <x:c r="E315" s="1"/>
      <x:c r="F315" s="1"/>
      <x:c r="G315" s="1"/>
      <x:c r="H315" s="1"/>
      <x:c r="I315" s="1"/>
      <x:c r="J315" s="1"/>
      <x:c r="K315" s="1"/>
      <x:c r="L315" s="1"/>
      <x:c r="M315" s="1"/>
      <x:c r="N315" s="1"/>
      <x:c r="O315" s="1"/>
      <x:c r="P315" s="1"/>
      <x:c r="Q315" s="1"/>
      <x:c r="R315" s="1"/>
      <x:c r="S315" s="1"/>
      <x:c r="T315" s="1"/>
      <x:c r="U315" s="1"/>
      <x:c r="V315" s="1"/>
      <x:c r="W315" s="1"/>
    </x:row>
    <x:row r="316">
      <x:c r="A316" s="1"/>
      <x:c r="B316" s="1"/>
      <x:c r="C316" s="1"/>
      <x:c r="D316" s="1"/>
      <x:c r="E316" s="1"/>
      <x:c r="F316" s="1"/>
      <x:c r="G316" s="1"/>
      <x:c r="H316" s="1"/>
      <x:c r="I316" s="1"/>
      <x:c r="J316" s="1"/>
      <x:c r="K316" s="1"/>
      <x:c r="L316" s="1"/>
      <x:c r="M316" s="1"/>
      <x:c r="N316" s="1"/>
      <x:c r="O316" s="1"/>
      <x:c r="P316" s="1"/>
      <x:c r="Q316" s="1"/>
      <x:c r="R316" s="1"/>
      <x:c r="S316" s="1"/>
      <x:c r="T316" s="1"/>
      <x:c r="U316" s="1"/>
      <x:c r="V316" s="1"/>
      <x:c r="W316" s="1"/>
    </x:row>
    <x:row r="317">
      <x:c r="A317" s="1"/>
      <x:c r="B317" s="1"/>
      <x:c r="C317" s="1"/>
      <x:c r="D317" s="1"/>
      <x:c r="E317" s="1"/>
      <x:c r="F317" s="1"/>
      <x:c r="G317" s="1"/>
      <x:c r="H317" s="1"/>
      <x:c r="I317" s="1"/>
      <x:c r="J317" s="1"/>
      <x:c r="K317" s="1"/>
      <x:c r="L317" s="1"/>
      <x:c r="M317" s="1"/>
      <x:c r="N317" s="1"/>
      <x:c r="O317" s="1"/>
      <x:c r="P317" s="1"/>
      <x:c r="Q317" s="1"/>
      <x:c r="R317" s="1"/>
      <x:c r="S317" s="1"/>
      <x:c r="T317" s="1"/>
      <x:c r="U317" s="1"/>
      <x:c r="V317" s="1"/>
      <x:c r="W317" s="1"/>
    </x:row>
    <x:row r="318">
      <x:c r="A318" s="1"/>
      <x:c r="B318" s="1"/>
      <x:c r="C318" s="1"/>
      <x:c r="D318" s="1"/>
      <x:c r="E318" s="1"/>
      <x:c r="F318" s="1"/>
      <x:c r="G318" s="1"/>
      <x:c r="H318" s="1"/>
      <x:c r="I318" s="1"/>
      <x:c r="J318" s="1"/>
      <x:c r="K318" s="1"/>
      <x:c r="L318" s="1"/>
      <x:c r="M318" s="1"/>
      <x:c r="N318" s="1"/>
      <x:c r="O318" s="1"/>
      <x:c r="P318" s="1"/>
      <x:c r="Q318" s="1"/>
      <x:c r="R318" s="1"/>
      <x:c r="S318" s="1"/>
      <x:c r="T318" s="1"/>
      <x:c r="U318" s="1"/>
      <x:c r="V318" s="1"/>
      <x:c r="W318" s="1"/>
    </x:row>
    <x:row r="319">
      <x:c r="A319" s="1"/>
      <x:c r="B319" s="1"/>
      <x:c r="C319" s="1"/>
      <x:c r="D319" s="1"/>
      <x:c r="E319" s="1"/>
      <x:c r="F319" s="1"/>
      <x:c r="G319" s="1"/>
      <x:c r="H319" s="1"/>
      <x:c r="I319" s="1"/>
      <x:c r="J319" s="1"/>
      <x:c r="K319" s="1"/>
      <x:c r="L319" s="1"/>
      <x:c r="M319" s="1"/>
      <x:c r="N319" s="1"/>
      <x:c r="O319" s="1"/>
      <x:c r="P319" s="1"/>
      <x:c r="Q319" s="1"/>
      <x:c r="R319" s="1"/>
      <x:c r="S319" s="1"/>
      <x:c r="T319" s="1"/>
      <x:c r="U319" s="1"/>
      <x:c r="V319" s="1"/>
      <x:c r="W319" s="1"/>
    </x:row>
    <x:row r="320">
      <x:c r="A320" s="1"/>
      <x:c r="B320" s="1"/>
      <x:c r="C320" s="1"/>
      <x:c r="D320" s="1"/>
      <x:c r="E320" s="1"/>
      <x:c r="F320" s="1"/>
      <x:c r="G320" s="1"/>
      <x:c r="H320" s="1"/>
      <x:c r="I320" s="1"/>
      <x:c r="J320" s="1"/>
      <x:c r="K320" s="1"/>
      <x:c r="L320" s="1"/>
      <x:c r="M320" s="1"/>
      <x:c r="N320" s="1"/>
      <x:c r="O320" s="1"/>
      <x:c r="P320" s="1"/>
      <x:c r="Q320" s="1"/>
      <x:c r="R320" s="1"/>
      <x:c r="S320" s="1"/>
      <x:c r="T320" s="1"/>
      <x:c r="U320" s="1"/>
      <x:c r="V320" s="1"/>
      <x:c r="W320" s="1"/>
    </x:row>
    <x:row r="321">
      <x:c r="A321" s="1"/>
      <x:c r="B321" s="1"/>
      <x:c r="C321" s="1"/>
      <x:c r="D321" s="1"/>
      <x:c r="E321" s="1"/>
      <x:c r="F321" s="1"/>
      <x:c r="G321" s="1"/>
      <x:c r="H321" s="1"/>
      <x:c r="I321" s="1"/>
      <x:c r="J321" s="1"/>
      <x:c r="K321" s="1"/>
      <x:c r="L321" s="1"/>
      <x:c r="M321" s="1"/>
      <x:c r="N321" s="1"/>
      <x:c r="O321" s="1"/>
      <x:c r="P321" s="1"/>
      <x:c r="Q321" s="1"/>
      <x:c r="R321" s="1"/>
      <x:c r="S321" s="1"/>
      <x:c r="T321" s="1"/>
      <x:c r="U321" s="1"/>
      <x:c r="V321" s="1"/>
      <x:c r="W321" s="1"/>
    </x:row>
    <x:row r="322">
      <x:c r="A322" s="1"/>
      <x:c r="B322" s="1"/>
      <x:c r="C322" s="1"/>
      <x:c r="D322" s="1"/>
      <x:c r="E322" s="1"/>
      <x:c r="F322" s="1"/>
      <x:c r="G322" s="1"/>
      <x:c r="H322" s="1"/>
      <x:c r="I322" s="1"/>
      <x:c r="J322" s="1"/>
      <x:c r="K322" s="1"/>
      <x:c r="L322" s="1"/>
      <x:c r="M322" s="1"/>
      <x:c r="N322" s="1"/>
      <x:c r="O322" s="1"/>
      <x:c r="P322" s="1"/>
      <x:c r="Q322" s="1"/>
      <x:c r="R322" s="1"/>
      <x:c r="S322" s="1"/>
      <x:c r="T322" s="1"/>
      <x:c r="U322" s="1"/>
      <x:c r="V322" s="1"/>
      <x:c r="W322" s="1"/>
    </x:row>
    <x:row r="323">
      <x:c r="A323" s="1"/>
      <x:c r="B323" s="1"/>
      <x:c r="C323" s="1"/>
      <x:c r="D323" s="1"/>
      <x:c r="E323" s="1"/>
      <x:c r="F323" s="1"/>
      <x:c r="G323" s="1"/>
      <x:c r="H323" s="1"/>
      <x:c r="I323" s="1"/>
      <x:c r="J323" s="1"/>
      <x:c r="K323" s="1"/>
      <x:c r="L323" s="1"/>
      <x:c r="M323" s="1"/>
      <x:c r="N323" s="1"/>
      <x:c r="O323" s="1"/>
      <x:c r="P323" s="1"/>
      <x:c r="Q323" s="1"/>
      <x:c r="R323" s="1"/>
      <x:c r="S323" s="1"/>
      <x:c r="T323" s="1"/>
      <x:c r="U323" s="1"/>
      <x:c r="V323" s="1"/>
      <x:c r="W323" s="1"/>
    </x:row>
    <x:row r="324">
      <x:c r="A324" s="1"/>
      <x:c r="B324" s="1"/>
      <x:c r="C324" s="1"/>
      <x:c r="D324" s="1"/>
      <x:c r="E324" s="1"/>
      <x:c r="F324" s="1"/>
      <x:c r="G324" s="1"/>
      <x:c r="H324" s="1"/>
      <x:c r="I324" s="1"/>
      <x:c r="J324" s="1"/>
      <x:c r="K324" s="1"/>
      <x:c r="L324" s="1"/>
      <x:c r="M324" s="1"/>
      <x:c r="N324" s="1"/>
      <x:c r="O324" s="1"/>
      <x:c r="P324" s="1"/>
      <x:c r="Q324" s="1"/>
      <x:c r="R324" s="1"/>
      <x:c r="S324" s="1"/>
      <x:c r="T324" s="1"/>
      <x:c r="U324" s="1"/>
      <x:c r="V324" s="1"/>
      <x:c r="W324" s="1"/>
    </x:row>
    <x:row r="325">
      <x:c r="A325" s="1"/>
      <x:c r="B325" s="1"/>
      <x:c r="C325" s="1"/>
      <x:c r="D325" s="1"/>
      <x:c r="E325" s="1"/>
      <x:c r="F325" s="1"/>
      <x:c r="G325" s="1"/>
      <x:c r="H325" s="1"/>
      <x:c r="I325" s="1"/>
      <x:c r="J325" s="1"/>
      <x:c r="K325" s="1"/>
      <x:c r="L325" s="1"/>
      <x:c r="M325" s="1"/>
      <x:c r="N325" s="1"/>
      <x:c r="O325" s="1"/>
      <x:c r="P325" s="1"/>
      <x:c r="Q325" s="1"/>
      <x:c r="R325" s="1"/>
      <x:c r="S325" s="1"/>
      <x:c r="T325" s="1"/>
      <x:c r="U325" s="1"/>
      <x:c r="V325" s="1"/>
      <x:c r="W325" s="1"/>
    </x:row>
    <x:row r="326">
      <x:c r="A326" s="1"/>
      <x:c r="B326" s="1"/>
      <x:c r="C326" s="1"/>
      <x:c r="D326" s="1"/>
      <x:c r="E326" s="1"/>
      <x:c r="F326" s="1"/>
      <x:c r="G326" s="1"/>
      <x:c r="H326" s="1"/>
      <x:c r="I326" s="1"/>
      <x:c r="J326" s="1"/>
      <x:c r="K326" s="1"/>
      <x:c r="L326" s="1"/>
      <x:c r="M326" s="1"/>
      <x:c r="N326" s="1"/>
      <x:c r="O326" s="1"/>
      <x:c r="P326" s="1"/>
      <x:c r="Q326" s="1"/>
      <x:c r="R326" s="1"/>
      <x:c r="S326" s="1"/>
      <x:c r="T326" s="1"/>
      <x:c r="U326" s="1"/>
      <x:c r="V326" s="1"/>
      <x:c r="W326" s="1"/>
    </x:row>
    <x:row r="327">
      <x:c r="A327" s="1"/>
      <x:c r="B327" s="1"/>
      <x:c r="C327" s="1"/>
      <x:c r="D327" s="1"/>
      <x:c r="E327" s="1"/>
      <x:c r="F327" s="1"/>
      <x:c r="G327" s="1"/>
      <x:c r="H327" s="1"/>
      <x:c r="I327" s="1"/>
      <x:c r="J327" s="1"/>
      <x:c r="K327" s="1"/>
      <x:c r="L327" s="1"/>
      <x:c r="M327" s="1"/>
      <x:c r="N327" s="1"/>
      <x:c r="O327" s="1"/>
      <x:c r="P327" s="1"/>
      <x:c r="Q327" s="1"/>
      <x:c r="R327" s="1"/>
      <x:c r="S327" s="1"/>
      <x:c r="T327" s="1"/>
      <x:c r="U327" s="1"/>
      <x:c r="V327" s="1"/>
      <x:c r="W327" s="1"/>
    </x:row>
    <x:row r="328">
      <x:c r="A328" s="1"/>
      <x:c r="B328" s="1"/>
      <x:c r="C328" s="1"/>
      <x:c r="D328" s="1"/>
      <x:c r="E328" s="1"/>
      <x:c r="F328" s="1"/>
      <x:c r="G328" s="1"/>
      <x:c r="H328" s="1"/>
      <x:c r="I328" s="1"/>
      <x:c r="J328" s="1"/>
      <x:c r="K328" s="1"/>
      <x:c r="L328" s="1"/>
      <x:c r="M328" s="1"/>
      <x:c r="N328" s="1"/>
      <x:c r="O328" s="1"/>
      <x:c r="P328" s="1"/>
      <x:c r="Q328" s="1"/>
      <x:c r="R328" s="1"/>
      <x:c r="S328" s="1"/>
      <x:c r="T328" s="1"/>
      <x:c r="U328" s="1"/>
      <x:c r="V328" s="1"/>
      <x:c r="W328" s="1"/>
    </x:row>
    <x:row r="329">
      <x:c r="A329" s="1"/>
      <x:c r="B329" s="1"/>
      <x:c r="C329" s="1"/>
      <x:c r="D329" s="1"/>
      <x:c r="E329" s="1"/>
      <x:c r="F329" s="1"/>
      <x:c r="G329" s="1"/>
      <x:c r="H329" s="1"/>
      <x:c r="I329" s="1"/>
      <x:c r="J329" s="1"/>
      <x:c r="K329" s="1"/>
      <x:c r="L329" s="1"/>
      <x:c r="M329" s="1"/>
      <x:c r="N329" s="1"/>
      <x:c r="O329" s="1"/>
      <x:c r="P329" s="1"/>
      <x:c r="Q329" s="1"/>
      <x:c r="R329" s="1"/>
      <x:c r="S329" s="1"/>
      <x:c r="T329" s="1"/>
      <x:c r="U329" s="1"/>
      <x:c r="V329" s="1"/>
      <x:c r="W329" s="1"/>
    </x:row>
    <x:row r="330">
      <x:c r="A330" s="1"/>
      <x:c r="B330" s="1"/>
      <x:c r="C330" s="1"/>
      <x:c r="D330" s="1"/>
      <x:c r="E330" s="1"/>
      <x:c r="F330" s="1"/>
      <x:c r="G330" s="1"/>
      <x:c r="H330" s="1"/>
      <x:c r="I330" s="1"/>
      <x:c r="J330" s="1"/>
      <x:c r="K330" s="1"/>
      <x:c r="L330" s="1"/>
      <x:c r="M330" s="1"/>
      <x:c r="N330" s="1"/>
      <x:c r="O330" s="1"/>
      <x:c r="P330" s="1"/>
      <x:c r="Q330" s="1"/>
      <x:c r="R330" s="1"/>
      <x:c r="S330" s="1"/>
      <x:c r="T330" s="1"/>
      <x:c r="U330" s="1"/>
      <x:c r="V330" s="1"/>
      <x:c r="W330" s="1"/>
    </x:row>
    <x:row r="331">
      <x:c r="A331" s="1"/>
      <x:c r="B331" s="1"/>
      <x:c r="C331" s="1"/>
      <x:c r="D331" s="1"/>
      <x:c r="E331" s="1"/>
      <x:c r="F331" s="1"/>
      <x:c r="G331" s="1"/>
      <x:c r="H331" s="1"/>
      <x:c r="I331" s="1"/>
      <x:c r="J331" s="1"/>
      <x:c r="K331" s="1"/>
      <x:c r="L331" s="1"/>
      <x:c r="M331" s="1"/>
      <x:c r="N331" s="1"/>
      <x:c r="O331" s="1"/>
      <x:c r="P331" s="1"/>
      <x:c r="Q331" s="1"/>
      <x:c r="R331" s="1"/>
      <x:c r="S331" s="1"/>
      <x:c r="T331" s="1"/>
      <x:c r="U331" s="1"/>
      <x:c r="V331" s="1"/>
      <x:c r="W331" s="1"/>
    </x:row>
    <x:row r="332">
      <x:c r="A332" s="1"/>
      <x:c r="B332" s="1"/>
      <x:c r="C332" s="1"/>
      <x:c r="D332" s="1"/>
      <x:c r="E332" s="1"/>
      <x:c r="F332" s="1"/>
      <x:c r="G332" s="1"/>
      <x:c r="H332" s="1"/>
      <x:c r="I332" s="1"/>
      <x:c r="J332" s="1"/>
      <x:c r="K332" s="1"/>
      <x:c r="L332" s="1"/>
      <x:c r="M332" s="1"/>
      <x:c r="N332" s="1"/>
      <x:c r="O332" s="1"/>
      <x:c r="P332" s="1"/>
      <x:c r="Q332" s="1"/>
      <x:c r="R332" s="1"/>
      <x:c r="S332" s="1"/>
      <x:c r="T332" s="1"/>
      <x:c r="U332" s="1"/>
      <x:c r="V332" s="1"/>
      <x:c r="W332" s="1"/>
    </x:row>
    <x:row r="333">
      <x:c r="A333" s="1"/>
      <x:c r="B333" s="1"/>
      <x:c r="C333" s="1"/>
      <x:c r="D333" s="1"/>
      <x:c r="E333" s="1"/>
      <x:c r="F333" s="1"/>
      <x:c r="G333" s="1"/>
      <x:c r="H333" s="1"/>
      <x:c r="I333" s="1"/>
      <x:c r="J333" s="1"/>
      <x:c r="K333" s="1"/>
      <x:c r="L333" s="1"/>
      <x:c r="M333" s="1"/>
      <x:c r="N333" s="1"/>
      <x:c r="O333" s="1"/>
      <x:c r="P333" s="1"/>
      <x:c r="Q333" s="1"/>
      <x:c r="R333" s="1"/>
      <x:c r="S333" s="1"/>
      <x:c r="T333" s="1"/>
      <x:c r="U333" s="1"/>
      <x:c r="V333" s="1"/>
      <x:c r="W333" s="1"/>
    </x:row>
    <x:row r="334">
      <x:c r="A334" s="1"/>
      <x:c r="B334" s="1"/>
      <x:c r="C334" s="1"/>
      <x:c r="D334" s="1"/>
      <x:c r="E334" s="1"/>
      <x:c r="F334" s="1"/>
      <x:c r="G334" s="1"/>
      <x:c r="H334" s="1"/>
      <x:c r="I334" s="1"/>
      <x:c r="J334" s="1"/>
      <x:c r="K334" s="1"/>
      <x:c r="L334" s="1"/>
      <x:c r="M334" s="1"/>
      <x:c r="N334" s="1"/>
      <x:c r="O334" s="1"/>
      <x:c r="P334" s="1"/>
      <x:c r="Q334" s="1"/>
      <x:c r="R334" s="1"/>
      <x:c r="S334" s="1"/>
      <x:c r="T334" s="1"/>
      <x:c r="U334" s="1"/>
      <x:c r="V334" s="1"/>
      <x:c r="W334" s="1"/>
    </x:row>
    <x:row r="335">
      <x:c r="A335" s="1"/>
      <x:c r="B335" s="1"/>
      <x:c r="C335" s="1"/>
      <x:c r="D335" s="1"/>
      <x:c r="E335" s="1"/>
      <x:c r="F335" s="1"/>
      <x:c r="G335" s="1"/>
      <x:c r="H335" s="1"/>
      <x:c r="I335" s="1"/>
      <x:c r="J335" s="1"/>
      <x:c r="K335" s="1"/>
      <x:c r="L335" s="1"/>
      <x:c r="M335" s="1"/>
      <x:c r="N335" s="1"/>
      <x:c r="O335" s="1"/>
      <x:c r="P335" s="1"/>
      <x:c r="Q335" s="1"/>
      <x:c r="R335" s="1"/>
      <x:c r="S335" s="1"/>
      <x:c r="T335" s="1"/>
      <x:c r="U335" s="1"/>
      <x:c r="V335" s="1"/>
      <x:c r="W335" s="1"/>
    </x:row>
    <x:row r="336">
      <x:c r="A336" s="1"/>
      <x:c r="B336" s="1"/>
      <x:c r="C336" s="1"/>
      <x:c r="D336" s="1"/>
      <x:c r="E336" s="1"/>
      <x:c r="F336" s="1"/>
      <x:c r="G336" s="1"/>
      <x:c r="H336" s="1"/>
      <x:c r="I336" s="1"/>
      <x:c r="J336" s="1"/>
      <x:c r="K336" s="1"/>
      <x:c r="L336" s="1"/>
      <x:c r="M336" s="1"/>
      <x:c r="N336" s="1"/>
      <x:c r="O336" s="1"/>
      <x:c r="P336" s="1"/>
      <x:c r="Q336" s="1"/>
      <x:c r="R336" s="1"/>
      <x:c r="S336" s="1"/>
      <x:c r="T336" s="1"/>
      <x:c r="U336" s="1"/>
      <x:c r="V336" s="1"/>
      <x:c r="W336" s="1"/>
    </x:row>
    <x:row r="337">
      <x:c r="A337" s="1"/>
      <x:c r="B337" s="1"/>
      <x:c r="C337" s="1"/>
      <x:c r="D337" s="1"/>
      <x:c r="E337" s="1"/>
      <x:c r="F337" s="1"/>
      <x:c r="G337" s="1"/>
      <x:c r="H337" s="1"/>
      <x:c r="I337" s="1"/>
      <x:c r="J337" s="1"/>
      <x:c r="K337" s="1"/>
      <x:c r="L337" s="1"/>
      <x:c r="M337" s="1"/>
      <x:c r="N337" s="1"/>
      <x:c r="O337" s="1"/>
      <x:c r="P337" s="1"/>
      <x:c r="Q337" s="1"/>
      <x:c r="R337" s="1"/>
      <x:c r="S337" s="1"/>
      <x:c r="T337" s="1"/>
      <x:c r="U337" s="1"/>
      <x:c r="V337" s="1"/>
      <x:c r="W337" s="1"/>
    </x:row>
    <x:row r="338">
      <x:c r="A338" s="1"/>
      <x:c r="B338" s="1"/>
      <x:c r="C338" s="1"/>
      <x:c r="D338" s="1"/>
      <x:c r="E338" s="1"/>
      <x:c r="F338" s="1"/>
      <x:c r="G338" s="1"/>
      <x:c r="H338" s="1"/>
      <x:c r="I338" s="1"/>
      <x:c r="J338" s="1"/>
      <x:c r="K338" s="1"/>
      <x:c r="L338" s="1"/>
      <x:c r="M338" s="1"/>
      <x:c r="N338" s="1"/>
      <x:c r="O338" s="1"/>
      <x:c r="P338" s="1"/>
      <x:c r="Q338" s="1"/>
      <x:c r="R338" s="1"/>
      <x:c r="S338" s="1"/>
      <x:c r="T338" s="1"/>
      <x:c r="U338" s="1"/>
      <x:c r="V338" s="1"/>
      <x:c r="W338" s="1"/>
    </x:row>
    <x:row r="339">
      <x:c r="A339" s="1"/>
      <x:c r="B339" s="1"/>
      <x:c r="C339" s="1"/>
      <x:c r="D339" s="1"/>
      <x:c r="E339" s="1"/>
      <x:c r="F339" s="1"/>
      <x:c r="G339" s="1"/>
      <x:c r="H339" s="1"/>
      <x:c r="I339" s="1"/>
      <x:c r="J339" s="1"/>
      <x:c r="K339" s="1"/>
      <x:c r="L339" s="1"/>
      <x:c r="M339" s="1"/>
      <x:c r="N339" s="1"/>
      <x:c r="O339" s="1"/>
      <x:c r="P339" s="1"/>
      <x:c r="Q339" s="1"/>
      <x:c r="R339" s="1"/>
      <x:c r="S339" s="1"/>
      <x:c r="T339" s="1"/>
      <x:c r="U339" s="1"/>
      <x:c r="V339" s="1"/>
      <x:c r="W339" s="1"/>
    </x:row>
    <x:row r="340">
      <x:c r="A340" s="1"/>
      <x:c r="B340" s="1"/>
      <x:c r="C340" s="1"/>
      <x:c r="D340" s="1"/>
      <x:c r="E340" s="1"/>
      <x:c r="F340" s="1"/>
      <x:c r="G340" s="1"/>
      <x:c r="H340" s="1"/>
      <x:c r="I340" s="1"/>
      <x:c r="J340" s="1"/>
      <x:c r="K340" s="1"/>
      <x:c r="L340" s="1"/>
      <x:c r="M340" s="1"/>
      <x:c r="N340" s="1"/>
      <x:c r="O340" s="1"/>
      <x:c r="P340" s="1"/>
      <x:c r="Q340" s="1"/>
      <x:c r="R340" s="1"/>
      <x:c r="S340" s="1"/>
      <x:c r="T340" s="1"/>
      <x:c r="U340" s="1"/>
      <x:c r="V340" s="1"/>
      <x:c r="W340" s="1"/>
    </x:row>
    <x:row r="341">
      <x:c r="A341" s="1"/>
      <x:c r="B341" s="1"/>
      <x:c r="C341" s="1"/>
      <x:c r="D341" s="1"/>
      <x:c r="E341" s="1"/>
      <x:c r="F341" s="1"/>
      <x:c r="G341" s="1"/>
      <x:c r="H341" s="1"/>
      <x:c r="I341" s="1"/>
      <x:c r="J341" s="1"/>
      <x:c r="K341" s="1"/>
      <x:c r="L341" s="1"/>
      <x:c r="M341" s="1"/>
      <x:c r="N341" s="1"/>
      <x:c r="O341" s="1"/>
      <x:c r="P341" s="1"/>
      <x:c r="Q341" s="1"/>
      <x:c r="R341" s="1"/>
      <x:c r="S341" s="1"/>
      <x:c r="T341" s="1"/>
      <x:c r="U341" s="1"/>
      <x:c r="V341" s="1"/>
      <x:c r="W341" s="1"/>
    </x:row>
    <x:row r="342">
      <x:c r="A342" s="1"/>
      <x:c r="B342" s="1"/>
      <x:c r="C342" s="1"/>
      <x:c r="D342" s="1"/>
      <x:c r="E342" s="1"/>
      <x:c r="F342" s="1"/>
      <x:c r="G342" s="1"/>
      <x:c r="H342" s="1"/>
      <x:c r="I342" s="1"/>
      <x:c r="J342" s="1"/>
      <x:c r="K342" s="1"/>
      <x:c r="L342" s="1"/>
      <x:c r="M342" s="1"/>
      <x:c r="N342" s="1"/>
      <x:c r="O342" s="1"/>
      <x:c r="P342" s="1"/>
      <x:c r="Q342" s="1"/>
      <x:c r="R342" s="1"/>
      <x:c r="S342" s="1"/>
      <x:c r="T342" s="1"/>
      <x:c r="U342" s="1"/>
      <x:c r="V342" s="1"/>
      <x:c r="W342" s="1"/>
    </x:row>
    <x:row r="343">
      <x:c r="A343" s="1"/>
      <x:c r="B343" s="1"/>
      <x:c r="C343" s="1"/>
      <x:c r="D343" s="1"/>
      <x:c r="E343" s="1"/>
      <x:c r="F343" s="1"/>
      <x:c r="G343" s="1"/>
      <x:c r="H343" s="1"/>
      <x:c r="I343" s="1"/>
      <x:c r="J343" s="1"/>
      <x:c r="K343" s="1"/>
      <x:c r="L343" s="1"/>
      <x:c r="M343" s="1"/>
      <x:c r="N343" s="1"/>
      <x:c r="O343" s="1"/>
      <x:c r="P343" s="1"/>
      <x:c r="Q343" s="1"/>
      <x:c r="R343" s="1"/>
      <x:c r="S343" s="1"/>
      <x:c r="T343" s="1"/>
      <x:c r="U343" s="1"/>
      <x:c r="V343" s="1"/>
      <x:c r="W343" s="1"/>
    </x:row>
    <x:row r="344">
      <x:c r="A344" s="1"/>
      <x:c r="B344" s="1"/>
      <x:c r="C344" s="1"/>
      <x:c r="D344" s="1"/>
      <x:c r="E344" s="1"/>
      <x:c r="F344" s="1"/>
      <x:c r="G344" s="1"/>
      <x:c r="H344" s="1"/>
      <x:c r="I344" s="1"/>
      <x:c r="J344" s="1"/>
      <x:c r="K344" s="1"/>
      <x:c r="L344" s="1"/>
      <x:c r="M344" s="1"/>
      <x:c r="N344" s="1"/>
      <x:c r="O344" s="1"/>
      <x:c r="P344" s="1"/>
      <x:c r="Q344" s="1"/>
      <x:c r="R344" s="1"/>
      <x:c r="S344" s="1"/>
      <x:c r="T344" s="1"/>
      <x:c r="U344" s="1"/>
      <x:c r="V344" s="1"/>
      <x:c r="W344" s="1"/>
    </x:row>
    <x:row r="345">
      <x:c r="A345" s="1"/>
      <x:c r="B345" s="1"/>
      <x:c r="C345" s="1"/>
      <x:c r="D345" s="1"/>
      <x:c r="E345" s="1"/>
      <x:c r="F345" s="1"/>
      <x:c r="G345" s="1"/>
      <x:c r="H345" s="1"/>
      <x:c r="I345" s="1"/>
      <x:c r="J345" s="1"/>
      <x:c r="K345" s="1"/>
      <x:c r="L345" s="1"/>
      <x:c r="M345" s="1"/>
      <x:c r="N345" s="1"/>
      <x:c r="O345" s="1"/>
      <x:c r="P345" s="1"/>
      <x:c r="Q345" s="1"/>
      <x:c r="R345" s="1"/>
      <x:c r="S345" s="1"/>
      <x:c r="T345" s="1"/>
      <x:c r="U345" s="1"/>
      <x:c r="V345" s="1"/>
      <x:c r="W345" s="1"/>
    </x:row>
    <x:row r="346">
      <x:c r="A346" s="1"/>
      <x:c r="B346" s="1"/>
      <x:c r="C346" s="1"/>
      <x:c r="D346" s="1"/>
      <x:c r="E346" s="1"/>
      <x:c r="F346" s="1"/>
      <x:c r="G346" s="1"/>
      <x:c r="H346" s="1"/>
      <x:c r="I346" s="1"/>
      <x:c r="J346" s="1"/>
      <x:c r="K346" s="1"/>
      <x:c r="L346" s="1"/>
      <x:c r="M346" s="1"/>
      <x:c r="N346" s="1"/>
      <x:c r="O346" s="1"/>
      <x:c r="P346" s="1"/>
      <x:c r="Q346" s="1"/>
      <x:c r="R346" s="1"/>
      <x:c r="S346" s="1"/>
      <x:c r="T346" s="1"/>
      <x:c r="U346" s="1"/>
      <x:c r="V346" s="1"/>
      <x:c r="W346" s="1"/>
    </x:row>
    <x:row r="347">
      <x:c r="A347" s="1"/>
      <x:c r="B347" s="1"/>
      <x:c r="C347" s="1"/>
      <x:c r="D347" s="1"/>
      <x:c r="E347" s="1"/>
      <x:c r="F347" s="1"/>
      <x:c r="G347" s="1"/>
      <x:c r="H347" s="1"/>
      <x:c r="I347" s="1"/>
      <x:c r="J347" s="1"/>
      <x:c r="K347" s="1"/>
      <x:c r="L347" s="1"/>
      <x:c r="M347" s="1"/>
      <x:c r="N347" s="1"/>
      <x:c r="O347" s="1"/>
      <x:c r="P347" s="1"/>
      <x:c r="Q347" s="1"/>
      <x:c r="R347" s="1"/>
      <x:c r="S347" s="1"/>
      <x:c r="T347" s="1"/>
      <x:c r="U347" s="1"/>
      <x:c r="V347" s="1"/>
      <x:c r="W347" s="1"/>
    </x:row>
    <x:row r="348">
      <x:c r="A348" s="1"/>
      <x:c r="B348" s="1"/>
      <x:c r="C348" s="1"/>
      <x:c r="D348" s="1"/>
      <x:c r="E348" s="1"/>
      <x:c r="F348" s="1"/>
      <x:c r="G348" s="1"/>
      <x:c r="H348" s="1"/>
      <x:c r="I348" s="1"/>
      <x:c r="J348" s="1"/>
      <x:c r="K348" s="1"/>
      <x:c r="L348" s="1"/>
      <x:c r="M348" s="1"/>
      <x:c r="N348" s="1"/>
      <x:c r="O348" s="1"/>
      <x:c r="P348" s="1"/>
      <x:c r="Q348" s="1"/>
      <x:c r="R348" s="1"/>
      <x:c r="S348" s="1"/>
      <x:c r="T348" s="1"/>
      <x:c r="U348" s="1"/>
      <x:c r="V348" s="1"/>
      <x:c r="W348" s="1"/>
    </x:row>
    <x:row r="349">
      <x:c r="A349" s="1"/>
      <x:c r="B349" s="1"/>
      <x:c r="C349" s="1"/>
      <x:c r="D349" s="1"/>
      <x:c r="E349" s="1"/>
      <x:c r="F349" s="1"/>
      <x:c r="G349" s="1"/>
      <x:c r="H349" s="1"/>
      <x:c r="I349" s="1"/>
      <x:c r="J349" s="1"/>
      <x:c r="K349" s="1"/>
      <x:c r="L349" s="1"/>
      <x:c r="M349" s="1"/>
      <x:c r="N349" s="1"/>
      <x:c r="O349" s="1"/>
      <x:c r="P349" s="1"/>
      <x:c r="Q349" s="1"/>
      <x:c r="R349" s="1"/>
      <x:c r="S349" s="1"/>
      <x:c r="T349" s="1"/>
      <x:c r="U349" s="1"/>
      <x:c r="V349" s="1"/>
      <x:c r="W349" s="1"/>
    </x:row>
    <x:row r="350">
      <x:c r="A350" s="1"/>
      <x:c r="B350" s="1"/>
      <x:c r="C350" s="1"/>
      <x:c r="D350" s="1"/>
      <x:c r="E350" s="1"/>
      <x:c r="F350" s="1"/>
      <x:c r="G350" s="1"/>
      <x:c r="H350" s="1"/>
      <x:c r="I350" s="1"/>
      <x:c r="J350" s="1"/>
      <x:c r="K350" s="1"/>
      <x:c r="L350" s="1"/>
      <x:c r="M350" s="1"/>
      <x:c r="N350" s="1"/>
      <x:c r="O350" s="1"/>
      <x:c r="P350" s="1"/>
      <x:c r="Q350" s="1"/>
      <x:c r="R350" s="1"/>
      <x:c r="S350" s="1"/>
      <x:c r="T350" s="1"/>
      <x:c r="U350" s="1"/>
      <x:c r="V350" s="1"/>
      <x:c r="W350" s="1"/>
    </x:row>
    <x:row r="351">
      <x:c r="A351" s="1"/>
      <x:c r="B351" s="1"/>
      <x:c r="C351" s="1"/>
      <x:c r="D351" s="1"/>
      <x:c r="E351" s="1"/>
      <x:c r="F351" s="1"/>
      <x:c r="G351" s="1"/>
      <x:c r="H351" s="1"/>
      <x:c r="I351" s="1"/>
      <x:c r="J351" s="1"/>
      <x:c r="K351" s="1"/>
      <x:c r="L351" s="1"/>
      <x:c r="M351" s="1"/>
      <x:c r="N351" s="1"/>
      <x:c r="O351" s="1"/>
      <x:c r="P351" s="1"/>
      <x:c r="Q351" s="1"/>
      <x:c r="R351" s="1"/>
      <x:c r="S351" s="1"/>
      <x:c r="T351" s="1"/>
      <x:c r="U351" s="1"/>
      <x:c r="V351" s="1"/>
      <x:c r="W351" s="1"/>
    </x:row>
    <x:row r="352">
      <x:c r="A352" s="1"/>
      <x:c r="B352" s="1"/>
      <x:c r="C352" s="1"/>
      <x:c r="D352" s="1"/>
      <x:c r="E352" s="1"/>
      <x:c r="F352" s="1"/>
      <x:c r="G352" s="1"/>
      <x:c r="H352" s="1"/>
      <x:c r="I352" s="1"/>
      <x:c r="J352" s="1"/>
      <x:c r="K352" s="1"/>
      <x:c r="L352" s="1"/>
      <x:c r="M352" s="1"/>
      <x:c r="N352" s="1"/>
      <x:c r="O352" s="1"/>
      <x:c r="P352" s="1"/>
      <x:c r="Q352" s="1"/>
      <x:c r="R352" s="1"/>
      <x:c r="S352" s="1"/>
      <x:c r="T352" s="1"/>
      <x:c r="U352" s="1"/>
      <x:c r="V352" s="1"/>
      <x:c r="W352" s="1"/>
    </x:row>
    <x:row r="353">
      <x:c r="A353" s="1"/>
      <x:c r="B353" s="1"/>
      <x:c r="C353" s="1"/>
      <x:c r="D353" s="1"/>
      <x:c r="E353" s="1"/>
      <x:c r="F353" s="1"/>
      <x:c r="G353" s="1"/>
      <x:c r="H353" s="1"/>
      <x:c r="I353" s="1"/>
      <x:c r="J353" s="1"/>
      <x:c r="K353" s="1"/>
      <x:c r="L353" s="1"/>
      <x:c r="M353" s="1"/>
      <x:c r="N353" s="1"/>
      <x:c r="O353" s="1"/>
      <x:c r="P353" s="1"/>
      <x:c r="Q353" s="1"/>
      <x:c r="R353" s="1"/>
      <x:c r="S353" s="1"/>
      <x:c r="T353" s="1"/>
      <x:c r="U353" s="1"/>
      <x:c r="V353" s="1"/>
      <x:c r="W353" s="1"/>
    </x:row>
    <x:row r="354">
      <x:c r="A354" s="1"/>
      <x:c r="B354" s="1"/>
      <x:c r="C354" s="1"/>
      <x:c r="D354" s="1"/>
      <x:c r="E354" s="1"/>
      <x:c r="F354" s="1"/>
      <x:c r="G354" s="1"/>
      <x:c r="H354" s="1"/>
      <x:c r="I354" s="1"/>
      <x:c r="J354" s="1"/>
      <x:c r="K354" s="1"/>
      <x:c r="L354" s="1"/>
      <x:c r="M354" s="1"/>
      <x:c r="N354" s="1"/>
      <x:c r="O354" s="1"/>
      <x:c r="P354" s="1"/>
      <x:c r="Q354" s="1"/>
      <x:c r="R354" s="1"/>
      <x:c r="S354" s="1"/>
      <x:c r="T354" s="1"/>
      <x:c r="U354" s="1"/>
      <x:c r="V354" s="1"/>
      <x:c r="W354" s="1"/>
    </x:row>
    <x:row r="355">
      <x:c r="A355" s="1"/>
      <x:c r="B355" s="1"/>
      <x:c r="C355" s="1"/>
      <x:c r="D355" s="1"/>
      <x:c r="E355" s="1"/>
      <x:c r="F355" s="1"/>
      <x:c r="G355" s="1"/>
      <x:c r="H355" s="1"/>
      <x:c r="I355" s="1"/>
      <x:c r="J355" s="1"/>
      <x:c r="K355" s="1"/>
      <x:c r="L355" s="1"/>
      <x:c r="M355" s="1"/>
      <x:c r="N355" s="1"/>
      <x:c r="O355" s="1"/>
      <x:c r="P355" s="1"/>
      <x:c r="Q355" s="1"/>
      <x:c r="R355" s="1"/>
      <x:c r="S355" s="1"/>
      <x:c r="T355" s="1"/>
      <x:c r="U355" s="1"/>
      <x:c r="V355" s="1"/>
      <x:c r="W355" s="1"/>
    </x:row>
    <x:row r="356">
      <x:c r="A356" s="1"/>
      <x:c r="B356" s="1"/>
      <x:c r="C356" s="1"/>
      <x:c r="D356" s="1"/>
      <x:c r="E356" s="1"/>
      <x:c r="F356" s="1"/>
      <x:c r="G356" s="1"/>
      <x:c r="H356" s="1"/>
      <x:c r="I356" s="1"/>
      <x:c r="J356" s="1"/>
      <x:c r="K356" s="1"/>
      <x:c r="L356" s="1"/>
      <x:c r="M356" s="1"/>
      <x:c r="N356" s="1"/>
      <x:c r="O356" s="1"/>
      <x:c r="P356" s="1"/>
      <x:c r="Q356" s="1"/>
      <x:c r="R356" s="1"/>
      <x:c r="S356" s="1"/>
      <x:c r="T356" s="1"/>
      <x:c r="U356" s="1"/>
      <x:c r="V356" s="1"/>
      <x:c r="W356" s="1"/>
    </x:row>
    <x:row r="357">
      <x:c r="A357" s="1"/>
      <x:c r="B357" s="1"/>
      <x:c r="C357" s="1"/>
      <x:c r="D357" s="1"/>
      <x:c r="E357" s="1"/>
      <x:c r="F357" s="1"/>
      <x:c r="G357" s="1"/>
      <x:c r="H357" s="1"/>
      <x:c r="I357" s="1"/>
      <x:c r="J357" s="1"/>
      <x:c r="K357" s="1"/>
      <x:c r="L357" s="1"/>
      <x:c r="M357" s="1"/>
      <x:c r="N357" s="1"/>
      <x:c r="O357" s="1"/>
      <x:c r="P357" s="1"/>
      <x:c r="Q357" s="1"/>
      <x:c r="R357" s="1"/>
      <x:c r="S357" s="1"/>
      <x:c r="T357" s="1"/>
      <x:c r="U357" s="1"/>
      <x:c r="V357" s="1"/>
      <x:c r="W357" s="1"/>
    </x:row>
    <x:row r="358">
      <x:c r="A358" s="1"/>
      <x:c r="B358" s="1"/>
      <x:c r="C358" s="1"/>
      <x:c r="D358" s="1"/>
      <x:c r="E358" s="1"/>
      <x:c r="F358" s="1"/>
      <x:c r="G358" s="1"/>
      <x:c r="H358" s="1"/>
      <x:c r="I358" s="1"/>
      <x:c r="J358" s="1"/>
      <x:c r="K358" s="1"/>
      <x:c r="L358" s="1"/>
      <x:c r="M358" s="1"/>
      <x:c r="N358" s="1"/>
      <x:c r="O358" s="1"/>
      <x:c r="P358" s="1"/>
      <x:c r="Q358" s="1"/>
      <x:c r="R358" s="1"/>
      <x:c r="S358" s="1"/>
      <x:c r="T358" s="1"/>
      <x:c r="U358" s="1"/>
      <x:c r="V358" s="1"/>
      <x:c r="W358" s="1"/>
    </x:row>
    <x:row r="359">
      <x:c r="A359" s="1"/>
      <x:c r="B359" s="1"/>
      <x:c r="C359" s="1"/>
      <x:c r="D359" s="1"/>
      <x:c r="E359" s="1"/>
      <x:c r="F359" s="1"/>
      <x:c r="G359" s="1"/>
      <x:c r="H359" s="1"/>
      <x:c r="I359" s="1"/>
      <x:c r="J359" s="1"/>
      <x:c r="K359" s="1"/>
      <x:c r="L359" s="1"/>
      <x:c r="M359" s="1"/>
      <x:c r="N359" s="1"/>
      <x:c r="O359" s="1"/>
      <x:c r="P359" s="1"/>
      <x:c r="Q359" s="1"/>
      <x:c r="R359" s="1"/>
      <x:c r="S359" s="1"/>
      <x:c r="T359" s="1"/>
      <x:c r="U359" s="1"/>
      <x:c r="V359" s="1"/>
      <x:c r="W359" s="1"/>
    </x:row>
    <x:row r="360">
      <x:c r="A360" s="1"/>
      <x:c r="B360" s="1"/>
      <x:c r="C360" s="1"/>
      <x:c r="D360" s="1"/>
      <x:c r="E360" s="1"/>
      <x:c r="F360" s="1"/>
      <x:c r="G360" s="1"/>
      <x:c r="H360" s="1"/>
      <x:c r="I360" s="1"/>
      <x:c r="J360" s="1"/>
      <x:c r="K360" s="1"/>
      <x:c r="L360" s="1"/>
      <x:c r="M360" s="1"/>
      <x:c r="N360" s="1"/>
      <x:c r="O360" s="1"/>
      <x:c r="P360" s="1"/>
      <x:c r="Q360" s="1"/>
      <x:c r="R360" s="1"/>
      <x:c r="S360" s="1"/>
      <x:c r="T360" s="1"/>
      <x:c r="U360" s="1"/>
      <x:c r="V360" s="1"/>
      <x:c r="W360" s="1"/>
    </x:row>
  </x:sheetData>
  <x:mergeCells>
    <x:mergeCell ref="A1:V1"/>
    <x:mergeCell ref="A2:V2"/>
  </x:mergeCells>
  <x:conditionalFormatting sqref="U5:U204">
    <x:cfRule type="containsText" dxfId="4" priority="1" operator="containsText" text="BAIXA"/>
    <x:cfRule type="containsText" dxfId="5" priority="2" operator="containsText" text="ACEITÁVEL"/>
    <x:cfRule type="containsText" dxfId="6" priority="3" operator="containsText" text="ALTA"/>
  </x:conditionalFormatting>
  <x:dataValidations count="1">
    <x:dataValidation type="list" sqref="A5:A204">
      <x:formula1>Produtos!$A$5:$A$204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a3e578292d44595"/>
  </x:tableParts>
</x:worksheet>
</file>

<file path=xl/worksheets/sheet5.xml><?xml version="1.0" encoding="utf-8"?>
<x:worksheet xmlns:x="http://schemas.openxmlformats.org/spreadsheetml/2006/main">
  <x:sheetPr>
    <x:tabColor rgb="FFB38A2E"/>
  </x:sheetPr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16" hidden="0" customWidth="1"/>
    <x:col min="2" max="2" width="31" hidden="0" customWidth="1"/>
    <x:col min="3" max="3" width="22" hidden="0" customWidth="1"/>
    <x:col min="4" max="4" width="17" hidden="0" customWidth="1"/>
    <x:col min="5" max="5" width="22" hidden="0" customWidth="1"/>
    <x:col min="6" max="6" width="22" hidden="0" customWidth="1"/>
    <x:col min="7" max="7" width="18" hidden="0" customWidth="1"/>
    <x:col min="8" max="8" width="23" hidden="0" customWidth="1"/>
    <x:col min="9" max="9" width="15" hidden="0" customWidth="1"/>
    <x:col min="10" max="10" width="21" hidden="0" customWidth="1"/>
    <x:col min="11" max="11" width="18" hidden="0" customWidth="1"/>
    <x:col min="12" max="12" width="20" hidden="0" customWidth="1"/>
    <x:col min="13" max="13" width="23" hidden="0" customWidth="1"/>
    <x:col min="14" max="14" width="37" hidden="0" customWidth="1"/>
  </x:cols>
  <x:sheetData>
    <x:row r="1" ht="34" customHeight="1">
      <x:c r="A1" s="4" t="str">
        <x:v>PLANO DE SUPRIMENTOS</x:v>
      </x:c>
      <x:c r="B1" s="4" t="str">
        <x:v>PLANO DE SUPRIMENTOS</x:v>
      </x:c>
      <x:c r="C1" s="4" t="str">
        <x:v>PLANO DE SUPRIMENTOS</x:v>
      </x:c>
      <x:c r="D1" s="4" t="str">
        <x:v>PLANO DE SUPRIMENTOS</x:v>
      </x:c>
      <x:c r="E1" s="4" t="str">
        <x:v>PLANO DE SUPRIMENTOS</x:v>
      </x:c>
      <x:c r="F1" s="4" t="str">
        <x:v>PLANO DE SUPRIMENTOS</x:v>
      </x:c>
      <x:c r="G1" s="4" t="str">
        <x:v>PLANO DE SUPRIMENTOS</x:v>
      </x:c>
      <x:c r="H1" s="4" t="str">
        <x:v>PLANO DE SUPRIMENTOS</x:v>
      </x:c>
      <x:c r="I1" s="4" t="str">
        <x:v>PLANO DE SUPRIMENTOS</x:v>
      </x:c>
      <x:c r="J1" s="4" t="str">
        <x:v>PLANO DE SUPRIMENTOS</x:v>
      </x:c>
      <x:c r="K1" s="4" t="str">
        <x:v>PLANO DE SUPRIMENTOS</x:v>
      </x:c>
      <x:c r="L1" s="4" t="str">
        <x:v>PLANO DE SUPRIMENTOS</x:v>
      </x:c>
      <x:c r="M1" s="4" t="str">
        <x:v>PLANO DE SUPRIMENTOS</x:v>
      </x:c>
      <x:c r="N1" s="4" t="str">
        <x:v>PLANO DE SUPRIMENTOS</x:v>
      </x:c>
      <x:c r="O1" s="1"/>
      <x:c r="P1" s="1"/>
      <x:c r="Q1" s="1"/>
      <x:c r="R1" s="1"/>
      <x:c r="S1" s="1"/>
      <x:c r="T1" s="1"/>
      <x:c r="U1" s="1"/>
      <x:c r="V1" s="1"/>
      <x:c r="W1" s="1"/>
    </x:row>
    <x:row r="2" ht="36" customHeight="1">
      <x:c r="A2" s="8" t="str">
        <x:v>Converta a previsão em ações de compra. Registre fornecedor, pedido e datas; o risco combina cobertura, lead time e necessidade sugerida.</x:v>
      </x:c>
      <x:c r="B2" s="8" t="str">
        <x:v>Converta a previsão em ações de compra. Registre fornecedor, pedido e datas; o risco combina cobertura, lead time e necessidade sugerida.</x:v>
      </x:c>
      <x:c r="C2" s="8" t="str">
        <x:v>Converta a previsão em ações de compra. Registre fornecedor, pedido e datas; o risco combina cobertura, lead time e necessidade sugerida.</x:v>
      </x:c>
      <x:c r="D2" s="8" t="str">
        <x:v>Converta a previsão em ações de compra. Registre fornecedor, pedido e datas; o risco combina cobertura, lead time e necessidade sugerida.</x:v>
      </x:c>
      <x:c r="E2" s="8" t="str">
        <x:v>Converta a previsão em ações de compra. Registre fornecedor, pedido e datas; o risco combina cobertura, lead time e necessidade sugerida.</x:v>
      </x:c>
      <x:c r="F2" s="8" t="str">
        <x:v>Converta a previsão em ações de compra. Registre fornecedor, pedido e datas; o risco combina cobertura, lead time e necessidade sugerida.</x:v>
      </x:c>
      <x:c r="G2" s="8" t="str">
        <x:v>Converta a previsão em ações de compra. Registre fornecedor, pedido e datas; o risco combina cobertura, lead time e necessidade sugerida.</x:v>
      </x:c>
      <x:c r="H2" s="8" t="str">
        <x:v>Converta a previsão em ações de compra. Registre fornecedor, pedido e datas; o risco combina cobertura, lead time e necessidade sugerida.</x:v>
      </x:c>
      <x:c r="I2" s="8" t="str">
        <x:v>Converta a previsão em ações de compra. Registre fornecedor, pedido e datas; o risco combina cobertura, lead time e necessidade sugerida.</x:v>
      </x:c>
      <x:c r="J2" s="8" t="str">
        <x:v>Converta a previsão em ações de compra. Registre fornecedor, pedido e datas; o risco combina cobertura, lead time e necessidade sugerida.</x:v>
      </x:c>
      <x:c r="K2" s="8" t="str">
        <x:v>Converta a previsão em ações de compra. Registre fornecedor, pedido e datas; o risco combina cobertura, lead time e necessidade sugerida.</x:v>
      </x:c>
      <x:c r="L2" s="8" t="str">
        <x:v>Converta a previsão em ações de compra. Registre fornecedor, pedido e datas; o risco combina cobertura, lead time e necessidade sugerida.</x:v>
      </x:c>
      <x:c r="M2" s="8" t="str">
        <x:v>Converta a previsão em ações de compra. Registre fornecedor, pedido e datas; o risco combina cobertura, lead time e necessidade sugerida.</x:v>
      </x:c>
      <x:c r="N2" s="8" t="str">
        <x:v>Converta a previsão em ações de compra. Registre fornecedor, pedido e datas; o risco combina cobertura, lead time e necessidade sugerida.</x:v>
      </x:c>
      <x:c r="O2" s="1"/>
      <x:c r="P2" s="1"/>
      <x:c r="Q2" s="1"/>
      <x:c r="R2" s="1"/>
      <x:c r="S2" s="1"/>
      <x:c r="T2" s="1"/>
      <x:c r="U2" s="1"/>
      <x:c r="V2" s="1"/>
      <x:c r="W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62" customHeight="1">
      <x:c r="A4" s="22" t="str">
        <x:v>SKU</x:v>
      </x:c>
      <x:c r="B4" s="23" t="str">
        <x:v>Produto</x:v>
      </x:c>
      <x:c r="C4" s="23" t="str">
        <x:v>Fornecedor</x:v>
      </x:c>
      <x:c r="D4" s="23" t="str">
        <x:v>Lead time</x:v>
      </x:c>
      <x:c r="E4" s="23" t="str">
        <x:v>Estoque + trânsito</x:v>
      </x:c>
      <x:c r="F4" s="23" t="str">
        <x:v>Forecast 3 meses</x:v>
      </x:c>
      <x:c r="G4" s="23" t="str">
        <x:v>Segurança</x:v>
      </x:c>
      <x:c r="H4" s="23" t="str">
        <x:v>Necessidade sugerida</x:v>
      </x:c>
      <x:c r="I4" s="23" t="str">
        <x:v>Múltiplo</x:v>
      </x:c>
      <x:c r="J4" s="23" t="str">
        <x:v>Pedido planejado</x:v>
      </x:c>
      <x:c r="K4" s="23" t="str">
        <x:v>Data do pedido</x:v>
      </x:c>
      <x:c r="L4" s="23" t="str">
        <x:v>Chegada estimada</x:v>
      </x:c>
      <x:c r="M4" s="23" t="str">
        <x:v>Status</x:v>
      </x:c>
      <x:c r="N4" s="24" t="str">
        <x:v>Observação</x:v>
      </x:c>
      <x:c r="O4" s="1"/>
      <x:c r="P4" s="1"/>
      <x:c r="Q4" s="1"/>
      <x:c r="R4" s="1"/>
      <x:c r="S4" s="1"/>
      <x:c r="T4" s="1"/>
      <x:c r="U4" s="1"/>
      <x:c r="V4" s="1"/>
      <x:c r="W4" s="1"/>
    </x:row>
    <x:row r="5">
      <x:c r="A5" s="26" t="str">
        <x:v>SKU-001</x:v>
      </x:c>
      <x:c r="B5" s="36" t="str">
        <x:f>IF($A5="","",IFERROR(INDEX(Produtos!$B$5:$B$204,MATCH($A5,Produtos!$A$5:$A$204,0)),""))</x:f>
        <x:v>Café especial 500 g</x:v>
      </x:c>
      <x:c r="C5" s="36" t="str">
        <x:f>IF($A5="","",IFERROR(INDEX(Produtos!$E$5:$E$204,MATCH($A5,Produtos!$A$5:$A$204,0)),""))</x:f>
        <x:v>Café Serra</x:v>
      </x:c>
      <x:c r="D5" s="36" t="n">
        <x:f>IF($A5="","",IFERROR(INDEX(Produtos!$F$5:$F$204,MATCH($A5,Produtos!$A$5:$A$204,0)),0))</x:f>
        <x:v>18</x:v>
      </x:c>
      <x:c r="E5" s="36" t="n">
        <x:f>IF($A5="","",IFERROR(INDEX(Produtos!$H$5:$H$204,MATCH($A5,Produtos!$A$5:$A$204,0))+INDEX(Produtos!$I$5:$I$204,MATCH($A5,Produtos!$A$5:$A$204,0)),0))</x:f>
        <x:v>1060</x:v>
      </x:c>
      <x:c r="F5" s="36" t="n">
        <x:f>IF($A5="","",IFERROR(INDEX(Produtos!$N$5:$N$204,MATCH($A5,Produtos!$A$5:$A$204,0)),0))</x:f>
        <x:v>1754</x:v>
      </x:c>
      <x:c r="G5" s="36" t="n">
        <x:f>IF($A5="","",IFERROR(INDEX(Produtos!$M$5:$M$204,MATCH($A5,Produtos!$A$5:$A$204,0))/30*INDEX(Produtos!$J$5:$J$204,MATCH($A5,Produtos!$A$5:$A$204,0)),0))</x:f>
        <x:v>403.7777777777777</x:v>
      </x:c>
      <x:c r="H5" s="36" t="n">
        <x:f>IF($A5="","",IFERROR(INDEX(Produtos!$P$5:$P$204,MATCH($A5,Produtos!$A$5:$A$204,0)),0))</x:f>
        <x:v>1464</x:v>
      </x:c>
      <x:c r="I5" s="36" t="n">
        <x:f>IF($A5="","",IFERROR(INDEX(Produtos!$K$5:$K$204,MATCH($A5,Produtos!$A$5:$A$204,0)),1))</x:f>
        <x:v>24</x:v>
      </x:c>
      <x:c r="J5" s="26" t="n">
        <x:v>0</x:v>
      </x:c>
      <x:c r="K5" s="45"/>
      <x:c r="L5" s="48" t="str">
        <x:f>IF(OR($A5="",$K5=""),"",$K5+$D5)</x:f>
      </x:c>
      <x:c r="M5" s="36" t="str">
        <x:f>IF($A5="","",IF($H5=0,"SEM PEDIDO",IF($J5=0,"PLANEJAR",IF($J5&lt;$H5,"PEDIDO INSUFICIENTE",IF($L5&gt;Listas!$B$6+$D5,"RISCO DE ATRASO","COBERTO")))))</x:f>
        <x:v>PLANEJAR</x:v>
      </x:c>
      <x:c r="N5" s="27" t="str">
        <x:v>Estoque suficiente</x:v>
      </x:c>
      <x:c r="O5" s="1"/>
      <x:c r="P5" s="1"/>
      <x:c r="Q5" s="1"/>
      <x:c r="R5" s="1"/>
      <x:c r="S5" s="1"/>
      <x:c r="T5" s="1"/>
      <x:c r="U5" s="1"/>
      <x:c r="V5" s="1"/>
      <x:c r="W5" s="1"/>
    </x:row>
    <x:row r="6">
      <x:c r="A6" s="26" t="str">
        <x:v>SKU-002</x:v>
      </x:c>
      <x:c r="B6" s="36" t="str">
        <x:f>IF($A6="","",IFERROR(INDEX(Produtos!$B$5:$B$204,MATCH($A6,Produtos!$A$5:$A$204,0)),""))</x:f>
        <x:v>Leite integral 1 L</x:v>
      </x:c>
      <x:c r="C6" s="36" t="str">
        <x:f>IF($A6="","",IFERROR(INDEX(Produtos!$E$5:$E$204,MATCH($A6,Produtos!$A$5:$A$204,0)),""))</x:f>
        <x:v>Lácteos Vale</x:v>
      </x:c>
      <x:c r="D6" s="36" t="n">
        <x:f>IF($A6="","",IFERROR(INDEX(Produtos!$F$5:$F$204,MATCH($A6,Produtos!$A$5:$A$204,0)),0))</x:f>
        <x:v>12</x:v>
      </x:c>
      <x:c r="E6" s="36" t="n">
        <x:f>IF($A6="","",IFERROR(INDEX(Produtos!$H$5:$H$204,MATCH($A6,Produtos!$A$5:$A$204,0))+INDEX(Produtos!$I$5:$I$204,MATCH($A6,Produtos!$A$5:$A$204,0)),0))</x:f>
        <x:v>1220</x:v>
      </x:c>
      <x:c r="F6" s="36" t="n">
        <x:f>IF($A6="","",IFERROR(INDEX(Produtos!$N$5:$N$204,MATCH($A6,Produtos!$A$5:$A$204,0)),0))</x:f>
        <x:v>2216</x:v>
      </x:c>
      <x:c r="G6" s="36" t="n">
        <x:f>IF($A6="","",IFERROR(INDEX(Produtos!$M$5:$M$204,MATCH($A6,Produtos!$A$5:$A$204,0))/30*INDEX(Produtos!$J$5:$J$204,MATCH($A6,Produtos!$A$5:$A$204,0)),0))</x:f>
        <x:v>359.5</x:v>
      </x:c>
      <x:c r="H6" s="36" t="n">
        <x:f>IF($A6="","",IFERROR(INDEX(Produtos!$P$5:$P$204,MATCH($A6,Produtos!$A$5:$A$204,0)),0))</x:f>
        <x:v>1644</x:v>
      </x:c>
      <x:c r="I6" s="36" t="n">
        <x:f>IF($A6="","",IFERROR(INDEX(Produtos!$K$5:$K$204,MATCH($A6,Produtos!$A$5:$A$204,0)),1))</x:f>
        <x:v>12</x:v>
      </x:c>
      <x:c r="J6" s="26" t="n">
        <x:v>600</x:v>
      </x:c>
      <x:c r="K6" s="45" t="n">
        <x:v>46295</x:v>
      </x:c>
      <x:c r="L6" s="48" t="n">
        <x:f>IF(OR($A6="",$K6=""),"",$K6+$D6)</x:f>
        <x:v>46307</x:v>
      </x:c>
      <x:c r="M6" s="36" t="str">
        <x:f>IF($A6="","",IF($H6=0,"SEM PEDIDO",IF($J6=0,"PLANEJAR",IF($J6&lt;$H6,"PEDIDO INSUFICIENTE",IF($L6&gt;Listas!$B$6+$D6,"RISCO DE ATRASO","COBERTO")))))</x:f>
        <x:v>PEDIDO INSUFICIENTE</x:v>
      </x:c>
      <x:c r="N6" s="27" t="str">
        <x:v>Pedido em negociação</x:v>
      </x:c>
      <x:c r="O6" s="1"/>
      <x:c r="P6" s="1"/>
      <x:c r="Q6" s="1"/>
      <x:c r="R6" s="1"/>
      <x:c r="S6" s="1"/>
      <x:c r="T6" s="1"/>
      <x:c r="U6" s="1"/>
      <x:c r="V6" s="1"/>
      <x:c r="W6" s="1"/>
    </x:row>
    <x:row r="7">
      <x:c r="A7" s="26" t="str">
        <x:v>SKU-003</x:v>
      </x:c>
      <x:c r="B7" s="36" t="str">
        <x:f>IF($A7="","",IFERROR(INDEX(Produtos!$B$5:$B$204,MATCH($A7,Produtos!$A$5:$A$204,0)),""))</x:f>
        <x:v>Detergente neutro 500 ml</x:v>
      </x:c>
      <x:c r="C7" s="36" t="str">
        <x:f>IF($A7="","",IFERROR(INDEX(Produtos!$E$5:$E$204,MATCH($A7,Produtos!$A$5:$A$204,0)),""))</x:f>
        <x:v>LimpaMais</x:v>
      </x:c>
      <x:c r="D7" s="36" t="n">
        <x:f>IF($A7="","",IFERROR(INDEX(Produtos!$F$5:$F$204,MATCH($A7,Produtos!$A$5:$A$204,0)),0))</x:f>
        <x:v>25</x:v>
      </x:c>
      <x:c r="E7" s="36" t="n">
        <x:f>IF($A7="","",IFERROR(INDEX(Produtos!$H$5:$H$204,MATCH($A7,Produtos!$A$5:$A$204,0))+INDEX(Produtos!$I$5:$I$204,MATCH($A7,Produtos!$A$5:$A$204,0)),0))</x:f>
        <x:v>420</x:v>
      </x:c>
      <x:c r="F7" s="36" t="n">
        <x:f>IF($A7="","",IFERROR(INDEX(Produtos!$N$5:$N$204,MATCH($A7,Produtos!$A$5:$A$204,0)),0))</x:f>
        <x:v>1236</x:v>
      </x:c>
      <x:c r="G7" s="36" t="n">
        <x:f>IF($A7="","",IFERROR(INDEX(Produtos!$M$5:$M$204,MATCH($A7,Produtos!$A$5:$A$204,0))/30*INDEX(Produtos!$J$5:$J$204,MATCH($A7,Produtos!$A$5:$A$204,0)),0))</x:f>
        <x:v>351.25</x:v>
      </x:c>
      <x:c r="H7" s="36" t="n">
        <x:f>IF($A7="","",IFERROR(INDEX(Produtos!$P$5:$P$204,MATCH($A7,Produtos!$A$5:$A$204,0)),0))</x:f>
        <x:v>1536</x:v>
      </x:c>
      <x:c r="I7" s="36" t="n">
        <x:f>IF($A7="","",IFERROR(INDEX(Produtos!$K$5:$K$204,MATCH($A7,Produtos!$A$5:$A$204,0)),1))</x:f>
        <x:v>24</x:v>
      </x:c>
      <x:c r="J7" s="26" t="n">
        <x:v>360</x:v>
      </x:c>
      <x:c r="K7" s="45" t="n">
        <x:v>46297</x:v>
      </x:c>
      <x:c r="L7" s="48" t="n">
        <x:f>IF(OR($A7="",$K7=""),"",$K7+$D7)</x:f>
        <x:v>46322</x:v>
      </x:c>
      <x:c r="M7" s="36" t="str">
        <x:f>IF($A7="","",IF($H7=0,"SEM PEDIDO",IF($J7=0,"PLANEJAR",IF($J7&lt;$H7,"PEDIDO INSUFICIENTE",IF($L7&gt;Listas!$B$6+$D7,"RISCO DE ATRASO","COBERTO")))))</x:f>
        <x:v>PEDIDO INSUFICIENTE</x:v>
      </x:c>
      <x:c r="N7" s="27" t="str">
        <x:v>Aguardando aprovação</x:v>
      </x:c>
      <x:c r="O7" s="1"/>
      <x:c r="P7" s="1"/>
      <x:c r="Q7" s="1"/>
      <x:c r="R7" s="1"/>
      <x:c r="S7" s="1"/>
      <x:c r="T7" s="1"/>
      <x:c r="U7" s="1"/>
      <x:c r="V7" s="1"/>
      <x:c r="W7" s="1"/>
    </x:row>
    <x:row r="8">
      <x:c r="A8" s="26" t="str">
        <x:v>SKU-004</x:v>
      </x:c>
      <x:c r="B8" s="36" t="str">
        <x:f>IF($A8="","",IFERROR(INDEX(Produtos!$B$5:$B$204,MATCH($A8,Produtos!$A$5:$A$204,0)),""))</x:f>
        <x:v>Arroz premium 5 kg</x:v>
      </x:c>
      <x:c r="C8" s="36" t="str">
        <x:f>IF($A8="","",IFERROR(INDEX(Produtos!$E$5:$E$204,MATCH($A8,Produtos!$A$5:$A$204,0)),""))</x:f>
        <x:v>Grãos Sul</x:v>
      </x:c>
      <x:c r="D8" s="36" t="n">
        <x:f>IF($A8="","",IFERROR(INDEX(Produtos!$F$5:$F$204,MATCH($A8,Produtos!$A$5:$A$204,0)),0))</x:f>
        <x:v>30</x:v>
      </x:c>
      <x:c r="E8" s="36" t="n">
        <x:f>IF($A8="","",IFERROR(INDEX(Produtos!$H$5:$H$204,MATCH($A8,Produtos!$A$5:$A$204,0))+INDEX(Produtos!$I$5:$I$204,MATCH($A8,Produtos!$A$5:$A$204,0)),0))</x:f>
        <x:v>610</x:v>
      </x:c>
      <x:c r="F8" s="36" t="n">
        <x:f>IF($A8="","",IFERROR(INDEX(Produtos!$N$5:$N$204,MATCH($A8,Produtos!$A$5:$A$204,0)),0))</x:f>
        <x:v>1216</x:v>
      </x:c>
      <x:c r="G8" s="36" t="n">
        <x:f>IF($A8="","",IFERROR(INDEX(Produtos!$M$5:$M$204,MATCH($A8,Produtos!$A$5:$A$204,0))/30*INDEX(Produtos!$J$5:$J$204,MATCH($A8,Produtos!$A$5:$A$204,0)),0))</x:f>
        <x:v>359.4444444444444</x:v>
      </x:c>
      <x:c r="H8" s="36" t="n">
        <x:f>IF($A8="","",IFERROR(INDEX(Produtos!$P$5:$P$204,MATCH($A8,Produtos!$A$5:$A$204,0)),0))</x:f>
        <x:v>1400</x:v>
      </x:c>
      <x:c r="I8" s="36" t="n">
        <x:f>IF($A8="","",IFERROR(INDEX(Produtos!$K$5:$K$204,MATCH($A8,Produtos!$A$5:$A$204,0)),1))</x:f>
        <x:v>10</x:v>
      </x:c>
      <x:c r="J8" s="26" t="n">
        <x:v>700</x:v>
      </x:c>
      <x:c r="K8" s="45" t="n">
        <x:v>46296</x:v>
      </x:c>
      <x:c r="L8" s="48" t="n">
        <x:f>IF(OR($A8="",$K8=""),"",$K8+$D8)</x:f>
        <x:v>46326</x:v>
      </x:c>
      <x:c r="M8" s="36" t="str">
        <x:f>IF($A8="","",IF($H8=0,"SEM PEDIDO",IF($J8=0,"PLANEJAR",IF($J8&lt;$H8,"PEDIDO INSUFICIENTE",IF($L8&gt;Listas!$B$6+$D8,"RISCO DE ATRASO","COBERTO")))))</x:f>
        <x:v>PEDIDO INSUFICIENTE</x:v>
      </x:c>
      <x:c r="N8" s="27" t="str">
        <x:v>Cotação concluída</x:v>
      </x:c>
      <x:c r="O8" s="1"/>
      <x:c r="P8" s="1"/>
      <x:c r="Q8" s="1"/>
      <x:c r="R8" s="1"/>
      <x:c r="S8" s="1"/>
      <x:c r="T8" s="1"/>
      <x:c r="U8" s="1"/>
      <x:c r="V8" s="1"/>
      <x:c r="W8" s="1"/>
    </x:row>
    <x:row r="9">
      <x:c r="A9" s="26" t="str">
        <x:v>SKU-005</x:v>
      </x:c>
      <x:c r="B9" s="36" t="str">
        <x:f>IF($A9="","",IFERROR(INDEX(Produtos!$B$5:$B$204,MATCH($A9,Produtos!$A$5:$A$204,0)),""))</x:f>
        <x:v>Suco integral 1 L</x:v>
      </x:c>
      <x:c r="C9" s="36" t="str">
        <x:f>IF($A9="","",IFERROR(INDEX(Produtos!$E$5:$E$204,MATCH($A9,Produtos!$A$5:$A$204,0)),""))</x:f>
        <x:v>Sucos Vale</x:v>
      </x:c>
      <x:c r="D9" s="36" t="n">
        <x:f>IF($A9="","",IFERROR(INDEX(Produtos!$F$5:$F$204,MATCH($A9,Produtos!$A$5:$A$204,0)),0))</x:f>
        <x:v>20</x:v>
      </x:c>
      <x:c r="E9" s="36" t="n">
        <x:f>IF($A9="","",IFERROR(INDEX(Produtos!$H$5:$H$204,MATCH($A9,Produtos!$A$5:$A$204,0))+INDEX(Produtos!$I$5:$I$204,MATCH($A9,Produtos!$A$5:$A$204,0)),0))</x:f>
        <x:v>450</x:v>
      </x:c>
      <x:c r="F9" s="36" t="n">
        <x:f>IF($A9="","",IFERROR(INDEX(Produtos!$N$5:$N$204,MATCH($A9,Produtos!$A$5:$A$204,0)),0))</x:f>
        <x:v>778</x:v>
      </x:c>
      <x:c r="G9" s="36" t="n">
        <x:f>IF($A9="","",IFERROR(INDEX(Produtos!$M$5:$M$204,MATCH($A9,Produtos!$A$5:$A$204,0))/30*INDEX(Produtos!$J$5:$J$204,MATCH($A9,Produtos!$A$5:$A$204,0)),0))</x:f>
        <x:v>160.77777777777777</x:v>
      </x:c>
      <x:c r="H9" s="36" t="n">
        <x:f>IF($A9="","",IFERROR(INDEX(Produtos!$P$5:$P$204,MATCH($A9,Produtos!$A$5:$A$204,0)),0))</x:f>
        <x:v>660</x:v>
      </x:c>
      <x:c r="I9" s="36" t="n">
        <x:f>IF($A9="","",IFERROR(INDEX(Produtos!$K$5:$K$204,MATCH($A9,Produtos!$A$5:$A$204,0)),1))</x:f>
        <x:v>12</x:v>
      </x:c>
      <x:c r="J9" s="26" t="n">
        <x:v>540</x:v>
      </x:c>
      <x:c r="K9" s="45" t="n">
        <x:v>46298</x:v>
      </x:c>
      <x:c r="L9" s="48" t="n">
        <x:f>IF(OR($A9="",$K9=""),"",$K9+$D9)</x:f>
        <x:v>46318</x:v>
      </x:c>
      <x:c r="M9" s="36" t="str">
        <x:f>IF($A9="","",IF($H9=0,"SEM PEDIDO",IF($J9=0,"PLANEJAR",IF($J9&lt;$H9,"PEDIDO INSUFICIENTE",IF($L9&gt;Listas!$B$6+$D9,"RISCO DE ATRASO","COBERTO")))))</x:f>
        <x:v>PEDIDO INSUFICIENTE</x:v>
      </x:c>
      <x:c r="N9" s="27" t="str">
        <x:v>Programar entrega</x:v>
      </x:c>
      <x:c r="O9" s="1"/>
      <x:c r="P9" s="1"/>
      <x:c r="Q9" s="1"/>
      <x:c r="R9" s="1"/>
      <x:c r="S9" s="1"/>
      <x:c r="T9" s="1"/>
      <x:c r="U9" s="1"/>
      <x:c r="V9" s="1"/>
      <x:c r="W9" s="1"/>
    </x:row>
    <x:row r="10">
      <x:c r="A10" s="26" t="str">
        <x:v>SKU-006</x:v>
      </x:c>
      <x:c r="B10" s="36" t="str">
        <x:f>IF($A10="","",IFERROR(INDEX(Produtos!$B$5:$B$204,MATCH($A10,Produtos!$A$5:$A$204,0)),""))</x:f>
        <x:v>Shampoo diário 350 ml</x:v>
      </x:c>
      <x:c r="C10" s="36" t="str">
        <x:f>IF($A10="","",IFERROR(INDEX(Produtos!$E$5:$E$204,MATCH($A10,Produtos!$A$5:$A$204,0)),""))</x:f>
        <x:v>Higiene Brasil</x:v>
      </x:c>
      <x:c r="D10" s="36" t="n">
        <x:f>IF($A10="","",IFERROR(INDEX(Produtos!$F$5:$F$204,MATCH($A10,Produtos!$A$5:$A$204,0)),0))</x:f>
        <x:v>35</x:v>
      </x:c>
      <x:c r="E10" s="36" t="n">
        <x:f>IF($A10="","",IFERROR(INDEX(Produtos!$H$5:$H$204,MATCH($A10,Produtos!$A$5:$A$204,0))+INDEX(Produtos!$I$5:$I$204,MATCH($A10,Produtos!$A$5:$A$204,0)),0))</x:f>
        <x:v>250</x:v>
      </x:c>
      <x:c r="F10" s="36" t="n">
        <x:f>IF($A10="","",IFERROR(INDEX(Produtos!$N$5:$N$204,MATCH($A10,Produtos!$A$5:$A$204,0)),0))</x:f>
        <x:v>591</x:v>
      </x:c>
      <x:c r="G10" s="36" t="n">
        <x:f>IF($A10="","",IFERROR(INDEX(Produtos!$M$5:$M$204,MATCH($A10,Produtos!$A$5:$A$204,0))/30*INDEX(Produtos!$J$5:$J$204,MATCH($A10,Produtos!$A$5:$A$204,0)),0))</x:f>
        <x:v>205</x:v>
      </x:c>
      <x:c r="H10" s="36" t="n">
        <x:f>IF($A10="","",IFERROR(INDEX(Produtos!$P$5:$P$204,MATCH($A10,Produtos!$A$5:$A$204,0)),0))</x:f>
        <x:v>792</x:v>
      </x:c>
      <x:c r="I10" s="36" t="n">
        <x:f>IF($A10="","",IFERROR(INDEX(Produtos!$K$5:$K$204,MATCH($A10,Produtos!$A$5:$A$204,0)),1))</x:f>
        <x:v>24</x:v>
      </x:c>
      <x:c r="J10" s="26" t="n">
        <x:v>480</x:v>
      </x:c>
      <x:c r="K10" s="45" t="n">
        <x:v>46299</x:v>
      </x:c>
      <x:c r="L10" s="48" t="n">
        <x:f>IF(OR($A10="",$K10=""),"",$K10+$D10)</x:f>
        <x:v>46334</x:v>
      </x:c>
      <x:c r="M10" s="36" t="str">
        <x:f>IF($A10="","",IF($H10=0,"SEM PEDIDO",IF($J10=0,"PLANEJAR",IF($J10&lt;$H10,"PEDIDO INSUFICIENTE",IF($L10&gt;Listas!$B$6+$D10,"RISCO DE ATRASO","COBERTO")))))</x:f>
        <x:v>PEDIDO INSUFICIENTE</x:v>
      </x:c>
      <x:c r="N10" s="27" t="str">
        <x:v>Revisar lote mínimo</x:v>
      </x:c>
      <x:c r="O10" s="1"/>
      <x:c r="P10" s="1"/>
      <x:c r="Q10" s="1"/>
      <x:c r="R10" s="1"/>
      <x:c r="S10" s="1"/>
      <x:c r="T10" s="1"/>
      <x:c r="U10" s="1"/>
      <x:c r="V10" s="1"/>
      <x:c r="W10" s="1"/>
    </x:row>
    <x:row r="11">
      <x:c r="A11" s="26" t="str">
        <x:v>SKU-007</x:v>
      </x:c>
      <x:c r="B11" s="36" t="str">
        <x:f>IF($A11="","",IFERROR(INDEX(Produtos!$B$5:$B$204,MATCH($A11,Produtos!$A$5:$A$204,0)),""))</x:f>
        <x:v>Ração premium 10 kg</x:v>
      </x:c>
      <x:c r="C11" s="36" t="str">
        <x:f>IF($A11="","",IFERROR(INDEX(Produtos!$E$5:$E$204,MATCH($A11,Produtos!$A$5:$A$204,0)),""))</x:f>
        <x:v>PetNutri</x:v>
      </x:c>
      <x:c r="D11" s="36" t="n">
        <x:f>IF($A11="","",IFERROR(INDEX(Produtos!$F$5:$F$204,MATCH($A11,Produtos!$A$5:$A$204,0)),0))</x:f>
        <x:v>28</x:v>
      </x:c>
      <x:c r="E11" s="36" t="n">
        <x:f>IF($A11="","",IFERROR(INDEX(Produtos!$H$5:$H$204,MATCH($A11,Produtos!$A$5:$A$204,0))+INDEX(Produtos!$I$5:$I$204,MATCH($A11,Produtos!$A$5:$A$204,0)),0))</x:f>
        <x:v>180</x:v>
      </x:c>
      <x:c r="F11" s="36" t="n">
        <x:f>IF($A11="","",IFERROR(INDEX(Produtos!$N$5:$N$204,MATCH($A11,Produtos!$A$5:$A$204,0)),0))</x:f>
        <x:v>472</x:v>
      </x:c>
      <x:c r="G11" s="36" t="n">
        <x:f>IF($A11="","",IFERROR(INDEX(Produtos!$M$5:$M$204,MATCH($A11,Produtos!$A$5:$A$204,0))/30*INDEX(Produtos!$J$5:$J$204,MATCH($A11,Produtos!$A$5:$A$204,0)),0))</x:f>
        <x:v>164.83333333333334</x:v>
      </x:c>
      <x:c r="H11" s="36" t="n">
        <x:f>IF($A11="","",IFERROR(INDEX(Produtos!$P$5:$P$204,MATCH($A11,Produtos!$A$5:$A$204,0)),0))</x:f>
        <x:v>615</x:v>
      </x:c>
      <x:c r="I11" s="36" t="n">
        <x:f>IF($A11="","",IFERROR(INDEX(Produtos!$K$5:$K$204,MATCH($A11,Produtos!$A$5:$A$204,0)),1))</x:f>
        <x:v>5</x:v>
      </x:c>
      <x:c r="J11" s="26" t="n">
        <x:v>300</x:v>
      </x:c>
      <x:c r="K11" s="45" t="n">
        <x:v>46296</x:v>
      </x:c>
      <x:c r="L11" s="48" t="n">
        <x:f>IF(OR($A11="",$K11=""),"",$K11+$D11)</x:f>
        <x:v>46324</x:v>
      </x:c>
      <x:c r="M11" s="36" t="str">
        <x:f>IF($A11="","",IF($H11=0,"SEM PEDIDO",IF($J11=0,"PLANEJAR",IF($J11&lt;$H11,"PEDIDO INSUFICIENTE",IF($L11&gt;Listas!$B$6+$D11,"RISCO DE ATRASO","COBERTO")))))</x:f>
        <x:v>PEDIDO INSUFICIENTE</x:v>
      </x:c>
      <x:c r="N11" s="27" t="str">
        <x:v>Fornecedor confirmado</x:v>
      </x:c>
      <x:c r="O11" s="1"/>
      <x:c r="P11" s="1"/>
      <x:c r="Q11" s="1"/>
      <x:c r="R11" s="1"/>
      <x:c r="S11" s="1"/>
      <x:c r="T11" s="1"/>
      <x:c r="U11" s="1"/>
      <x:c r="V11" s="1"/>
      <x:c r="W11" s="1"/>
    </x:row>
    <x:row r="12">
      <x:c r="A12" s="26" t="str">
        <x:v>SKU-008</x:v>
      </x:c>
      <x:c r="B12" s="36" t="str">
        <x:f>IF($A12="","",IFERROR(INDEX(Produtos!$B$5:$B$204,MATCH($A12,Produtos!$A$5:$A$204,0)),""))</x:f>
        <x:v>Vitamina C 30 cápsulas</x:v>
      </x:c>
      <x:c r="C12" s="36" t="str">
        <x:f>IF($A12="","",IFERROR(INDEX(Produtos!$E$5:$E$204,MATCH($A12,Produtos!$A$5:$A$204,0)),""))</x:f>
        <x:v>Farma Certa</x:v>
      </x:c>
      <x:c r="D12" s="36" t="n">
        <x:f>IF($A12="","",IFERROR(INDEX(Produtos!$F$5:$F$204,MATCH($A12,Produtos!$A$5:$A$204,0)),0))</x:f>
        <x:v>45</x:v>
      </x:c>
      <x:c r="E12" s="36" t="n">
        <x:f>IF($A12="","",IFERROR(INDEX(Produtos!$H$5:$H$204,MATCH($A12,Produtos!$A$5:$A$204,0))+INDEX(Produtos!$I$5:$I$204,MATCH($A12,Produtos!$A$5:$A$204,0)),0))</x:f>
        <x:v>190</x:v>
      </x:c>
      <x:c r="F12" s="36" t="n">
        <x:f>IF($A12="","",IFERROR(INDEX(Produtos!$N$5:$N$204,MATCH($A12,Produtos!$A$5:$A$204,0)),0))</x:f>
        <x:v>605</x:v>
      </x:c>
      <x:c r="G12" s="36" t="n">
        <x:f>IF($A12="","",IFERROR(INDEX(Produtos!$M$5:$M$204,MATCH($A12,Produtos!$A$5:$A$204,0))/30*INDEX(Produtos!$J$5:$J$204,MATCH($A12,Produtos!$A$5:$A$204,0)),0))</x:f>
        <x:v>193.86111111111111</x:v>
      </x:c>
      <x:c r="H12" s="36" t="n">
        <x:f>IF($A12="","",IFERROR(INDEX(Produtos!$P$5:$P$204,MATCH($A12,Produtos!$A$5:$A$204,0)),0))</x:f>
        <x:v>860</x:v>
      </x:c>
      <x:c r="I12" s="36" t="n">
        <x:f>IF($A12="","",IFERROR(INDEX(Produtos!$K$5:$K$204,MATCH($A12,Produtos!$A$5:$A$204,0)),1))</x:f>
        <x:v>10</x:v>
      </x:c>
      <x:c r="J12" s="26" t="n">
        <x:v>620</x:v>
      </x:c>
      <x:c r="K12" s="45" t="n">
        <x:v>46294</x:v>
      </x:c>
      <x:c r="L12" s="48" t="n">
        <x:f>IF(OR($A12="",$K12=""),"",$K12+$D12)</x:f>
        <x:v>46339</x:v>
      </x:c>
      <x:c r="M12" s="36" t="str">
        <x:f>IF($A12="","",IF($H12=0,"SEM PEDIDO",IF($J12=0,"PLANEJAR",IF($J12&lt;$H12,"PEDIDO INSUFICIENTE",IF($L12&gt;Listas!$B$6+$D12,"RISCO DE ATRASO","COBERTO")))))</x:f>
        <x:v>PEDIDO INSUFICIENTE</x:v>
      </x:c>
      <x:c r="N12" s="27" t="str">
        <x:v>Urgente por lead time</x:v>
      </x:c>
      <x:c r="O12" s="1"/>
      <x:c r="P12" s="1"/>
      <x:c r="Q12" s="1"/>
      <x:c r="R12" s="1"/>
      <x:c r="S12" s="1"/>
      <x:c r="T12" s="1"/>
      <x:c r="U12" s="1"/>
      <x:c r="V12" s="1"/>
      <x:c r="W12" s="1"/>
    </x:row>
    <x:row r="13">
      <x:c r="A13" s="26"/>
      <x:c r="B13" s="36" t="str">
        <x:f>IF($A13="","",IFERROR(INDEX(Produtos!$B$5:$B$204,MATCH($A13,Produtos!$A$5:$A$204,0)),""))</x:f>
      </x:c>
      <x:c r="C13" s="36" t="str">
        <x:f>IF($A13="","",IFERROR(INDEX(Produtos!$E$5:$E$204,MATCH($A13,Produtos!$A$5:$A$204,0)),""))</x:f>
      </x:c>
      <x:c r="D13" s="36" t="str">
        <x:f>IF($A13="","",IFERROR(INDEX(Produtos!$F$5:$F$204,MATCH($A13,Produtos!$A$5:$A$204,0)),0))</x:f>
      </x:c>
      <x:c r="E13" s="36" t="str">
        <x:f>IF($A13="","",IFERROR(INDEX(Produtos!$H$5:$H$204,MATCH($A13,Produtos!$A$5:$A$204,0))+INDEX(Produtos!$I$5:$I$204,MATCH($A13,Produtos!$A$5:$A$204,0)),0))</x:f>
      </x:c>
      <x:c r="F13" s="36" t="str">
        <x:f>IF($A13="","",IFERROR(INDEX(Produtos!$N$5:$N$204,MATCH($A13,Produtos!$A$5:$A$204,0)),0))</x:f>
      </x:c>
      <x:c r="G13" s="36" t="str">
        <x:f>IF($A13="","",IFERROR(INDEX(Produtos!$M$5:$M$204,MATCH($A13,Produtos!$A$5:$A$204,0))/30*INDEX(Produtos!$J$5:$J$204,MATCH($A13,Produtos!$A$5:$A$204,0)),0))</x:f>
      </x:c>
      <x:c r="H13" s="36" t="str">
        <x:f>IF($A13="","",IFERROR(INDEX(Produtos!$P$5:$P$204,MATCH($A13,Produtos!$A$5:$A$204,0)),0))</x:f>
      </x:c>
      <x:c r="I13" s="36" t="str">
        <x:f>IF($A13="","",IFERROR(INDEX(Produtos!$K$5:$K$204,MATCH($A13,Produtos!$A$5:$A$204,0)),1))</x:f>
      </x:c>
      <x:c r="J13" s="26"/>
      <x:c r="K13" s="45"/>
      <x:c r="L13" s="48" t="str">
        <x:f>IF(OR($A13="",$K13=""),"",$K13+$D13)</x:f>
      </x:c>
      <x:c r="M13" s="36" t="str">
        <x:f>IF($A13="","",IF($H13=0,"SEM PEDIDO",IF($J13=0,"PLANEJAR",IF($J13&lt;$H13,"PEDIDO INSUFICIENTE",IF($L13&gt;Listas!$B$6+$D13,"RISCO DE ATRASO","COBERTO")))))</x:f>
      </x:c>
      <x:c r="N13" s="27"/>
      <x:c r="O13" s="1"/>
      <x:c r="P13" s="1"/>
      <x:c r="Q13" s="1"/>
      <x:c r="R13" s="1"/>
      <x:c r="S13" s="1"/>
      <x:c r="T13" s="1"/>
      <x:c r="U13" s="1"/>
      <x:c r="V13" s="1"/>
      <x:c r="W13" s="1"/>
    </x:row>
    <x:row r="14">
      <x:c r="A14" s="26"/>
      <x:c r="B14" s="36" t="str">
        <x:f>IF($A14="","",IFERROR(INDEX(Produtos!$B$5:$B$204,MATCH($A14,Produtos!$A$5:$A$204,0)),""))</x:f>
      </x:c>
      <x:c r="C14" s="36" t="str">
        <x:f>IF($A14="","",IFERROR(INDEX(Produtos!$E$5:$E$204,MATCH($A14,Produtos!$A$5:$A$204,0)),""))</x:f>
      </x:c>
      <x:c r="D14" s="36" t="str">
        <x:f>IF($A14="","",IFERROR(INDEX(Produtos!$F$5:$F$204,MATCH($A14,Produtos!$A$5:$A$204,0)),0))</x:f>
      </x:c>
      <x:c r="E14" s="36" t="str">
        <x:f>IF($A14="","",IFERROR(INDEX(Produtos!$H$5:$H$204,MATCH($A14,Produtos!$A$5:$A$204,0))+INDEX(Produtos!$I$5:$I$204,MATCH($A14,Produtos!$A$5:$A$204,0)),0))</x:f>
      </x:c>
      <x:c r="F14" s="36" t="str">
        <x:f>IF($A14="","",IFERROR(INDEX(Produtos!$N$5:$N$204,MATCH($A14,Produtos!$A$5:$A$204,0)),0))</x:f>
      </x:c>
      <x:c r="G14" s="36" t="str">
        <x:f>IF($A14="","",IFERROR(INDEX(Produtos!$M$5:$M$204,MATCH($A14,Produtos!$A$5:$A$204,0))/30*INDEX(Produtos!$J$5:$J$204,MATCH($A14,Produtos!$A$5:$A$204,0)),0))</x:f>
      </x:c>
      <x:c r="H14" s="36" t="str">
        <x:f>IF($A14="","",IFERROR(INDEX(Produtos!$P$5:$P$204,MATCH($A14,Produtos!$A$5:$A$204,0)),0))</x:f>
      </x:c>
      <x:c r="I14" s="36" t="str">
        <x:f>IF($A14="","",IFERROR(INDEX(Produtos!$K$5:$K$204,MATCH($A14,Produtos!$A$5:$A$204,0)),1))</x:f>
      </x:c>
      <x:c r="J14" s="26"/>
      <x:c r="K14" s="45"/>
      <x:c r="L14" s="48" t="str">
        <x:f>IF(OR($A14="",$K14=""),"",$K14+$D14)</x:f>
      </x:c>
      <x:c r="M14" s="36" t="str">
        <x:f>IF($A14="","",IF($H14=0,"SEM PEDIDO",IF($J14=0,"PLANEJAR",IF($J14&lt;$H14,"PEDIDO INSUFICIENTE",IF($L14&gt;Listas!$B$6+$D14,"RISCO DE ATRASO","COBERTO")))))</x:f>
      </x:c>
      <x:c r="N14" s="27"/>
      <x:c r="O14" s="1"/>
      <x:c r="P14" s="1"/>
      <x:c r="Q14" s="1"/>
      <x:c r="R14" s="1"/>
      <x:c r="S14" s="1"/>
      <x:c r="T14" s="1"/>
      <x:c r="U14" s="1"/>
      <x:c r="V14" s="1"/>
      <x:c r="W14" s="1"/>
    </x:row>
    <x:row r="15">
      <x:c r="A15" s="26"/>
      <x:c r="B15" s="36" t="str">
        <x:f>IF($A15="","",IFERROR(INDEX(Produtos!$B$5:$B$204,MATCH($A15,Produtos!$A$5:$A$204,0)),""))</x:f>
      </x:c>
      <x:c r="C15" s="36" t="str">
        <x:f>IF($A15="","",IFERROR(INDEX(Produtos!$E$5:$E$204,MATCH($A15,Produtos!$A$5:$A$204,0)),""))</x:f>
      </x:c>
      <x:c r="D15" s="36" t="str">
        <x:f>IF($A15="","",IFERROR(INDEX(Produtos!$F$5:$F$204,MATCH($A15,Produtos!$A$5:$A$204,0)),0))</x:f>
      </x:c>
      <x:c r="E15" s="36" t="str">
        <x:f>IF($A15="","",IFERROR(INDEX(Produtos!$H$5:$H$204,MATCH($A15,Produtos!$A$5:$A$204,0))+INDEX(Produtos!$I$5:$I$204,MATCH($A15,Produtos!$A$5:$A$204,0)),0))</x:f>
      </x:c>
      <x:c r="F15" s="36" t="str">
        <x:f>IF($A15="","",IFERROR(INDEX(Produtos!$N$5:$N$204,MATCH($A15,Produtos!$A$5:$A$204,0)),0))</x:f>
      </x:c>
      <x:c r="G15" s="36" t="str">
        <x:f>IF($A15="","",IFERROR(INDEX(Produtos!$M$5:$M$204,MATCH($A15,Produtos!$A$5:$A$204,0))/30*INDEX(Produtos!$J$5:$J$204,MATCH($A15,Produtos!$A$5:$A$204,0)),0))</x:f>
      </x:c>
      <x:c r="H15" s="36" t="str">
        <x:f>IF($A15="","",IFERROR(INDEX(Produtos!$P$5:$P$204,MATCH($A15,Produtos!$A$5:$A$204,0)),0))</x:f>
      </x:c>
      <x:c r="I15" s="36" t="str">
        <x:f>IF($A15="","",IFERROR(INDEX(Produtos!$K$5:$K$204,MATCH($A15,Produtos!$A$5:$A$204,0)),1))</x:f>
      </x:c>
      <x:c r="J15" s="26"/>
      <x:c r="K15" s="45"/>
      <x:c r="L15" s="48" t="str">
        <x:f>IF(OR($A15="",$K15=""),"",$K15+$D15)</x:f>
      </x:c>
      <x:c r="M15" s="36" t="str">
        <x:f>IF($A15="","",IF($H15=0,"SEM PEDIDO",IF($J15=0,"PLANEJAR",IF($J15&lt;$H15,"PEDIDO INSUFICIENTE",IF($L15&gt;Listas!$B$6+$D15,"RISCO DE ATRASO","COBERTO")))))</x:f>
      </x:c>
      <x:c r="N15" s="27"/>
      <x:c r="O15" s="1"/>
      <x:c r="P15" s="1"/>
      <x:c r="Q15" s="1"/>
      <x:c r="R15" s="1"/>
      <x:c r="S15" s="1"/>
      <x:c r="T15" s="1"/>
      <x:c r="U15" s="1"/>
      <x:c r="V15" s="1"/>
      <x:c r="W15" s="1"/>
    </x:row>
    <x:row r="16">
      <x:c r="A16" s="26"/>
      <x:c r="B16" s="36" t="str">
        <x:f>IF($A16="","",IFERROR(INDEX(Produtos!$B$5:$B$204,MATCH($A16,Produtos!$A$5:$A$204,0)),""))</x:f>
      </x:c>
      <x:c r="C16" s="36" t="str">
        <x:f>IF($A16="","",IFERROR(INDEX(Produtos!$E$5:$E$204,MATCH($A16,Produtos!$A$5:$A$204,0)),""))</x:f>
      </x:c>
      <x:c r="D16" s="36" t="str">
        <x:f>IF($A16="","",IFERROR(INDEX(Produtos!$F$5:$F$204,MATCH($A16,Produtos!$A$5:$A$204,0)),0))</x:f>
      </x:c>
      <x:c r="E16" s="36" t="str">
        <x:f>IF($A16="","",IFERROR(INDEX(Produtos!$H$5:$H$204,MATCH($A16,Produtos!$A$5:$A$204,0))+INDEX(Produtos!$I$5:$I$204,MATCH($A16,Produtos!$A$5:$A$204,0)),0))</x:f>
      </x:c>
      <x:c r="F16" s="36" t="str">
        <x:f>IF($A16="","",IFERROR(INDEX(Produtos!$N$5:$N$204,MATCH($A16,Produtos!$A$5:$A$204,0)),0))</x:f>
      </x:c>
      <x:c r="G16" s="36" t="str">
        <x:f>IF($A16="","",IFERROR(INDEX(Produtos!$M$5:$M$204,MATCH($A16,Produtos!$A$5:$A$204,0))/30*INDEX(Produtos!$J$5:$J$204,MATCH($A16,Produtos!$A$5:$A$204,0)),0))</x:f>
      </x:c>
      <x:c r="H16" s="36" t="str">
        <x:f>IF($A16="","",IFERROR(INDEX(Produtos!$P$5:$P$204,MATCH($A16,Produtos!$A$5:$A$204,0)),0))</x:f>
      </x:c>
      <x:c r="I16" s="36" t="str">
        <x:f>IF($A16="","",IFERROR(INDEX(Produtos!$K$5:$K$204,MATCH($A16,Produtos!$A$5:$A$204,0)),1))</x:f>
      </x:c>
      <x:c r="J16" s="26"/>
      <x:c r="K16" s="45"/>
      <x:c r="L16" s="48" t="str">
        <x:f>IF(OR($A16="",$K16=""),"",$K16+$D16)</x:f>
      </x:c>
      <x:c r="M16" s="36" t="str">
        <x:f>IF($A16="","",IF($H16=0,"SEM PEDIDO",IF($J16=0,"PLANEJAR",IF($J16&lt;$H16,"PEDIDO INSUFICIENTE",IF($L16&gt;Listas!$B$6+$D16,"RISCO DE ATRASO","COBERTO")))))</x:f>
      </x:c>
      <x:c r="N16" s="27"/>
      <x:c r="O16" s="1"/>
      <x:c r="P16" s="1"/>
      <x:c r="Q16" s="1"/>
      <x:c r="R16" s="1"/>
      <x:c r="S16" s="1"/>
      <x:c r="T16" s="1"/>
      <x:c r="U16" s="1"/>
      <x:c r="V16" s="1"/>
      <x:c r="W16" s="1"/>
    </x:row>
    <x:row r="17">
      <x:c r="A17" s="26"/>
      <x:c r="B17" s="36" t="str">
        <x:f>IF($A17="","",IFERROR(INDEX(Produtos!$B$5:$B$204,MATCH($A17,Produtos!$A$5:$A$204,0)),""))</x:f>
      </x:c>
      <x:c r="C17" s="36" t="str">
        <x:f>IF($A17="","",IFERROR(INDEX(Produtos!$E$5:$E$204,MATCH($A17,Produtos!$A$5:$A$204,0)),""))</x:f>
      </x:c>
      <x:c r="D17" s="36" t="str">
        <x:f>IF($A17="","",IFERROR(INDEX(Produtos!$F$5:$F$204,MATCH($A17,Produtos!$A$5:$A$204,0)),0))</x:f>
      </x:c>
      <x:c r="E17" s="36" t="str">
        <x:f>IF($A17="","",IFERROR(INDEX(Produtos!$H$5:$H$204,MATCH($A17,Produtos!$A$5:$A$204,0))+INDEX(Produtos!$I$5:$I$204,MATCH($A17,Produtos!$A$5:$A$204,0)),0))</x:f>
      </x:c>
      <x:c r="F17" s="36" t="str">
        <x:f>IF($A17="","",IFERROR(INDEX(Produtos!$N$5:$N$204,MATCH($A17,Produtos!$A$5:$A$204,0)),0))</x:f>
      </x:c>
      <x:c r="G17" s="36" t="str">
        <x:f>IF($A17="","",IFERROR(INDEX(Produtos!$M$5:$M$204,MATCH($A17,Produtos!$A$5:$A$204,0))/30*INDEX(Produtos!$J$5:$J$204,MATCH($A17,Produtos!$A$5:$A$204,0)),0))</x:f>
      </x:c>
      <x:c r="H17" s="36" t="str">
        <x:f>IF($A17="","",IFERROR(INDEX(Produtos!$P$5:$P$204,MATCH($A17,Produtos!$A$5:$A$204,0)),0))</x:f>
      </x:c>
      <x:c r="I17" s="36" t="str">
        <x:f>IF($A17="","",IFERROR(INDEX(Produtos!$K$5:$K$204,MATCH($A17,Produtos!$A$5:$A$204,0)),1))</x:f>
      </x:c>
      <x:c r="J17" s="26"/>
      <x:c r="K17" s="45"/>
      <x:c r="L17" s="48" t="str">
        <x:f>IF(OR($A17="",$K17=""),"",$K17+$D17)</x:f>
      </x:c>
      <x:c r="M17" s="36" t="str">
        <x:f>IF($A17="","",IF($H17=0,"SEM PEDIDO",IF($J17=0,"PLANEJAR",IF($J17&lt;$H17,"PEDIDO INSUFICIENTE",IF($L17&gt;Listas!$B$6+$D17,"RISCO DE ATRASO","COBERTO")))))</x:f>
      </x:c>
      <x:c r="N17" s="27"/>
      <x:c r="O17" s="1"/>
      <x:c r="P17" s="1"/>
      <x:c r="Q17" s="1"/>
      <x:c r="R17" s="1"/>
      <x:c r="S17" s="1"/>
      <x:c r="T17" s="1"/>
      <x:c r="U17" s="1"/>
      <x:c r="V17" s="1"/>
      <x:c r="W17" s="1"/>
    </x:row>
    <x:row r="18">
      <x:c r="A18" s="26"/>
      <x:c r="B18" s="36" t="str">
        <x:f>IF($A18="","",IFERROR(INDEX(Produtos!$B$5:$B$204,MATCH($A18,Produtos!$A$5:$A$204,0)),""))</x:f>
      </x:c>
      <x:c r="C18" s="36" t="str">
        <x:f>IF($A18="","",IFERROR(INDEX(Produtos!$E$5:$E$204,MATCH($A18,Produtos!$A$5:$A$204,0)),""))</x:f>
      </x:c>
      <x:c r="D18" s="36" t="str">
        <x:f>IF($A18="","",IFERROR(INDEX(Produtos!$F$5:$F$204,MATCH($A18,Produtos!$A$5:$A$204,0)),0))</x:f>
      </x:c>
      <x:c r="E18" s="36" t="str">
        <x:f>IF($A18="","",IFERROR(INDEX(Produtos!$H$5:$H$204,MATCH($A18,Produtos!$A$5:$A$204,0))+INDEX(Produtos!$I$5:$I$204,MATCH($A18,Produtos!$A$5:$A$204,0)),0))</x:f>
      </x:c>
      <x:c r="F18" s="36" t="str">
        <x:f>IF($A18="","",IFERROR(INDEX(Produtos!$N$5:$N$204,MATCH($A18,Produtos!$A$5:$A$204,0)),0))</x:f>
      </x:c>
      <x:c r="G18" s="36" t="str">
        <x:f>IF($A18="","",IFERROR(INDEX(Produtos!$M$5:$M$204,MATCH($A18,Produtos!$A$5:$A$204,0))/30*INDEX(Produtos!$J$5:$J$204,MATCH($A18,Produtos!$A$5:$A$204,0)),0))</x:f>
      </x:c>
      <x:c r="H18" s="36" t="str">
        <x:f>IF($A18="","",IFERROR(INDEX(Produtos!$P$5:$P$204,MATCH($A18,Produtos!$A$5:$A$204,0)),0))</x:f>
      </x:c>
      <x:c r="I18" s="36" t="str">
        <x:f>IF($A18="","",IFERROR(INDEX(Produtos!$K$5:$K$204,MATCH($A18,Produtos!$A$5:$A$204,0)),1))</x:f>
      </x:c>
      <x:c r="J18" s="26"/>
      <x:c r="K18" s="45"/>
      <x:c r="L18" s="48" t="str">
        <x:f>IF(OR($A18="",$K18=""),"",$K18+$D18)</x:f>
      </x:c>
      <x:c r="M18" s="36" t="str">
        <x:f>IF($A18="","",IF($H18=0,"SEM PEDIDO",IF($J18=0,"PLANEJAR",IF($J18&lt;$H18,"PEDIDO INSUFICIENTE",IF($L18&gt;Listas!$B$6+$D18,"RISCO DE ATRASO","COBERTO")))))</x:f>
      </x:c>
      <x:c r="N18" s="27"/>
      <x:c r="O18" s="1"/>
      <x:c r="P18" s="1"/>
      <x:c r="Q18" s="1"/>
      <x:c r="R18" s="1"/>
      <x:c r="S18" s="1"/>
      <x:c r="T18" s="1"/>
      <x:c r="U18" s="1"/>
      <x:c r="V18" s="1"/>
      <x:c r="W18" s="1"/>
    </x:row>
    <x:row r="19">
      <x:c r="A19" s="26"/>
      <x:c r="B19" s="36" t="str">
        <x:f>IF($A19="","",IFERROR(INDEX(Produtos!$B$5:$B$204,MATCH($A19,Produtos!$A$5:$A$204,0)),""))</x:f>
      </x:c>
      <x:c r="C19" s="36" t="str">
        <x:f>IF($A19="","",IFERROR(INDEX(Produtos!$E$5:$E$204,MATCH($A19,Produtos!$A$5:$A$204,0)),""))</x:f>
      </x:c>
      <x:c r="D19" s="36" t="str">
        <x:f>IF($A19="","",IFERROR(INDEX(Produtos!$F$5:$F$204,MATCH($A19,Produtos!$A$5:$A$204,0)),0))</x:f>
      </x:c>
      <x:c r="E19" s="36" t="str">
        <x:f>IF($A19="","",IFERROR(INDEX(Produtos!$H$5:$H$204,MATCH($A19,Produtos!$A$5:$A$204,0))+INDEX(Produtos!$I$5:$I$204,MATCH($A19,Produtos!$A$5:$A$204,0)),0))</x:f>
      </x:c>
      <x:c r="F19" s="36" t="str">
        <x:f>IF($A19="","",IFERROR(INDEX(Produtos!$N$5:$N$204,MATCH($A19,Produtos!$A$5:$A$204,0)),0))</x:f>
      </x:c>
      <x:c r="G19" s="36" t="str">
        <x:f>IF($A19="","",IFERROR(INDEX(Produtos!$M$5:$M$204,MATCH($A19,Produtos!$A$5:$A$204,0))/30*INDEX(Produtos!$J$5:$J$204,MATCH($A19,Produtos!$A$5:$A$204,0)),0))</x:f>
      </x:c>
      <x:c r="H19" s="36" t="str">
        <x:f>IF($A19="","",IFERROR(INDEX(Produtos!$P$5:$P$204,MATCH($A19,Produtos!$A$5:$A$204,0)),0))</x:f>
      </x:c>
      <x:c r="I19" s="36" t="str">
        <x:f>IF($A19="","",IFERROR(INDEX(Produtos!$K$5:$K$204,MATCH($A19,Produtos!$A$5:$A$204,0)),1))</x:f>
      </x:c>
      <x:c r="J19" s="26"/>
      <x:c r="K19" s="45"/>
      <x:c r="L19" s="48" t="str">
        <x:f>IF(OR($A19="",$K19=""),"",$K19+$D19)</x:f>
      </x:c>
      <x:c r="M19" s="36" t="str">
        <x:f>IF($A19="","",IF($H19=0,"SEM PEDIDO",IF($J19=0,"PLANEJAR",IF($J19&lt;$H19,"PEDIDO INSUFICIENTE",IF($L19&gt;Listas!$B$6+$D19,"RISCO DE ATRASO","COBERTO")))))</x:f>
      </x:c>
      <x:c r="N19" s="27"/>
      <x:c r="O19" s="1"/>
      <x:c r="P19" s="1"/>
      <x:c r="Q19" s="1"/>
      <x:c r="R19" s="1"/>
      <x:c r="S19" s="1"/>
      <x:c r="T19" s="1"/>
      <x:c r="U19" s="1"/>
      <x:c r="V19" s="1"/>
      <x:c r="W19" s="1"/>
    </x:row>
    <x:row r="20">
      <x:c r="A20" s="26"/>
      <x:c r="B20" s="36" t="str">
        <x:f>IF($A20="","",IFERROR(INDEX(Produtos!$B$5:$B$204,MATCH($A20,Produtos!$A$5:$A$204,0)),""))</x:f>
      </x:c>
      <x:c r="C20" s="36" t="str">
        <x:f>IF($A20="","",IFERROR(INDEX(Produtos!$E$5:$E$204,MATCH($A20,Produtos!$A$5:$A$204,0)),""))</x:f>
      </x:c>
      <x:c r="D20" s="36" t="str">
        <x:f>IF($A20="","",IFERROR(INDEX(Produtos!$F$5:$F$204,MATCH($A20,Produtos!$A$5:$A$204,0)),0))</x:f>
      </x:c>
      <x:c r="E20" s="36" t="str">
        <x:f>IF($A20="","",IFERROR(INDEX(Produtos!$H$5:$H$204,MATCH($A20,Produtos!$A$5:$A$204,0))+INDEX(Produtos!$I$5:$I$204,MATCH($A20,Produtos!$A$5:$A$204,0)),0))</x:f>
      </x:c>
      <x:c r="F20" s="36" t="str">
        <x:f>IF($A20="","",IFERROR(INDEX(Produtos!$N$5:$N$204,MATCH($A20,Produtos!$A$5:$A$204,0)),0))</x:f>
      </x:c>
      <x:c r="G20" s="36" t="str">
        <x:f>IF($A20="","",IFERROR(INDEX(Produtos!$M$5:$M$204,MATCH($A20,Produtos!$A$5:$A$204,0))/30*INDEX(Produtos!$J$5:$J$204,MATCH($A20,Produtos!$A$5:$A$204,0)),0))</x:f>
      </x:c>
      <x:c r="H20" s="36" t="str">
        <x:f>IF($A20="","",IFERROR(INDEX(Produtos!$P$5:$P$204,MATCH($A20,Produtos!$A$5:$A$204,0)),0))</x:f>
      </x:c>
      <x:c r="I20" s="36" t="str">
        <x:f>IF($A20="","",IFERROR(INDEX(Produtos!$K$5:$K$204,MATCH($A20,Produtos!$A$5:$A$204,0)),1))</x:f>
      </x:c>
      <x:c r="J20" s="26"/>
      <x:c r="K20" s="45"/>
      <x:c r="L20" s="48" t="str">
        <x:f>IF(OR($A20="",$K20=""),"",$K20+$D20)</x:f>
      </x:c>
      <x:c r="M20" s="36" t="str">
        <x:f>IF($A20="","",IF($H20=0,"SEM PEDIDO",IF($J20=0,"PLANEJAR",IF($J20&lt;$H20,"PEDIDO INSUFICIENTE",IF($L20&gt;Listas!$B$6+$D20,"RISCO DE ATRASO","COBERTO")))))</x:f>
      </x:c>
      <x:c r="N20" s="27"/>
      <x:c r="O20" s="1"/>
      <x:c r="P20" s="1"/>
      <x:c r="Q20" s="1"/>
      <x:c r="R20" s="1"/>
      <x:c r="S20" s="1"/>
      <x:c r="T20" s="1"/>
      <x:c r="U20" s="1"/>
      <x:c r="V20" s="1"/>
      <x:c r="W20" s="1"/>
    </x:row>
    <x:row r="21">
      <x:c r="A21" s="26"/>
      <x:c r="B21" s="36" t="str">
        <x:f>IF($A21="","",IFERROR(INDEX(Produtos!$B$5:$B$204,MATCH($A21,Produtos!$A$5:$A$204,0)),""))</x:f>
      </x:c>
      <x:c r="C21" s="36" t="str">
        <x:f>IF($A21="","",IFERROR(INDEX(Produtos!$E$5:$E$204,MATCH($A21,Produtos!$A$5:$A$204,0)),""))</x:f>
      </x:c>
      <x:c r="D21" s="36" t="str">
        <x:f>IF($A21="","",IFERROR(INDEX(Produtos!$F$5:$F$204,MATCH($A21,Produtos!$A$5:$A$204,0)),0))</x:f>
      </x:c>
      <x:c r="E21" s="36" t="str">
        <x:f>IF($A21="","",IFERROR(INDEX(Produtos!$H$5:$H$204,MATCH($A21,Produtos!$A$5:$A$204,0))+INDEX(Produtos!$I$5:$I$204,MATCH($A21,Produtos!$A$5:$A$204,0)),0))</x:f>
      </x:c>
      <x:c r="F21" s="36" t="str">
        <x:f>IF($A21="","",IFERROR(INDEX(Produtos!$N$5:$N$204,MATCH($A21,Produtos!$A$5:$A$204,0)),0))</x:f>
      </x:c>
      <x:c r="G21" s="36" t="str">
        <x:f>IF($A21="","",IFERROR(INDEX(Produtos!$M$5:$M$204,MATCH($A21,Produtos!$A$5:$A$204,0))/30*INDEX(Produtos!$J$5:$J$204,MATCH($A21,Produtos!$A$5:$A$204,0)),0))</x:f>
      </x:c>
      <x:c r="H21" s="36" t="str">
        <x:f>IF($A21="","",IFERROR(INDEX(Produtos!$P$5:$P$204,MATCH($A21,Produtos!$A$5:$A$204,0)),0))</x:f>
      </x:c>
      <x:c r="I21" s="36" t="str">
        <x:f>IF($A21="","",IFERROR(INDEX(Produtos!$K$5:$K$204,MATCH($A21,Produtos!$A$5:$A$204,0)),1))</x:f>
      </x:c>
      <x:c r="J21" s="26"/>
      <x:c r="K21" s="45"/>
      <x:c r="L21" s="48" t="str">
        <x:f>IF(OR($A21="",$K21=""),"",$K21+$D21)</x:f>
      </x:c>
      <x:c r="M21" s="36" t="str">
        <x:f>IF($A21="","",IF($H21=0,"SEM PEDIDO",IF($J21=0,"PLANEJAR",IF($J21&lt;$H21,"PEDIDO INSUFICIENTE",IF($L21&gt;Listas!$B$6+$D21,"RISCO DE ATRASO","COBERTO")))))</x:f>
      </x:c>
      <x:c r="N21" s="27"/>
      <x:c r="O21" s="1"/>
      <x:c r="P21" s="1"/>
      <x:c r="Q21" s="1"/>
      <x:c r="R21" s="1"/>
      <x:c r="S21" s="1"/>
      <x:c r="T21" s="1"/>
      <x:c r="U21" s="1"/>
      <x:c r="V21" s="1"/>
      <x:c r="W21" s="1"/>
    </x:row>
    <x:row r="22">
      <x:c r="A22" s="26"/>
      <x:c r="B22" s="36" t="str">
        <x:f>IF($A22="","",IFERROR(INDEX(Produtos!$B$5:$B$204,MATCH($A22,Produtos!$A$5:$A$204,0)),""))</x:f>
      </x:c>
      <x:c r="C22" s="36" t="str">
        <x:f>IF($A22="","",IFERROR(INDEX(Produtos!$E$5:$E$204,MATCH($A22,Produtos!$A$5:$A$204,0)),""))</x:f>
      </x:c>
      <x:c r="D22" s="36" t="str">
        <x:f>IF($A22="","",IFERROR(INDEX(Produtos!$F$5:$F$204,MATCH($A22,Produtos!$A$5:$A$204,0)),0))</x:f>
      </x:c>
      <x:c r="E22" s="36" t="str">
        <x:f>IF($A22="","",IFERROR(INDEX(Produtos!$H$5:$H$204,MATCH($A22,Produtos!$A$5:$A$204,0))+INDEX(Produtos!$I$5:$I$204,MATCH($A22,Produtos!$A$5:$A$204,0)),0))</x:f>
      </x:c>
      <x:c r="F22" s="36" t="str">
        <x:f>IF($A22="","",IFERROR(INDEX(Produtos!$N$5:$N$204,MATCH($A22,Produtos!$A$5:$A$204,0)),0))</x:f>
      </x:c>
      <x:c r="G22" s="36" t="str">
        <x:f>IF($A22="","",IFERROR(INDEX(Produtos!$M$5:$M$204,MATCH($A22,Produtos!$A$5:$A$204,0))/30*INDEX(Produtos!$J$5:$J$204,MATCH($A22,Produtos!$A$5:$A$204,0)),0))</x:f>
      </x:c>
      <x:c r="H22" s="36" t="str">
        <x:f>IF($A22="","",IFERROR(INDEX(Produtos!$P$5:$P$204,MATCH($A22,Produtos!$A$5:$A$204,0)),0))</x:f>
      </x:c>
      <x:c r="I22" s="36" t="str">
        <x:f>IF($A22="","",IFERROR(INDEX(Produtos!$K$5:$K$204,MATCH($A22,Produtos!$A$5:$A$204,0)),1))</x:f>
      </x:c>
      <x:c r="J22" s="26"/>
      <x:c r="K22" s="45"/>
      <x:c r="L22" s="48" t="str">
        <x:f>IF(OR($A22="",$K22=""),"",$K22+$D22)</x:f>
      </x:c>
      <x:c r="M22" s="36" t="str">
        <x:f>IF($A22="","",IF($H22=0,"SEM PEDIDO",IF($J22=0,"PLANEJAR",IF($J22&lt;$H22,"PEDIDO INSUFICIENTE",IF($L22&gt;Listas!$B$6+$D22,"RISCO DE ATRASO","COBERTO")))))</x:f>
      </x:c>
      <x:c r="N22" s="27"/>
      <x:c r="O22" s="1"/>
      <x:c r="P22" s="1"/>
      <x:c r="Q22" s="1"/>
      <x:c r="R22" s="1"/>
      <x:c r="S22" s="1"/>
      <x:c r="T22" s="1"/>
      <x:c r="U22" s="1"/>
      <x:c r="V22" s="1"/>
      <x:c r="W22" s="1"/>
    </x:row>
    <x:row r="23">
      <x:c r="A23" s="26"/>
      <x:c r="B23" s="36" t="str">
        <x:f>IF($A23="","",IFERROR(INDEX(Produtos!$B$5:$B$204,MATCH($A23,Produtos!$A$5:$A$204,0)),""))</x:f>
      </x:c>
      <x:c r="C23" s="36" t="str">
        <x:f>IF($A23="","",IFERROR(INDEX(Produtos!$E$5:$E$204,MATCH($A23,Produtos!$A$5:$A$204,0)),""))</x:f>
      </x:c>
      <x:c r="D23" s="36" t="str">
        <x:f>IF($A23="","",IFERROR(INDEX(Produtos!$F$5:$F$204,MATCH($A23,Produtos!$A$5:$A$204,0)),0))</x:f>
      </x:c>
      <x:c r="E23" s="36" t="str">
        <x:f>IF($A23="","",IFERROR(INDEX(Produtos!$H$5:$H$204,MATCH($A23,Produtos!$A$5:$A$204,0))+INDEX(Produtos!$I$5:$I$204,MATCH($A23,Produtos!$A$5:$A$204,0)),0))</x:f>
      </x:c>
      <x:c r="F23" s="36" t="str">
        <x:f>IF($A23="","",IFERROR(INDEX(Produtos!$N$5:$N$204,MATCH($A23,Produtos!$A$5:$A$204,0)),0))</x:f>
      </x:c>
      <x:c r="G23" s="36" t="str">
        <x:f>IF($A23="","",IFERROR(INDEX(Produtos!$M$5:$M$204,MATCH($A23,Produtos!$A$5:$A$204,0))/30*INDEX(Produtos!$J$5:$J$204,MATCH($A23,Produtos!$A$5:$A$204,0)),0))</x:f>
      </x:c>
      <x:c r="H23" s="36" t="str">
        <x:f>IF($A23="","",IFERROR(INDEX(Produtos!$P$5:$P$204,MATCH($A23,Produtos!$A$5:$A$204,0)),0))</x:f>
      </x:c>
      <x:c r="I23" s="36" t="str">
        <x:f>IF($A23="","",IFERROR(INDEX(Produtos!$K$5:$K$204,MATCH($A23,Produtos!$A$5:$A$204,0)),1))</x:f>
      </x:c>
      <x:c r="J23" s="26"/>
      <x:c r="K23" s="45"/>
      <x:c r="L23" s="48" t="str">
        <x:f>IF(OR($A23="",$K23=""),"",$K23+$D23)</x:f>
      </x:c>
      <x:c r="M23" s="36" t="str">
        <x:f>IF($A23="","",IF($H23=0,"SEM PEDIDO",IF($J23=0,"PLANEJAR",IF($J23&lt;$H23,"PEDIDO INSUFICIENTE",IF($L23&gt;Listas!$B$6+$D23,"RISCO DE ATRASO","COBERTO")))))</x:f>
      </x:c>
      <x:c r="N23" s="27"/>
      <x:c r="O23" s="1"/>
      <x:c r="P23" s="1"/>
      <x:c r="Q23" s="1"/>
      <x:c r="R23" s="1"/>
      <x:c r="S23" s="1"/>
      <x:c r="T23" s="1"/>
      <x:c r="U23" s="1"/>
      <x:c r="V23" s="1"/>
      <x:c r="W23" s="1"/>
    </x:row>
    <x:row r="24">
      <x:c r="A24" s="26"/>
      <x:c r="B24" s="36" t="str">
        <x:f>IF($A24="","",IFERROR(INDEX(Produtos!$B$5:$B$204,MATCH($A24,Produtos!$A$5:$A$204,0)),""))</x:f>
      </x:c>
      <x:c r="C24" s="36" t="str">
        <x:f>IF($A24="","",IFERROR(INDEX(Produtos!$E$5:$E$204,MATCH($A24,Produtos!$A$5:$A$204,0)),""))</x:f>
      </x:c>
      <x:c r="D24" s="36" t="str">
        <x:f>IF($A24="","",IFERROR(INDEX(Produtos!$F$5:$F$204,MATCH($A24,Produtos!$A$5:$A$204,0)),0))</x:f>
      </x:c>
      <x:c r="E24" s="36" t="str">
        <x:f>IF($A24="","",IFERROR(INDEX(Produtos!$H$5:$H$204,MATCH($A24,Produtos!$A$5:$A$204,0))+INDEX(Produtos!$I$5:$I$204,MATCH($A24,Produtos!$A$5:$A$204,0)),0))</x:f>
      </x:c>
      <x:c r="F24" s="36" t="str">
        <x:f>IF($A24="","",IFERROR(INDEX(Produtos!$N$5:$N$204,MATCH($A24,Produtos!$A$5:$A$204,0)),0))</x:f>
      </x:c>
      <x:c r="G24" s="36" t="str">
        <x:f>IF($A24="","",IFERROR(INDEX(Produtos!$M$5:$M$204,MATCH($A24,Produtos!$A$5:$A$204,0))/30*INDEX(Produtos!$J$5:$J$204,MATCH($A24,Produtos!$A$5:$A$204,0)),0))</x:f>
      </x:c>
      <x:c r="H24" s="36" t="str">
        <x:f>IF($A24="","",IFERROR(INDEX(Produtos!$P$5:$P$204,MATCH($A24,Produtos!$A$5:$A$204,0)),0))</x:f>
      </x:c>
      <x:c r="I24" s="36" t="str">
        <x:f>IF($A24="","",IFERROR(INDEX(Produtos!$K$5:$K$204,MATCH($A24,Produtos!$A$5:$A$204,0)),1))</x:f>
      </x:c>
      <x:c r="J24" s="26"/>
      <x:c r="K24" s="45"/>
      <x:c r="L24" s="48" t="str">
        <x:f>IF(OR($A24="",$K24=""),"",$K24+$D24)</x:f>
      </x:c>
      <x:c r="M24" s="36" t="str">
        <x:f>IF($A24="","",IF($H24=0,"SEM PEDIDO",IF($J24=0,"PLANEJAR",IF($J24&lt;$H24,"PEDIDO INSUFICIENTE",IF($L24&gt;Listas!$B$6+$D24,"RISCO DE ATRASO","COBERTO")))))</x:f>
      </x:c>
      <x:c r="N24" s="27"/>
      <x:c r="O24" s="1"/>
      <x:c r="P24" s="1"/>
      <x:c r="Q24" s="1"/>
      <x:c r="R24" s="1"/>
      <x:c r="S24" s="1"/>
      <x:c r="T24" s="1"/>
      <x:c r="U24" s="1"/>
      <x:c r="V24" s="1"/>
      <x:c r="W24" s="1"/>
    </x:row>
    <x:row r="25">
      <x:c r="A25" s="26"/>
      <x:c r="B25" s="36" t="str">
        <x:f>IF($A25="","",IFERROR(INDEX(Produtos!$B$5:$B$204,MATCH($A25,Produtos!$A$5:$A$204,0)),""))</x:f>
      </x:c>
      <x:c r="C25" s="36" t="str">
        <x:f>IF($A25="","",IFERROR(INDEX(Produtos!$E$5:$E$204,MATCH($A25,Produtos!$A$5:$A$204,0)),""))</x:f>
      </x:c>
      <x:c r="D25" s="36" t="str">
        <x:f>IF($A25="","",IFERROR(INDEX(Produtos!$F$5:$F$204,MATCH($A25,Produtos!$A$5:$A$204,0)),0))</x:f>
      </x:c>
      <x:c r="E25" s="36" t="str">
        <x:f>IF($A25="","",IFERROR(INDEX(Produtos!$H$5:$H$204,MATCH($A25,Produtos!$A$5:$A$204,0))+INDEX(Produtos!$I$5:$I$204,MATCH($A25,Produtos!$A$5:$A$204,0)),0))</x:f>
      </x:c>
      <x:c r="F25" s="36" t="str">
        <x:f>IF($A25="","",IFERROR(INDEX(Produtos!$N$5:$N$204,MATCH($A25,Produtos!$A$5:$A$204,0)),0))</x:f>
      </x:c>
      <x:c r="G25" s="36" t="str">
        <x:f>IF($A25="","",IFERROR(INDEX(Produtos!$M$5:$M$204,MATCH($A25,Produtos!$A$5:$A$204,0))/30*INDEX(Produtos!$J$5:$J$204,MATCH($A25,Produtos!$A$5:$A$204,0)),0))</x:f>
      </x:c>
      <x:c r="H25" s="36" t="str">
        <x:f>IF($A25="","",IFERROR(INDEX(Produtos!$P$5:$P$204,MATCH($A25,Produtos!$A$5:$A$204,0)),0))</x:f>
      </x:c>
      <x:c r="I25" s="36" t="str">
        <x:f>IF($A25="","",IFERROR(INDEX(Produtos!$K$5:$K$204,MATCH($A25,Produtos!$A$5:$A$204,0)),1))</x:f>
      </x:c>
      <x:c r="J25" s="26"/>
      <x:c r="K25" s="45"/>
      <x:c r="L25" s="48" t="str">
        <x:f>IF(OR($A25="",$K25=""),"",$K25+$D25)</x:f>
      </x:c>
      <x:c r="M25" s="36" t="str">
        <x:f>IF($A25="","",IF($H25=0,"SEM PEDIDO",IF($J25=0,"PLANEJAR",IF($J25&lt;$H25,"PEDIDO INSUFICIENTE",IF($L25&gt;Listas!$B$6+$D25,"RISCO DE ATRASO","COBERTO")))))</x:f>
      </x:c>
      <x:c r="N25" s="27"/>
      <x:c r="O25" s="1"/>
      <x:c r="P25" s="1"/>
      <x:c r="Q25" s="1"/>
      <x:c r="R25" s="1"/>
      <x:c r="S25" s="1"/>
      <x:c r="T25" s="1"/>
      <x:c r="U25" s="1"/>
      <x:c r="V25" s="1"/>
      <x:c r="W25" s="1"/>
    </x:row>
    <x:row r="26">
      <x:c r="A26" s="26"/>
      <x:c r="B26" s="36" t="str">
        <x:f>IF($A26="","",IFERROR(INDEX(Produtos!$B$5:$B$204,MATCH($A26,Produtos!$A$5:$A$204,0)),""))</x:f>
      </x:c>
      <x:c r="C26" s="36" t="str">
        <x:f>IF($A26="","",IFERROR(INDEX(Produtos!$E$5:$E$204,MATCH($A26,Produtos!$A$5:$A$204,0)),""))</x:f>
      </x:c>
      <x:c r="D26" s="36" t="str">
        <x:f>IF($A26="","",IFERROR(INDEX(Produtos!$F$5:$F$204,MATCH($A26,Produtos!$A$5:$A$204,0)),0))</x:f>
      </x:c>
      <x:c r="E26" s="36" t="str">
        <x:f>IF($A26="","",IFERROR(INDEX(Produtos!$H$5:$H$204,MATCH($A26,Produtos!$A$5:$A$204,0))+INDEX(Produtos!$I$5:$I$204,MATCH($A26,Produtos!$A$5:$A$204,0)),0))</x:f>
      </x:c>
      <x:c r="F26" s="36" t="str">
        <x:f>IF($A26="","",IFERROR(INDEX(Produtos!$N$5:$N$204,MATCH($A26,Produtos!$A$5:$A$204,0)),0))</x:f>
      </x:c>
      <x:c r="G26" s="36" t="str">
        <x:f>IF($A26="","",IFERROR(INDEX(Produtos!$M$5:$M$204,MATCH($A26,Produtos!$A$5:$A$204,0))/30*INDEX(Produtos!$J$5:$J$204,MATCH($A26,Produtos!$A$5:$A$204,0)),0))</x:f>
      </x:c>
      <x:c r="H26" s="36" t="str">
        <x:f>IF($A26="","",IFERROR(INDEX(Produtos!$P$5:$P$204,MATCH($A26,Produtos!$A$5:$A$204,0)),0))</x:f>
      </x:c>
      <x:c r="I26" s="36" t="str">
        <x:f>IF($A26="","",IFERROR(INDEX(Produtos!$K$5:$K$204,MATCH($A26,Produtos!$A$5:$A$204,0)),1))</x:f>
      </x:c>
      <x:c r="J26" s="26"/>
      <x:c r="K26" s="45"/>
      <x:c r="L26" s="48" t="str">
        <x:f>IF(OR($A26="",$K26=""),"",$K26+$D26)</x:f>
      </x:c>
      <x:c r="M26" s="36" t="str">
        <x:f>IF($A26="","",IF($H26=0,"SEM PEDIDO",IF($J26=0,"PLANEJAR",IF($J26&lt;$H26,"PEDIDO INSUFICIENTE",IF($L26&gt;Listas!$B$6+$D26,"RISCO DE ATRASO","COBERTO")))))</x:f>
      </x:c>
      <x:c r="N26" s="27"/>
      <x:c r="O26" s="1"/>
      <x:c r="P26" s="1"/>
      <x:c r="Q26" s="1"/>
      <x:c r="R26" s="1"/>
      <x:c r="S26" s="1"/>
      <x:c r="T26" s="1"/>
      <x:c r="U26" s="1"/>
      <x:c r="V26" s="1"/>
      <x:c r="W26" s="1"/>
    </x:row>
    <x:row r="27">
      <x:c r="A27" s="26"/>
      <x:c r="B27" s="36" t="str">
        <x:f>IF($A27="","",IFERROR(INDEX(Produtos!$B$5:$B$204,MATCH($A27,Produtos!$A$5:$A$204,0)),""))</x:f>
      </x:c>
      <x:c r="C27" s="36" t="str">
        <x:f>IF($A27="","",IFERROR(INDEX(Produtos!$E$5:$E$204,MATCH($A27,Produtos!$A$5:$A$204,0)),""))</x:f>
      </x:c>
      <x:c r="D27" s="36" t="str">
        <x:f>IF($A27="","",IFERROR(INDEX(Produtos!$F$5:$F$204,MATCH($A27,Produtos!$A$5:$A$204,0)),0))</x:f>
      </x:c>
      <x:c r="E27" s="36" t="str">
        <x:f>IF($A27="","",IFERROR(INDEX(Produtos!$H$5:$H$204,MATCH($A27,Produtos!$A$5:$A$204,0))+INDEX(Produtos!$I$5:$I$204,MATCH($A27,Produtos!$A$5:$A$204,0)),0))</x:f>
      </x:c>
      <x:c r="F27" s="36" t="str">
        <x:f>IF($A27="","",IFERROR(INDEX(Produtos!$N$5:$N$204,MATCH($A27,Produtos!$A$5:$A$204,0)),0))</x:f>
      </x:c>
      <x:c r="G27" s="36" t="str">
        <x:f>IF($A27="","",IFERROR(INDEX(Produtos!$M$5:$M$204,MATCH($A27,Produtos!$A$5:$A$204,0))/30*INDEX(Produtos!$J$5:$J$204,MATCH($A27,Produtos!$A$5:$A$204,0)),0))</x:f>
      </x:c>
      <x:c r="H27" s="36" t="str">
        <x:f>IF($A27="","",IFERROR(INDEX(Produtos!$P$5:$P$204,MATCH($A27,Produtos!$A$5:$A$204,0)),0))</x:f>
      </x:c>
      <x:c r="I27" s="36" t="str">
        <x:f>IF($A27="","",IFERROR(INDEX(Produtos!$K$5:$K$204,MATCH($A27,Produtos!$A$5:$A$204,0)),1))</x:f>
      </x:c>
      <x:c r="J27" s="26"/>
      <x:c r="K27" s="45"/>
      <x:c r="L27" s="48" t="str">
        <x:f>IF(OR($A27="",$K27=""),"",$K27+$D27)</x:f>
      </x:c>
      <x:c r="M27" s="36" t="str">
        <x:f>IF($A27="","",IF($H27=0,"SEM PEDIDO",IF($J27=0,"PLANEJAR",IF($J27&lt;$H27,"PEDIDO INSUFICIENTE",IF($L27&gt;Listas!$B$6+$D27,"RISCO DE ATRASO","COBERTO")))))</x:f>
      </x:c>
      <x:c r="N27" s="27"/>
      <x:c r="O27" s="1"/>
      <x:c r="P27" s="1"/>
      <x:c r="Q27" s="1"/>
      <x:c r="R27" s="1"/>
      <x:c r="S27" s="1"/>
      <x:c r="T27" s="1"/>
      <x:c r="U27" s="1"/>
      <x:c r="V27" s="1"/>
      <x:c r="W27" s="1"/>
    </x:row>
    <x:row r="28">
      <x:c r="A28" s="26"/>
      <x:c r="B28" s="36" t="str">
        <x:f>IF($A28="","",IFERROR(INDEX(Produtos!$B$5:$B$204,MATCH($A28,Produtos!$A$5:$A$204,0)),""))</x:f>
      </x:c>
      <x:c r="C28" s="36" t="str">
        <x:f>IF($A28="","",IFERROR(INDEX(Produtos!$E$5:$E$204,MATCH($A28,Produtos!$A$5:$A$204,0)),""))</x:f>
      </x:c>
      <x:c r="D28" s="36" t="str">
        <x:f>IF($A28="","",IFERROR(INDEX(Produtos!$F$5:$F$204,MATCH($A28,Produtos!$A$5:$A$204,0)),0))</x:f>
      </x:c>
      <x:c r="E28" s="36" t="str">
        <x:f>IF($A28="","",IFERROR(INDEX(Produtos!$H$5:$H$204,MATCH($A28,Produtos!$A$5:$A$204,0))+INDEX(Produtos!$I$5:$I$204,MATCH($A28,Produtos!$A$5:$A$204,0)),0))</x:f>
      </x:c>
      <x:c r="F28" s="36" t="str">
        <x:f>IF($A28="","",IFERROR(INDEX(Produtos!$N$5:$N$204,MATCH($A28,Produtos!$A$5:$A$204,0)),0))</x:f>
      </x:c>
      <x:c r="G28" s="36" t="str">
        <x:f>IF($A28="","",IFERROR(INDEX(Produtos!$M$5:$M$204,MATCH($A28,Produtos!$A$5:$A$204,0))/30*INDEX(Produtos!$J$5:$J$204,MATCH($A28,Produtos!$A$5:$A$204,0)),0))</x:f>
      </x:c>
      <x:c r="H28" s="36" t="str">
        <x:f>IF($A28="","",IFERROR(INDEX(Produtos!$P$5:$P$204,MATCH($A28,Produtos!$A$5:$A$204,0)),0))</x:f>
      </x:c>
      <x:c r="I28" s="36" t="str">
        <x:f>IF($A28="","",IFERROR(INDEX(Produtos!$K$5:$K$204,MATCH($A28,Produtos!$A$5:$A$204,0)),1))</x:f>
      </x:c>
      <x:c r="J28" s="26"/>
      <x:c r="K28" s="45"/>
      <x:c r="L28" s="48" t="str">
        <x:f>IF(OR($A28="",$K28=""),"",$K28+$D28)</x:f>
      </x:c>
      <x:c r="M28" s="36" t="str">
        <x:f>IF($A28="","",IF($H28=0,"SEM PEDIDO",IF($J28=0,"PLANEJAR",IF($J28&lt;$H28,"PEDIDO INSUFICIENTE",IF($L28&gt;Listas!$B$6+$D28,"RISCO DE ATRASO","COBERTO")))))</x:f>
      </x:c>
      <x:c r="N28" s="27"/>
      <x:c r="O28" s="1"/>
      <x:c r="P28" s="1"/>
      <x:c r="Q28" s="1"/>
      <x:c r="R28" s="1"/>
      <x:c r="S28" s="1"/>
      <x:c r="T28" s="1"/>
      <x:c r="U28" s="1"/>
      <x:c r="V28" s="1"/>
      <x:c r="W28" s="1"/>
    </x:row>
    <x:row r="29">
      <x:c r="A29" s="26"/>
      <x:c r="B29" s="36" t="str">
        <x:f>IF($A29="","",IFERROR(INDEX(Produtos!$B$5:$B$204,MATCH($A29,Produtos!$A$5:$A$204,0)),""))</x:f>
      </x:c>
      <x:c r="C29" s="36" t="str">
        <x:f>IF($A29="","",IFERROR(INDEX(Produtos!$E$5:$E$204,MATCH($A29,Produtos!$A$5:$A$204,0)),""))</x:f>
      </x:c>
      <x:c r="D29" s="36" t="str">
        <x:f>IF($A29="","",IFERROR(INDEX(Produtos!$F$5:$F$204,MATCH($A29,Produtos!$A$5:$A$204,0)),0))</x:f>
      </x:c>
      <x:c r="E29" s="36" t="str">
        <x:f>IF($A29="","",IFERROR(INDEX(Produtos!$H$5:$H$204,MATCH($A29,Produtos!$A$5:$A$204,0))+INDEX(Produtos!$I$5:$I$204,MATCH($A29,Produtos!$A$5:$A$204,0)),0))</x:f>
      </x:c>
      <x:c r="F29" s="36" t="str">
        <x:f>IF($A29="","",IFERROR(INDEX(Produtos!$N$5:$N$204,MATCH($A29,Produtos!$A$5:$A$204,0)),0))</x:f>
      </x:c>
      <x:c r="G29" s="36" t="str">
        <x:f>IF($A29="","",IFERROR(INDEX(Produtos!$M$5:$M$204,MATCH($A29,Produtos!$A$5:$A$204,0))/30*INDEX(Produtos!$J$5:$J$204,MATCH($A29,Produtos!$A$5:$A$204,0)),0))</x:f>
      </x:c>
      <x:c r="H29" s="36" t="str">
        <x:f>IF($A29="","",IFERROR(INDEX(Produtos!$P$5:$P$204,MATCH($A29,Produtos!$A$5:$A$204,0)),0))</x:f>
      </x:c>
      <x:c r="I29" s="36" t="str">
        <x:f>IF($A29="","",IFERROR(INDEX(Produtos!$K$5:$K$204,MATCH($A29,Produtos!$A$5:$A$204,0)),1))</x:f>
      </x:c>
      <x:c r="J29" s="26"/>
      <x:c r="K29" s="45"/>
      <x:c r="L29" s="48" t="str">
        <x:f>IF(OR($A29="",$K29=""),"",$K29+$D29)</x:f>
      </x:c>
      <x:c r="M29" s="36" t="str">
        <x:f>IF($A29="","",IF($H29=0,"SEM PEDIDO",IF($J29=0,"PLANEJAR",IF($J29&lt;$H29,"PEDIDO INSUFICIENTE",IF($L29&gt;Listas!$B$6+$D29,"RISCO DE ATRASO","COBERTO")))))</x:f>
      </x:c>
      <x:c r="N29" s="27"/>
      <x:c r="O29" s="1"/>
      <x:c r="P29" s="1"/>
      <x:c r="Q29" s="1"/>
      <x:c r="R29" s="1"/>
      <x:c r="S29" s="1"/>
      <x:c r="T29" s="1"/>
      <x:c r="U29" s="1"/>
      <x:c r="V29" s="1"/>
      <x:c r="W29" s="1"/>
    </x:row>
    <x:row r="30">
      <x:c r="A30" s="26"/>
      <x:c r="B30" s="36" t="str">
        <x:f>IF($A30="","",IFERROR(INDEX(Produtos!$B$5:$B$204,MATCH($A30,Produtos!$A$5:$A$204,0)),""))</x:f>
      </x:c>
      <x:c r="C30" s="36" t="str">
        <x:f>IF($A30="","",IFERROR(INDEX(Produtos!$E$5:$E$204,MATCH($A30,Produtos!$A$5:$A$204,0)),""))</x:f>
      </x:c>
      <x:c r="D30" s="36" t="str">
        <x:f>IF($A30="","",IFERROR(INDEX(Produtos!$F$5:$F$204,MATCH($A30,Produtos!$A$5:$A$204,0)),0))</x:f>
      </x:c>
      <x:c r="E30" s="36" t="str">
        <x:f>IF($A30="","",IFERROR(INDEX(Produtos!$H$5:$H$204,MATCH($A30,Produtos!$A$5:$A$204,0))+INDEX(Produtos!$I$5:$I$204,MATCH($A30,Produtos!$A$5:$A$204,0)),0))</x:f>
      </x:c>
      <x:c r="F30" s="36" t="str">
        <x:f>IF($A30="","",IFERROR(INDEX(Produtos!$N$5:$N$204,MATCH($A30,Produtos!$A$5:$A$204,0)),0))</x:f>
      </x:c>
      <x:c r="G30" s="36" t="str">
        <x:f>IF($A30="","",IFERROR(INDEX(Produtos!$M$5:$M$204,MATCH($A30,Produtos!$A$5:$A$204,0))/30*INDEX(Produtos!$J$5:$J$204,MATCH($A30,Produtos!$A$5:$A$204,0)),0))</x:f>
      </x:c>
      <x:c r="H30" s="36" t="str">
        <x:f>IF($A30="","",IFERROR(INDEX(Produtos!$P$5:$P$204,MATCH($A30,Produtos!$A$5:$A$204,0)),0))</x:f>
      </x:c>
      <x:c r="I30" s="36" t="str">
        <x:f>IF($A30="","",IFERROR(INDEX(Produtos!$K$5:$K$204,MATCH($A30,Produtos!$A$5:$A$204,0)),1))</x:f>
      </x:c>
      <x:c r="J30" s="26"/>
      <x:c r="K30" s="45"/>
      <x:c r="L30" s="48" t="str">
        <x:f>IF(OR($A30="",$K30=""),"",$K30+$D30)</x:f>
      </x:c>
      <x:c r="M30" s="36" t="str">
        <x:f>IF($A30="","",IF($H30=0,"SEM PEDIDO",IF($J30=0,"PLANEJAR",IF($J30&lt;$H30,"PEDIDO INSUFICIENTE",IF($L30&gt;Listas!$B$6+$D30,"RISCO DE ATRASO","COBERTO")))))</x:f>
      </x:c>
      <x:c r="N30" s="27"/>
      <x:c r="O30" s="1"/>
      <x:c r="P30" s="1"/>
      <x:c r="Q30" s="1"/>
      <x:c r="R30" s="1"/>
      <x:c r="S30" s="1"/>
      <x:c r="T30" s="1"/>
      <x:c r="U30" s="1"/>
      <x:c r="V30" s="1"/>
      <x:c r="W30" s="1"/>
    </x:row>
    <x:row r="31">
      <x:c r="A31" s="26"/>
      <x:c r="B31" s="36" t="str">
        <x:f>IF($A31="","",IFERROR(INDEX(Produtos!$B$5:$B$204,MATCH($A31,Produtos!$A$5:$A$204,0)),""))</x:f>
      </x:c>
      <x:c r="C31" s="36" t="str">
        <x:f>IF($A31="","",IFERROR(INDEX(Produtos!$E$5:$E$204,MATCH($A31,Produtos!$A$5:$A$204,0)),""))</x:f>
      </x:c>
      <x:c r="D31" s="36" t="str">
        <x:f>IF($A31="","",IFERROR(INDEX(Produtos!$F$5:$F$204,MATCH($A31,Produtos!$A$5:$A$204,0)),0))</x:f>
      </x:c>
      <x:c r="E31" s="36" t="str">
        <x:f>IF($A31="","",IFERROR(INDEX(Produtos!$H$5:$H$204,MATCH($A31,Produtos!$A$5:$A$204,0))+INDEX(Produtos!$I$5:$I$204,MATCH($A31,Produtos!$A$5:$A$204,0)),0))</x:f>
      </x:c>
      <x:c r="F31" s="36" t="str">
        <x:f>IF($A31="","",IFERROR(INDEX(Produtos!$N$5:$N$204,MATCH($A31,Produtos!$A$5:$A$204,0)),0))</x:f>
      </x:c>
      <x:c r="G31" s="36" t="str">
        <x:f>IF($A31="","",IFERROR(INDEX(Produtos!$M$5:$M$204,MATCH($A31,Produtos!$A$5:$A$204,0))/30*INDEX(Produtos!$J$5:$J$204,MATCH($A31,Produtos!$A$5:$A$204,0)),0))</x:f>
      </x:c>
      <x:c r="H31" s="36" t="str">
        <x:f>IF($A31="","",IFERROR(INDEX(Produtos!$P$5:$P$204,MATCH($A31,Produtos!$A$5:$A$204,0)),0))</x:f>
      </x:c>
      <x:c r="I31" s="36" t="str">
        <x:f>IF($A31="","",IFERROR(INDEX(Produtos!$K$5:$K$204,MATCH($A31,Produtos!$A$5:$A$204,0)),1))</x:f>
      </x:c>
      <x:c r="J31" s="26"/>
      <x:c r="K31" s="45"/>
      <x:c r="L31" s="48" t="str">
        <x:f>IF(OR($A31="",$K31=""),"",$K31+$D31)</x:f>
      </x:c>
      <x:c r="M31" s="36" t="str">
        <x:f>IF($A31="","",IF($H31=0,"SEM PEDIDO",IF($J31=0,"PLANEJAR",IF($J31&lt;$H31,"PEDIDO INSUFICIENTE",IF($L31&gt;Listas!$B$6+$D31,"RISCO DE ATRASO","COBERTO")))))</x:f>
      </x:c>
      <x:c r="N31" s="27"/>
      <x:c r="O31" s="1"/>
      <x:c r="P31" s="1"/>
      <x:c r="Q31" s="1"/>
      <x:c r="R31" s="1"/>
      <x:c r="S31" s="1"/>
      <x:c r="T31" s="1"/>
      <x:c r="U31" s="1"/>
      <x:c r="V31" s="1"/>
      <x:c r="W31" s="1"/>
    </x:row>
    <x:row r="32">
      <x:c r="A32" s="26"/>
      <x:c r="B32" s="36" t="str">
        <x:f>IF($A32="","",IFERROR(INDEX(Produtos!$B$5:$B$204,MATCH($A32,Produtos!$A$5:$A$204,0)),""))</x:f>
      </x:c>
      <x:c r="C32" s="36" t="str">
        <x:f>IF($A32="","",IFERROR(INDEX(Produtos!$E$5:$E$204,MATCH($A32,Produtos!$A$5:$A$204,0)),""))</x:f>
      </x:c>
      <x:c r="D32" s="36" t="str">
        <x:f>IF($A32="","",IFERROR(INDEX(Produtos!$F$5:$F$204,MATCH($A32,Produtos!$A$5:$A$204,0)),0))</x:f>
      </x:c>
      <x:c r="E32" s="36" t="str">
        <x:f>IF($A32="","",IFERROR(INDEX(Produtos!$H$5:$H$204,MATCH($A32,Produtos!$A$5:$A$204,0))+INDEX(Produtos!$I$5:$I$204,MATCH($A32,Produtos!$A$5:$A$204,0)),0))</x:f>
      </x:c>
      <x:c r="F32" s="36" t="str">
        <x:f>IF($A32="","",IFERROR(INDEX(Produtos!$N$5:$N$204,MATCH($A32,Produtos!$A$5:$A$204,0)),0))</x:f>
      </x:c>
      <x:c r="G32" s="36" t="str">
        <x:f>IF($A32="","",IFERROR(INDEX(Produtos!$M$5:$M$204,MATCH($A32,Produtos!$A$5:$A$204,0))/30*INDEX(Produtos!$J$5:$J$204,MATCH($A32,Produtos!$A$5:$A$204,0)),0))</x:f>
      </x:c>
      <x:c r="H32" s="36" t="str">
        <x:f>IF($A32="","",IFERROR(INDEX(Produtos!$P$5:$P$204,MATCH($A32,Produtos!$A$5:$A$204,0)),0))</x:f>
      </x:c>
      <x:c r="I32" s="36" t="str">
        <x:f>IF($A32="","",IFERROR(INDEX(Produtos!$K$5:$K$204,MATCH($A32,Produtos!$A$5:$A$204,0)),1))</x:f>
      </x:c>
      <x:c r="J32" s="26"/>
      <x:c r="K32" s="45"/>
      <x:c r="L32" s="48" t="str">
        <x:f>IF(OR($A32="",$K32=""),"",$K32+$D32)</x:f>
      </x:c>
      <x:c r="M32" s="36" t="str">
        <x:f>IF($A32="","",IF($H32=0,"SEM PEDIDO",IF($J32=0,"PLANEJAR",IF($J32&lt;$H32,"PEDIDO INSUFICIENTE",IF($L32&gt;Listas!$B$6+$D32,"RISCO DE ATRASO","COBERTO")))))</x:f>
      </x:c>
      <x:c r="N32" s="27"/>
      <x:c r="O32" s="1"/>
      <x:c r="P32" s="1"/>
      <x:c r="Q32" s="1"/>
      <x:c r="R32" s="1"/>
      <x:c r="S32" s="1"/>
      <x:c r="T32" s="1"/>
      <x:c r="U32" s="1"/>
      <x:c r="V32" s="1"/>
      <x:c r="W32" s="1"/>
    </x:row>
    <x:row r="33">
      <x:c r="A33" s="26"/>
      <x:c r="B33" s="36" t="str">
        <x:f>IF($A33="","",IFERROR(INDEX(Produtos!$B$5:$B$204,MATCH($A33,Produtos!$A$5:$A$204,0)),""))</x:f>
      </x:c>
      <x:c r="C33" s="36" t="str">
        <x:f>IF($A33="","",IFERROR(INDEX(Produtos!$E$5:$E$204,MATCH($A33,Produtos!$A$5:$A$204,0)),""))</x:f>
      </x:c>
      <x:c r="D33" s="36" t="str">
        <x:f>IF($A33="","",IFERROR(INDEX(Produtos!$F$5:$F$204,MATCH($A33,Produtos!$A$5:$A$204,0)),0))</x:f>
      </x:c>
      <x:c r="E33" s="36" t="str">
        <x:f>IF($A33="","",IFERROR(INDEX(Produtos!$H$5:$H$204,MATCH($A33,Produtos!$A$5:$A$204,0))+INDEX(Produtos!$I$5:$I$204,MATCH($A33,Produtos!$A$5:$A$204,0)),0))</x:f>
      </x:c>
      <x:c r="F33" s="36" t="str">
        <x:f>IF($A33="","",IFERROR(INDEX(Produtos!$N$5:$N$204,MATCH($A33,Produtos!$A$5:$A$204,0)),0))</x:f>
      </x:c>
      <x:c r="G33" s="36" t="str">
        <x:f>IF($A33="","",IFERROR(INDEX(Produtos!$M$5:$M$204,MATCH($A33,Produtos!$A$5:$A$204,0))/30*INDEX(Produtos!$J$5:$J$204,MATCH($A33,Produtos!$A$5:$A$204,0)),0))</x:f>
      </x:c>
      <x:c r="H33" s="36" t="str">
        <x:f>IF($A33="","",IFERROR(INDEX(Produtos!$P$5:$P$204,MATCH($A33,Produtos!$A$5:$A$204,0)),0))</x:f>
      </x:c>
      <x:c r="I33" s="36" t="str">
        <x:f>IF($A33="","",IFERROR(INDEX(Produtos!$K$5:$K$204,MATCH($A33,Produtos!$A$5:$A$204,0)),1))</x:f>
      </x:c>
      <x:c r="J33" s="26"/>
      <x:c r="K33" s="45"/>
      <x:c r="L33" s="48" t="str">
        <x:f>IF(OR($A33="",$K33=""),"",$K33+$D33)</x:f>
      </x:c>
      <x:c r="M33" s="36" t="str">
        <x:f>IF($A33="","",IF($H33=0,"SEM PEDIDO",IF($J33=0,"PLANEJAR",IF($J33&lt;$H33,"PEDIDO INSUFICIENTE",IF($L33&gt;Listas!$B$6+$D33,"RISCO DE ATRASO","COBERTO")))))</x:f>
      </x:c>
      <x:c r="N33" s="27"/>
      <x:c r="O33" s="1"/>
      <x:c r="P33" s="1"/>
      <x:c r="Q33" s="1"/>
      <x:c r="R33" s="1"/>
      <x:c r="S33" s="1"/>
      <x:c r="T33" s="1"/>
      <x:c r="U33" s="1"/>
      <x:c r="V33" s="1"/>
      <x:c r="W33" s="1"/>
    </x:row>
    <x:row r="34">
      <x:c r="A34" s="26"/>
      <x:c r="B34" s="36" t="str">
        <x:f>IF($A34="","",IFERROR(INDEX(Produtos!$B$5:$B$204,MATCH($A34,Produtos!$A$5:$A$204,0)),""))</x:f>
      </x:c>
      <x:c r="C34" s="36" t="str">
        <x:f>IF($A34="","",IFERROR(INDEX(Produtos!$E$5:$E$204,MATCH($A34,Produtos!$A$5:$A$204,0)),""))</x:f>
      </x:c>
      <x:c r="D34" s="36" t="str">
        <x:f>IF($A34="","",IFERROR(INDEX(Produtos!$F$5:$F$204,MATCH($A34,Produtos!$A$5:$A$204,0)),0))</x:f>
      </x:c>
      <x:c r="E34" s="36" t="str">
        <x:f>IF($A34="","",IFERROR(INDEX(Produtos!$H$5:$H$204,MATCH($A34,Produtos!$A$5:$A$204,0))+INDEX(Produtos!$I$5:$I$204,MATCH($A34,Produtos!$A$5:$A$204,0)),0))</x:f>
      </x:c>
      <x:c r="F34" s="36" t="str">
        <x:f>IF($A34="","",IFERROR(INDEX(Produtos!$N$5:$N$204,MATCH($A34,Produtos!$A$5:$A$204,0)),0))</x:f>
      </x:c>
      <x:c r="G34" s="36" t="str">
        <x:f>IF($A34="","",IFERROR(INDEX(Produtos!$M$5:$M$204,MATCH($A34,Produtos!$A$5:$A$204,0))/30*INDEX(Produtos!$J$5:$J$204,MATCH($A34,Produtos!$A$5:$A$204,0)),0))</x:f>
      </x:c>
      <x:c r="H34" s="36" t="str">
        <x:f>IF($A34="","",IFERROR(INDEX(Produtos!$P$5:$P$204,MATCH($A34,Produtos!$A$5:$A$204,0)),0))</x:f>
      </x:c>
      <x:c r="I34" s="36" t="str">
        <x:f>IF($A34="","",IFERROR(INDEX(Produtos!$K$5:$K$204,MATCH($A34,Produtos!$A$5:$A$204,0)),1))</x:f>
      </x:c>
      <x:c r="J34" s="26"/>
      <x:c r="K34" s="45"/>
      <x:c r="L34" s="48" t="str">
        <x:f>IF(OR($A34="",$K34=""),"",$K34+$D34)</x:f>
      </x:c>
      <x:c r="M34" s="36" t="str">
        <x:f>IF($A34="","",IF($H34=0,"SEM PEDIDO",IF($J34=0,"PLANEJAR",IF($J34&lt;$H34,"PEDIDO INSUFICIENTE",IF($L34&gt;Listas!$B$6+$D34,"RISCO DE ATRASO","COBERTO")))))</x:f>
      </x:c>
      <x:c r="N34" s="27"/>
      <x:c r="O34" s="1"/>
      <x:c r="P34" s="1"/>
      <x:c r="Q34" s="1"/>
      <x:c r="R34" s="1"/>
      <x:c r="S34" s="1"/>
      <x:c r="T34" s="1"/>
      <x:c r="U34" s="1"/>
      <x:c r="V34" s="1"/>
      <x:c r="W34" s="1"/>
    </x:row>
    <x:row r="35">
      <x:c r="A35" s="26"/>
      <x:c r="B35" s="36" t="str">
        <x:f>IF($A35="","",IFERROR(INDEX(Produtos!$B$5:$B$204,MATCH($A35,Produtos!$A$5:$A$204,0)),""))</x:f>
      </x:c>
      <x:c r="C35" s="36" t="str">
        <x:f>IF($A35="","",IFERROR(INDEX(Produtos!$E$5:$E$204,MATCH($A35,Produtos!$A$5:$A$204,0)),""))</x:f>
      </x:c>
      <x:c r="D35" s="36" t="str">
        <x:f>IF($A35="","",IFERROR(INDEX(Produtos!$F$5:$F$204,MATCH($A35,Produtos!$A$5:$A$204,0)),0))</x:f>
      </x:c>
      <x:c r="E35" s="36" t="str">
        <x:f>IF($A35="","",IFERROR(INDEX(Produtos!$H$5:$H$204,MATCH($A35,Produtos!$A$5:$A$204,0))+INDEX(Produtos!$I$5:$I$204,MATCH($A35,Produtos!$A$5:$A$204,0)),0))</x:f>
      </x:c>
      <x:c r="F35" s="36" t="str">
        <x:f>IF($A35="","",IFERROR(INDEX(Produtos!$N$5:$N$204,MATCH($A35,Produtos!$A$5:$A$204,0)),0))</x:f>
      </x:c>
      <x:c r="G35" s="36" t="str">
        <x:f>IF($A35="","",IFERROR(INDEX(Produtos!$M$5:$M$204,MATCH($A35,Produtos!$A$5:$A$204,0))/30*INDEX(Produtos!$J$5:$J$204,MATCH($A35,Produtos!$A$5:$A$204,0)),0))</x:f>
      </x:c>
      <x:c r="H35" s="36" t="str">
        <x:f>IF($A35="","",IFERROR(INDEX(Produtos!$P$5:$P$204,MATCH($A35,Produtos!$A$5:$A$204,0)),0))</x:f>
      </x:c>
      <x:c r="I35" s="36" t="str">
        <x:f>IF($A35="","",IFERROR(INDEX(Produtos!$K$5:$K$204,MATCH($A35,Produtos!$A$5:$A$204,0)),1))</x:f>
      </x:c>
      <x:c r="J35" s="26"/>
      <x:c r="K35" s="45"/>
      <x:c r="L35" s="48" t="str">
        <x:f>IF(OR($A35="",$K35=""),"",$K35+$D35)</x:f>
      </x:c>
      <x:c r="M35" s="36" t="str">
        <x:f>IF($A35="","",IF($H35=0,"SEM PEDIDO",IF($J35=0,"PLANEJAR",IF($J35&lt;$H35,"PEDIDO INSUFICIENTE",IF($L35&gt;Listas!$B$6+$D35,"RISCO DE ATRASO","COBERTO")))))</x:f>
      </x:c>
      <x:c r="N35" s="27"/>
      <x:c r="O35" s="1"/>
      <x:c r="P35" s="1"/>
      <x:c r="Q35" s="1"/>
      <x:c r="R35" s="1"/>
      <x:c r="S35" s="1"/>
      <x:c r="T35" s="1"/>
      <x:c r="U35" s="1"/>
      <x:c r="V35" s="1"/>
      <x:c r="W35" s="1"/>
    </x:row>
    <x:row r="36">
      <x:c r="A36" s="26"/>
      <x:c r="B36" s="36" t="str">
        <x:f>IF($A36="","",IFERROR(INDEX(Produtos!$B$5:$B$204,MATCH($A36,Produtos!$A$5:$A$204,0)),""))</x:f>
      </x:c>
      <x:c r="C36" s="36" t="str">
        <x:f>IF($A36="","",IFERROR(INDEX(Produtos!$E$5:$E$204,MATCH($A36,Produtos!$A$5:$A$204,0)),""))</x:f>
      </x:c>
      <x:c r="D36" s="36" t="str">
        <x:f>IF($A36="","",IFERROR(INDEX(Produtos!$F$5:$F$204,MATCH($A36,Produtos!$A$5:$A$204,0)),0))</x:f>
      </x:c>
      <x:c r="E36" s="36" t="str">
        <x:f>IF($A36="","",IFERROR(INDEX(Produtos!$H$5:$H$204,MATCH($A36,Produtos!$A$5:$A$204,0))+INDEX(Produtos!$I$5:$I$204,MATCH($A36,Produtos!$A$5:$A$204,0)),0))</x:f>
      </x:c>
      <x:c r="F36" s="36" t="str">
        <x:f>IF($A36="","",IFERROR(INDEX(Produtos!$N$5:$N$204,MATCH($A36,Produtos!$A$5:$A$204,0)),0))</x:f>
      </x:c>
      <x:c r="G36" s="36" t="str">
        <x:f>IF($A36="","",IFERROR(INDEX(Produtos!$M$5:$M$204,MATCH($A36,Produtos!$A$5:$A$204,0))/30*INDEX(Produtos!$J$5:$J$204,MATCH($A36,Produtos!$A$5:$A$204,0)),0))</x:f>
      </x:c>
      <x:c r="H36" s="36" t="str">
        <x:f>IF($A36="","",IFERROR(INDEX(Produtos!$P$5:$P$204,MATCH($A36,Produtos!$A$5:$A$204,0)),0))</x:f>
      </x:c>
      <x:c r="I36" s="36" t="str">
        <x:f>IF($A36="","",IFERROR(INDEX(Produtos!$K$5:$K$204,MATCH($A36,Produtos!$A$5:$A$204,0)),1))</x:f>
      </x:c>
      <x:c r="J36" s="26"/>
      <x:c r="K36" s="45"/>
      <x:c r="L36" s="48" t="str">
        <x:f>IF(OR($A36="",$K36=""),"",$K36+$D36)</x:f>
      </x:c>
      <x:c r="M36" s="36" t="str">
        <x:f>IF($A36="","",IF($H36=0,"SEM PEDIDO",IF($J36=0,"PLANEJAR",IF($J36&lt;$H36,"PEDIDO INSUFICIENTE",IF($L36&gt;Listas!$B$6+$D36,"RISCO DE ATRASO","COBERTO")))))</x:f>
      </x:c>
      <x:c r="N36" s="27"/>
      <x:c r="O36" s="1"/>
      <x:c r="P36" s="1"/>
      <x:c r="Q36" s="1"/>
      <x:c r="R36" s="1"/>
      <x:c r="S36" s="1"/>
      <x:c r="T36" s="1"/>
      <x:c r="U36" s="1"/>
      <x:c r="V36" s="1"/>
      <x:c r="W36" s="1"/>
    </x:row>
    <x:row r="37">
      <x:c r="A37" s="26"/>
      <x:c r="B37" s="36" t="str">
        <x:f>IF($A37="","",IFERROR(INDEX(Produtos!$B$5:$B$204,MATCH($A37,Produtos!$A$5:$A$204,0)),""))</x:f>
      </x:c>
      <x:c r="C37" s="36" t="str">
        <x:f>IF($A37="","",IFERROR(INDEX(Produtos!$E$5:$E$204,MATCH($A37,Produtos!$A$5:$A$204,0)),""))</x:f>
      </x:c>
      <x:c r="D37" s="36" t="str">
        <x:f>IF($A37="","",IFERROR(INDEX(Produtos!$F$5:$F$204,MATCH($A37,Produtos!$A$5:$A$204,0)),0))</x:f>
      </x:c>
      <x:c r="E37" s="36" t="str">
        <x:f>IF($A37="","",IFERROR(INDEX(Produtos!$H$5:$H$204,MATCH($A37,Produtos!$A$5:$A$204,0))+INDEX(Produtos!$I$5:$I$204,MATCH($A37,Produtos!$A$5:$A$204,0)),0))</x:f>
      </x:c>
      <x:c r="F37" s="36" t="str">
        <x:f>IF($A37="","",IFERROR(INDEX(Produtos!$N$5:$N$204,MATCH($A37,Produtos!$A$5:$A$204,0)),0))</x:f>
      </x:c>
      <x:c r="G37" s="36" t="str">
        <x:f>IF($A37="","",IFERROR(INDEX(Produtos!$M$5:$M$204,MATCH($A37,Produtos!$A$5:$A$204,0))/30*INDEX(Produtos!$J$5:$J$204,MATCH($A37,Produtos!$A$5:$A$204,0)),0))</x:f>
      </x:c>
      <x:c r="H37" s="36" t="str">
        <x:f>IF($A37="","",IFERROR(INDEX(Produtos!$P$5:$P$204,MATCH($A37,Produtos!$A$5:$A$204,0)),0))</x:f>
      </x:c>
      <x:c r="I37" s="36" t="str">
        <x:f>IF($A37="","",IFERROR(INDEX(Produtos!$K$5:$K$204,MATCH($A37,Produtos!$A$5:$A$204,0)),1))</x:f>
      </x:c>
      <x:c r="J37" s="26"/>
      <x:c r="K37" s="45"/>
      <x:c r="L37" s="48" t="str">
        <x:f>IF(OR($A37="",$K37=""),"",$K37+$D37)</x:f>
      </x:c>
      <x:c r="M37" s="36" t="str">
        <x:f>IF($A37="","",IF($H37=0,"SEM PEDIDO",IF($J37=0,"PLANEJAR",IF($J37&lt;$H37,"PEDIDO INSUFICIENTE",IF($L37&gt;Listas!$B$6+$D37,"RISCO DE ATRASO","COBERTO")))))</x:f>
      </x:c>
      <x:c r="N37" s="27"/>
      <x:c r="O37" s="1"/>
      <x:c r="P37" s="1"/>
      <x:c r="Q37" s="1"/>
      <x:c r="R37" s="1"/>
      <x:c r="S37" s="1"/>
      <x:c r="T37" s="1"/>
      <x:c r="U37" s="1"/>
      <x:c r="V37" s="1"/>
      <x:c r="W37" s="1"/>
    </x:row>
    <x:row r="38">
      <x:c r="A38" s="26"/>
      <x:c r="B38" s="36" t="str">
        <x:f>IF($A38="","",IFERROR(INDEX(Produtos!$B$5:$B$204,MATCH($A38,Produtos!$A$5:$A$204,0)),""))</x:f>
      </x:c>
      <x:c r="C38" s="36" t="str">
        <x:f>IF($A38="","",IFERROR(INDEX(Produtos!$E$5:$E$204,MATCH($A38,Produtos!$A$5:$A$204,0)),""))</x:f>
      </x:c>
      <x:c r="D38" s="36" t="str">
        <x:f>IF($A38="","",IFERROR(INDEX(Produtos!$F$5:$F$204,MATCH($A38,Produtos!$A$5:$A$204,0)),0))</x:f>
      </x:c>
      <x:c r="E38" s="36" t="str">
        <x:f>IF($A38="","",IFERROR(INDEX(Produtos!$H$5:$H$204,MATCH($A38,Produtos!$A$5:$A$204,0))+INDEX(Produtos!$I$5:$I$204,MATCH($A38,Produtos!$A$5:$A$204,0)),0))</x:f>
      </x:c>
      <x:c r="F38" s="36" t="str">
        <x:f>IF($A38="","",IFERROR(INDEX(Produtos!$N$5:$N$204,MATCH($A38,Produtos!$A$5:$A$204,0)),0))</x:f>
      </x:c>
      <x:c r="G38" s="36" t="str">
        <x:f>IF($A38="","",IFERROR(INDEX(Produtos!$M$5:$M$204,MATCH($A38,Produtos!$A$5:$A$204,0))/30*INDEX(Produtos!$J$5:$J$204,MATCH($A38,Produtos!$A$5:$A$204,0)),0))</x:f>
      </x:c>
      <x:c r="H38" s="36" t="str">
        <x:f>IF($A38="","",IFERROR(INDEX(Produtos!$P$5:$P$204,MATCH($A38,Produtos!$A$5:$A$204,0)),0))</x:f>
      </x:c>
      <x:c r="I38" s="36" t="str">
        <x:f>IF($A38="","",IFERROR(INDEX(Produtos!$K$5:$K$204,MATCH($A38,Produtos!$A$5:$A$204,0)),1))</x:f>
      </x:c>
      <x:c r="J38" s="26"/>
      <x:c r="K38" s="45"/>
      <x:c r="L38" s="48" t="str">
        <x:f>IF(OR($A38="",$K38=""),"",$K38+$D38)</x:f>
      </x:c>
      <x:c r="M38" s="36" t="str">
        <x:f>IF($A38="","",IF($H38=0,"SEM PEDIDO",IF($J38=0,"PLANEJAR",IF($J38&lt;$H38,"PEDIDO INSUFICIENTE",IF($L38&gt;Listas!$B$6+$D38,"RISCO DE ATRASO","COBERTO")))))</x:f>
      </x:c>
      <x:c r="N38" s="27"/>
      <x:c r="O38" s="1"/>
      <x:c r="P38" s="1"/>
      <x:c r="Q38" s="1"/>
      <x:c r="R38" s="1"/>
      <x:c r="S38" s="1"/>
      <x:c r="T38" s="1"/>
      <x:c r="U38" s="1"/>
      <x:c r="V38" s="1"/>
      <x:c r="W38" s="1"/>
    </x:row>
    <x:row r="39">
      <x:c r="A39" s="26"/>
      <x:c r="B39" s="36" t="str">
        <x:f>IF($A39="","",IFERROR(INDEX(Produtos!$B$5:$B$204,MATCH($A39,Produtos!$A$5:$A$204,0)),""))</x:f>
      </x:c>
      <x:c r="C39" s="36" t="str">
        <x:f>IF($A39="","",IFERROR(INDEX(Produtos!$E$5:$E$204,MATCH($A39,Produtos!$A$5:$A$204,0)),""))</x:f>
      </x:c>
      <x:c r="D39" s="36" t="str">
        <x:f>IF($A39="","",IFERROR(INDEX(Produtos!$F$5:$F$204,MATCH($A39,Produtos!$A$5:$A$204,0)),0))</x:f>
      </x:c>
      <x:c r="E39" s="36" t="str">
        <x:f>IF($A39="","",IFERROR(INDEX(Produtos!$H$5:$H$204,MATCH($A39,Produtos!$A$5:$A$204,0))+INDEX(Produtos!$I$5:$I$204,MATCH($A39,Produtos!$A$5:$A$204,0)),0))</x:f>
      </x:c>
      <x:c r="F39" s="36" t="str">
        <x:f>IF($A39="","",IFERROR(INDEX(Produtos!$N$5:$N$204,MATCH($A39,Produtos!$A$5:$A$204,0)),0))</x:f>
      </x:c>
      <x:c r="G39" s="36" t="str">
        <x:f>IF($A39="","",IFERROR(INDEX(Produtos!$M$5:$M$204,MATCH($A39,Produtos!$A$5:$A$204,0))/30*INDEX(Produtos!$J$5:$J$204,MATCH($A39,Produtos!$A$5:$A$204,0)),0))</x:f>
      </x:c>
      <x:c r="H39" s="36" t="str">
        <x:f>IF($A39="","",IFERROR(INDEX(Produtos!$P$5:$P$204,MATCH($A39,Produtos!$A$5:$A$204,0)),0))</x:f>
      </x:c>
      <x:c r="I39" s="36" t="str">
        <x:f>IF($A39="","",IFERROR(INDEX(Produtos!$K$5:$K$204,MATCH($A39,Produtos!$A$5:$A$204,0)),1))</x:f>
      </x:c>
      <x:c r="J39" s="26"/>
      <x:c r="K39" s="45"/>
      <x:c r="L39" s="48" t="str">
        <x:f>IF(OR($A39="",$K39=""),"",$K39+$D39)</x:f>
      </x:c>
      <x:c r="M39" s="36" t="str">
        <x:f>IF($A39="","",IF($H39=0,"SEM PEDIDO",IF($J39=0,"PLANEJAR",IF($J39&lt;$H39,"PEDIDO INSUFICIENTE",IF($L39&gt;Listas!$B$6+$D39,"RISCO DE ATRASO","COBERTO")))))</x:f>
      </x:c>
      <x:c r="N39" s="27"/>
      <x:c r="O39" s="1"/>
      <x:c r="P39" s="1"/>
      <x:c r="Q39" s="1"/>
      <x:c r="R39" s="1"/>
      <x:c r="S39" s="1"/>
      <x:c r="T39" s="1"/>
      <x:c r="U39" s="1"/>
      <x:c r="V39" s="1"/>
      <x:c r="W39" s="1"/>
    </x:row>
    <x:row r="40">
      <x:c r="A40" s="26"/>
      <x:c r="B40" s="36" t="str">
        <x:f>IF($A40="","",IFERROR(INDEX(Produtos!$B$5:$B$204,MATCH($A40,Produtos!$A$5:$A$204,0)),""))</x:f>
      </x:c>
      <x:c r="C40" s="36" t="str">
        <x:f>IF($A40="","",IFERROR(INDEX(Produtos!$E$5:$E$204,MATCH($A40,Produtos!$A$5:$A$204,0)),""))</x:f>
      </x:c>
      <x:c r="D40" s="36" t="str">
        <x:f>IF($A40="","",IFERROR(INDEX(Produtos!$F$5:$F$204,MATCH($A40,Produtos!$A$5:$A$204,0)),0))</x:f>
      </x:c>
      <x:c r="E40" s="36" t="str">
        <x:f>IF($A40="","",IFERROR(INDEX(Produtos!$H$5:$H$204,MATCH($A40,Produtos!$A$5:$A$204,0))+INDEX(Produtos!$I$5:$I$204,MATCH($A40,Produtos!$A$5:$A$204,0)),0))</x:f>
      </x:c>
      <x:c r="F40" s="36" t="str">
        <x:f>IF($A40="","",IFERROR(INDEX(Produtos!$N$5:$N$204,MATCH($A40,Produtos!$A$5:$A$204,0)),0))</x:f>
      </x:c>
      <x:c r="G40" s="36" t="str">
        <x:f>IF($A40="","",IFERROR(INDEX(Produtos!$M$5:$M$204,MATCH($A40,Produtos!$A$5:$A$204,0))/30*INDEX(Produtos!$J$5:$J$204,MATCH($A40,Produtos!$A$5:$A$204,0)),0))</x:f>
      </x:c>
      <x:c r="H40" s="36" t="str">
        <x:f>IF($A40="","",IFERROR(INDEX(Produtos!$P$5:$P$204,MATCH($A40,Produtos!$A$5:$A$204,0)),0))</x:f>
      </x:c>
      <x:c r="I40" s="36" t="str">
        <x:f>IF($A40="","",IFERROR(INDEX(Produtos!$K$5:$K$204,MATCH($A40,Produtos!$A$5:$A$204,0)),1))</x:f>
      </x:c>
      <x:c r="J40" s="26"/>
      <x:c r="K40" s="45"/>
      <x:c r="L40" s="48" t="str">
        <x:f>IF(OR($A40="",$K40=""),"",$K40+$D40)</x:f>
      </x:c>
      <x:c r="M40" s="36" t="str">
        <x:f>IF($A40="","",IF($H40=0,"SEM PEDIDO",IF($J40=0,"PLANEJAR",IF($J40&lt;$H40,"PEDIDO INSUFICIENTE",IF($L40&gt;Listas!$B$6+$D40,"RISCO DE ATRASO","COBERTO")))))</x:f>
      </x:c>
      <x:c r="N40" s="27"/>
      <x:c r="O40" s="1"/>
      <x:c r="P40" s="1"/>
      <x:c r="Q40" s="1"/>
      <x:c r="R40" s="1"/>
      <x:c r="S40" s="1"/>
      <x:c r="T40" s="1"/>
      <x:c r="U40" s="1"/>
      <x:c r="V40" s="1"/>
      <x:c r="W40" s="1"/>
    </x:row>
    <x:row r="41">
      <x:c r="A41" s="26"/>
      <x:c r="B41" s="36" t="str">
        <x:f>IF($A41="","",IFERROR(INDEX(Produtos!$B$5:$B$204,MATCH($A41,Produtos!$A$5:$A$204,0)),""))</x:f>
      </x:c>
      <x:c r="C41" s="36" t="str">
        <x:f>IF($A41="","",IFERROR(INDEX(Produtos!$E$5:$E$204,MATCH($A41,Produtos!$A$5:$A$204,0)),""))</x:f>
      </x:c>
      <x:c r="D41" s="36" t="str">
        <x:f>IF($A41="","",IFERROR(INDEX(Produtos!$F$5:$F$204,MATCH($A41,Produtos!$A$5:$A$204,0)),0))</x:f>
      </x:c>
      <x:c r="E41" s="36" t="str">
        <x:f>IF($A41="","",IFERROR(INDEX(Produtos!$H$5:$H$204,MATCH($A41,Produtos!$A$5:$A$204,0))+INDEX(Produtos!$I$5:$I$204,MATCH($A41,Produtos!$A$5:$A$204,0)),0))</x:f>
      </x:c>
      <x:c r="F41" s="36" t="str">
        <x:f>IF($A41="","",IFERROR(INDEX(Produtos!$N$5:$N$204,MATCH($A41,Produtos!$A$5:$A$204,0)),0))</x:f>
      </x:c>
      <x:c r="G41" s="36" t="str">
        <x:f>IF($A41="","",IFERROR(INDEX(Produtos!$M$5:$M$204,MATCH($A41,Produtos!$A$5:$A$204,0))/30*INDEX(Produtos!$J$5:$J$204,MATCH($A41,Produtos!$A$5:$A$204,0)),0))</x:f>
      </x:c>
      <x:c r="H41" s="36" t="str">
        <x:f>IF($A41="","",IFERROR(INDEX(Produtos!$P$5:$P$204,MATCH($A41,Produtos!$A$5:$A$204,0)),0))</x:f>
      </x:c>
      <x:c r="I41" s="36" t="str">
        <x:f>IF($A41="","",IFERROR(INDEX(Produtos!$K$5:$K$204,MATCH($A41,Produtos!$A$5:$A$204,0)),1))</x:f>
      </x:c>
      <x:c r="J41" s="26"/>
      <x:c r="K41" s="45"/>
      <x:c r="L41" s="48" t="str">
        <x:f>IF(OR($A41="",$K41=""),"",$K41+$D41)</x:f>
      </x:c>
      <x:c r="M41" s="36" t="str">
        <x:f>IF($A41="","",IF($H41=0,"SEM PEDIDO",IF($J41=0,"PLANEJAR",IF($J41&lt;$H41,"PEDIDO INSUFICIENTE",IF($L41&gt;Listas!$B$6+$D41,"RISCO DE ATRASO","COBERTO")))))</x:f>
      </x:c>
      <x:c r="N41" s="27"/>
      <x:c r="O41" s="1"/>
      <x:c r="P41" s="1"/>
      <x:c r="Q41" s="1"/>
      <x:c r="R41" s="1"/>
      <x:c r="S41" s="1"/>
      <x:c r="T41" s="1"/>
      <x:c r="U41" s="1"/>
      <x:c r="V41" s="1"/>
      <x:c r="W41" s="1"/>
    </x:row>
    <x:row r="42">
      <x:c r="A42" s="26"/>
      <x:c r="B42" s="36" t="str">
        <x:f>IF($A42="","",IFERROR(INDEX(Produtos!$B$5:$B$204,MATCH($A42,Produtos!$A$5:$A$204,0)),""))</x:f>
      </x:c>
      <x:c r="C42" s="36" t="str">
        <x:f>IF($A42="","",IFERROR(INDEX(Produtos!$E$5:$E$204,MATCH($A42,Produtos!$A$5:$A$204,0)),""))</x:f>
      </x:c>
      <x:c r="D42" s="36" t="str">
        <x:f>IF($A42="","",IFERROR(INDEX(Produtos!$F$5:$F$204,MATCH($A42,Produtos!$A$5:$A$204,0)),0))</x:f>
      </x:c>
      <x:c r="E42" s="36" t="str">
        <x:f>IF($A42="","",IFERROR(INDEX(Produtos!$H$5:$H$204,MATCH($A42,Produtos!$A$5:$A$204,0))+INDEX(Produtos!$I$5:$I$204,MATCH($A42,Produtos!$A$5:$A$204,0)),0))</x:f>
      </x:c>
      <x:c r="F42" s="36" t="str">
        <x:f>IF($A42="","",IFERROR(INDEX(Produtos!$N$5:$N$204,MATCH($A42,Produtos!$A$5:$A$204,0)),0))</x:f>
      </x:c>
      <x:c r="G42" s="36" t="str">
        <x:f>IF($A42="","",IFERROR(INDEX(Produtos!$M$5:$M$204,MATCH($A42,Produtos!$A$5:$A$204,0))/30*INDEX(Produtos!$J$5:$J$204,MATCH($A42,Produtos!$A$5:$A$204,0)),0))</x:f>
      </x:c>
      <x:c r="H42" s="36" t="str">
        <x:f>IF($A42="","",IFERROR(INDEX(Produtos!$P$5:$P$204,MATCH($A42,Produtos!$A$5:$A$204,0)),0))</x:f>
      </x:c>
      <x:c r="I42" s="36" t="str">
        <x:f>IF($A42="","",IFERROR(INDEX(Produtos!$K$5:$K$204,MATCH($A42,Produtos!$A$5:$A$204,0)),1))</x:f>
      </x:c>
      <x:c r="J42" s="26"/>
      <x:c r="K42" s="45"/>
      <x:c r="L42" s="48" t="str">
        <x:f>IF(OR($A42="",$K42=""),"",$K42+$D42)</x:f>
      </x:c>
      <x:c r="M42" s="36" t="str">
        <x:f>IF($A42="","",IF($H42=0,"SEM PEDIDO",IF($J42=0,"PLANEJAR",IF($J42&lt;$H42,"PEDIDO INSUFICIENTE",IF($L42&gt;Listas!$B$6+$D42,"RISCO DE ATRASO","COBERTO")))))</x:f>
      </x:c>
      <x:c r="N42" s="27"/>
      <x:c r="O42" s="1"/>
      <x:c r="P42" s="1"/>
      <x:c r="Q42" s="1"/>
      <x:c r="R42" s="1"/>
      <x:c r="S42" s="1"/>
      <x:c r="T42" s="1"/>
      <x:c r="U42" s="1"/>
      <x:c r="V42" s="1"/>
      <x:c r="W42" s="1"/>
    </x:row>
    <x:row r="43">
      <x:c r="A43" s="26"/>
      <x:c r="B43" s="36" t="str">
        <x:f>IF($A43="","",IFERROR(INDEX(Produtos!$B$5:$B$204,MATCH($A43,Produtos!$A$5:$A$204,0)),""))</x:f>
      </x:c>
      <x:c r="C43" s="36" t="str">
        <x:f>IF($A43="","",IFERROR(INDEX(Produtos!$E$5:$E$204,MATCH($A43,Produtos!$A$5:$A$204,0)),""))</x:f>
      </x:c>
      <x:c r="D43" s="36" t="str">
        <x:f>IF($A43="","",IFERROR(INDEX(Produtos!$F$5:$F$204,MATCH($A43,Produtos!$A$5:$A$204,0)),0))</x:f>
      </x:c>
      <x:c r="E43" s="36" t="str">
        <x:f>IF($A43="","",IFERROR(INDEX(Produtos!$H$5:$H$204,MATCH($A43,Produtos!$A$5:$A$204,0))+INDEX(Produtos!$I$5:$I$204,MATCH($A43,Produtos!$A$5:$A$204,0)),0))</x:f>
      </x:c>
      <x:c r="F43" s="36" t="str">
        <x:f>IF($A43="","",IFERROR(INDEX(Produtos!$N$5:$N$204,MATCH($A43,Produtos!$A$5:$A$204,0)),0))</x:f>
      </x:c>
      <x:c r="G43" s="36" t="str">
        <x:f>IF($A43="","",IFERROR(INDEX(Produtos!$M$5:$M$204,MATCH($A43,Produtos!$A$5:$A$204,0))/30*INDEX(Produtos!$J$5:$J$204,MATCH($A43,Produtos!$A$5:$A$204,0)),0))</x:f>
      </x:c>
      <x:c r="H43" s="36" t="str">
        <x:f>IF($A43="","",IFERROR(INDEX(Produtos!$P$5:$P$204,MATCH($A43,Produtos!$A$5:$A$204,0)),0))</x:f>
      </x:c>
      <x:c r="I43" s="36" t="str">
        <x:f>IF($A43="","",IFERROR(INDEX(Produtos!$K$5:$K$204,MATCH($A43,Produtos!$A$5:$A$204,0)),1))</x:f>
      </x:c>
      <x:c r="J43" s="26"/>
      <x:c r="K43" s="45"/>
      <x:c r="L43" s="48" t="str">
        <x:f>IF(OR($A43="",$K43=""),"",$K43+$D43)</x:f>
      </x:c>
      <x:c r="M43" s="36" t="str">
        <x:f>IF($A43="","",IF($H43=0,"SEM PEDIDO",IF($J43=0,"PLANEJAR",IF($J43&lt;$H43,"PEDIDO INSUFICIENTE",IF($L43&gt;Listas!$B$6+$D43,"RISCO DE ATRASO","COBERTO")))))</x:f>
      </x:c>
      <x:c r="N43" s="27"/>
      <x:c r="O43" s="1"/>
      <x:c r="P43" s="1"/>
      <x:c r="Q43" s="1"/>
      <x:c r="R43" s="1"/>
      <x:c r="S43" s="1"/>
      <x:c r="T43" s="1"/>
      <x:c r="U43" s="1"/>
      <x:c r="V43" s="1"/>
      <x:c r="W43" s="1"/>
    </x:row>
    <x:row r="44">
      <x:c r="A44" s="26"/>
      <x:c r="B44" s="36" t="str">
        <x:f>IF($A44="","",IFERROR(INDEX(Produtos!$B$5:$B$204,MATCH($A44,Produtos!$A$5:$A$204,0)),""))</x:f>
      </x:c>
      <x:c r="C44" s="36" t="str">
        <x:f>IF($A44="","",IFERROR(INDEX(Produtos!$E$5:$E$204,MATCH($A44,Produtos!$A$5:$A$204,0)),""))</x:f>
      </x:c>
      <x:c r="D44" s="36" t="str">
        <x:f>IF($A44="","",IFERROR(INDEX(Produtos!$F$5:$F$204,MATCH($A44,Produtos!$A$5:$A$204,0)),0))</x:f>
      </x:c>
      <x:c r="E44" s="36" t="str">
        <x:f>IF($A44="","",IFERROR(INDEX(Produtos!$H$5:$H$204,MATCH($A44,Produtos!$A$5:$A$204,0))+INDEX(Produtos!$I$5:$I$204,MATCH($A44,Produtos!$A$5:$A$204,0)),0))</x:f>
      </x:c>
      <x:c r="F44" s="36" t="str">
        <x:f>IF($A44="","",IFERROR(INDEX(Produtos!$N$5:$N$204,MATCH($A44,Produtos!$A$5:$A$204,0)),0))</x:f>
      </x:c>
      <x:c r="G44" s="36" t="str">
        <x:f>IF($A44="","",IFERROR(INDEX(Produtos!$M$5:$M$204,MATCH($A44,Produtos!$A$5:$A$204,0))/30*INDEX(Produtos!$J$5:$J$204,MATCH($A44,Produtos!$A$5:$A$204,0)),0))</x:f>
      </x:c>
      <x:c r="H44" s="36" t="str">
        <x:f>IF($A44="","",IFERROR(INDEX(Produtos!$P$5:$P$204,MATCH($A44,Produtos!$A$5:$A$204,0)),0))</x:f>
      </x:c>
      <x:c r="I44" s="36" t="str">
        <x:f>IF($A44="","",IFERROR(INDEX(Produtos!$K$5:$K$204,MATCH($A44,Produtos!$A$5:$A$204,0)),1))</x:f>
      </x:c>
      <x:c r="J44" s="26"/>
      <x:c r="K44" s="45"/>
      <x:c r="L44" s="48" t="str">
        <x:f>IF(OR($A44="",$K44=""),"",$K44+$D44)</x:f>
      </x:c>
      <x:c r="M44" s="36" t="str">
        <x:f>IF($A44="","",IF($H44=0,"SEM PEDIDO",IF($J44=0,"PLANEJAR",IF($J44&lt;$H44,"PEDIDO INSUFICIENTE",IF($L44&gt;Listas!$B$6+$D44,"RISCO DE ATRASO","COBERTO")))))</x:f>
      </x:c>
      <x:c r="N44" s="27"/>
      <x:c r="O44" s="1"/>
      <x:c r="P44" s="1"/>
      <x:c r="Q44" s="1"/>
      <x:c r="R44" s="1"/>
      <x:c r="S44" s="1"/>
      <x:c r="T44" s="1"/>
      <x:c r="U44" s="1"/>
      <x:c r="V44" s="1"/>
      <x:c r="W44" s="1"/>
    </x:row>
    <x:row r="45">
      <x:c r="A45" s="26"/>
      <x:c r="B45" s="36" t="str">
        <x:f>IF($A45="","",IFERROR(INDEX(Produtos!$B$5:$B$204,MATCH($A45,Produtos!$A$5:$A$204,0)),""))</x:f>
      </x:c>
      <x:c r="C45" s="36" t="str">
        <x:f>IF($A45="","",IFERROR(INDEX(Produtos!$E$5:$E$204,MATCH($A45,Produtos!$A$5:$A$204,0)),""))</x:f>
      </x:c>
      <x:c r="D45" s="36" t="str">
        <x:f>IF($A45="","",IFERROR(INDEX(Produtos!$F$5:$F$204,MATCH($A45,Produtos!$A$5:$A$204,0)),0))</x:f>
      </x:c>
      <x:c r="E45" s="36" t="str">
        <x:f>IF($A45="","",IFERROR(INDEX(Produtos!$H$5:$H$204,MATCH($A45,Produtos!$A$5:$A$204,0))+INDEX(Produtos!$I$5:$I$204,MATCH($A45,Produtos!$A$5:$A$204,0)),0))</x:f>
      </x:c>
      <x:c r="F45" s="36" t="str">
        <x:f>IF($A45="","",IFERROR(INDEX(Produtos!$N$5:$N$204,MATCH($A45,Produtos!$A$5:$A$204,0)),0))</x:f>
      </x:c>
      <x:c r="G45" s="36" t="str">
        <x:f>IF($A45="","",IFERROR(INDEX(Produtos!$M$5:$M$204,MATCH($A45,Produtos!$A$5:$A$204,0))/30*INDEX(Produtos!$J$5:$J$204,MATCH($A45,Produtos!$A$5:$A$204,0)),0))</x:f>
      </x:c>
      <x:c r="H45" s="36" t="str">
        <x:f>IF($A45="","",IFERROR(INDEX(Produtos!$P$5:$P$204,MATCH($A45,Produtos!$A$5:$A$204,0)),0))</x:f>
      </x:c>
      <x:c r="I45" s="36" t="str">
        <x:f>IF($A45="","",IFERROR(INDEX(Produtos!$K$5:$K$204,MATCH($A45,Produtos!$A$5:$A$204,0)),1))</x:f>
      </x:c>
      <x:c r="J45" s="26"/>
      <x:c r="K45" s="45"/>
      <x:c r="L45" s="48" t="str">
        <x:f>IF(OR($A45="",$K45=""),"",$K45+$D45)</x:f>
      </x:c>
      <x:c r="M45" s="36" t="str">
        <x:f>IF($A45="","",IF($H45=0,"SEM PEDIDO",IF($J45=0,"PLANEJAR",IF($J45&lt;$H45,"PEDIDO INSUFICIENTE",IF($L45&gt;Listas!$B$6+$D45,"RISCO DE ATRASO","COBERTO")))))</x:f>
      </x:c>
      <x:c r="N45" s="27"/>
      <x:c r="O45" s="1"/>
      <x:c r="P45" s="1"/>
      <x:c r="Q45" s="1"/>
      <x:c r="R45" s="1"/>
      <x:c r="S45" s="1"/>
      <x:c r="T45" s="1"/>
      <x:c r="U45" s="1"/>
      <x:c r="V45" s="1"/>
      <x:c r="W45" s="1"/>
    </x:row>
    <x:row r="46">
      <x:c r="A46" s="26"/>
      <x:c r="B46" s="36" t="str">
        <x:f>IF($A46="","",IFERROR(INDEX(Produtos!$B$5:$B$204,MATCH($A46,Produtos!$A$5:$A$204,0)),""))</x:f>
      </x:c>
      <x:c r="C46" s="36" t="str">
        <x:f>IF($A46="","",IFERROR(INDEX(Produtos!$E$5:$E$204,MATCH($A46,Produtos!$A$5:$A$204,0)),""))</x:f>
      </x:c>
      <x:c r="D46" s="36" t="str">
        <x:f>IF($A46="","",IFERROR(INDEX(Produtos!$F$5:$F$204,MATCH($A46,Produtos!$A$5:$A$204,0)),0))</x:f>
      </x:c>
      <x:c r="E46" s="36" t="str">
        <x:f>IF($A46="","",IFERROR(INDEX(Produtos!$H$5:$H$204,MATCH($A46,Produtos!$A$5:$A$204,0))+INDEX(Produtos!$I$5:$I$204,MATCH($A46,Produtos!$A$5:$A$204,0)),0))</x:f>
      </x:c>
      <x:c r="F46" s="36" t="str">
        <x:f>IF($A46="","",IFERROR(INDEX(Produtos!$N$5:$N$204,MATCH($A46,Produtos!$A$5:$A$204,0)),0))</x:f>
      </x:c>
      <x:c r="G46" s="36" t="str">
        <x:f>IF($A46="","",IFERROR(INDEX(Produtos!$M$5:$M$204,MATCH($A46,Produtos!$A$5:$A$204,0))/30*INDEX(Produtos!$J$5:$J$204,MATCH($A46,Produtos!$A$5:$A$204,0)),0))</x:f>
      </x:c>
      <x:c r="H46" s="36" t="str">
        <x:f>IF($A46="","",IFERROR(INDEX(Produtos!$P$5:$P$204,MATCH($A46,Produtos!$A$5:$A$204,0)),0))</x:f>
      </x:c>
      <x:c r="I46" s="36" t="str">
        <x:f>IF($A46="","",IFERROR(INDEX(Produtos!$K$5:$K$204,MATCH($A46,Produtos!$A$5:$A$204,0)),1))</x:f>
      </x:c>
      <x:c r="J46" s="26"/>
      <x:c r="K46" s="45"/>
      <x:c r="L46" s="48" t="str">
        <x:f>IF(OR($A46="",$K46=""),"",$K46+$D46)</x:f>
      </x:c>
      <x:c r="M46" s="36" t="str">
        <x:f>IF($A46="","",IF($H46=0,"SEM PEDIDO",IF($J46=0,"PLANEJAR",IF($J46&lt;$H46,"PEDIDO INSUFICIENTE",IF($L46&gt;Listas!$B$6+$D46,"RISCO DE ATRASO","COBERTO")))))</x:f>
      </x:c>
      <x:c r="N46" s="27"/>
      <x:c r="O46" s="1"/>
      <x:c r="P46" s="1"/>
      <x:c r="Q46" s="1"/>
      <x:c r="R46" s="1"/>
      <x:c r="S46" s="1"/>
      <x:c r="T46" s="1"/>
      <x:c r="U46" s="1"/>
      <x:c r="V46" s="1"/>
      <x:c r="W46" s="1"/>
    </x:row>
    <x:row r="47">
      <x:c r="A47" s="26"/>
      <x:c r="B47" s="36" t="str">
        <x:f>IF($A47="","",IFERROR(INDEX(Produtos!$B$5:$B$204,MATCH($A47,Produtos!$A$5:$A$204,0)),""))</x:f>
      </x:c>
      <x:c r="C47" s="36" t="str">
        <x:f>IF($A47="","",IFERROR(INDEX(Produtos!$E$5:$E$204,MATCH($A47,Produtos!$A$5:$A$204,0)),""))</x:f>
      </x:c>
      <x:c r="D47" s="36" t="str">
        <x:f>IF($A47="","",IFERROR(INDEX(Produtos!$F$5:$F$204,MATCH($A47,Produtos!$A$5:$A$204,0)),0))</x:f>
      </x:c>
      <x:c r="E47" s="36" t="str">
        <x:f>IF($A47="","",IFERROR(INDEX(Produtos!$H$5:$H$204,MATCH($A47,Produtos!$A$5:$A$204,0))+INDEX(Produtos!$I$5:$I$204,MATCH($A47,Produtos!$A$5:$A$204,0)),0))</x:f>
      </x:c>
      <x:c r="F47" s="36" t="str">
        <x:f>IF($A47="","",IFERROR(INDEX(Produtos!$N$5:$N$204,MATCH($A47,Produtos!$A$5:$A$204,0)),0))</x:f>
      </x:c>
      <x:c r="G47" s="36" t="str">
        <x:f>IF($A47="","",IFERROR(INDEX(Produtos!$M$5:$M$204,MATCH($A47,Produtos!$A$5:$A$204,0))/30*INDEX(Produtos!$J$5:$J$204,MATCH($A47,Produtos!$A$5:$A$204,0)),0))</x:f>
      </x:c>
      <x:c r="H47" s="36" t="str">
        <x:f>IF($A47="","",IFERROR(INDEX(Produtos!$P$5:$P$204,MATCH($A47,Produtos!$A$5:$A$204,0)),0))</x:f>
      </x:c>
      <x:c r="I47" s="36" t="str">
        <x:f>IF($A47="","",IFERROR(INDEX(Produtos!$K$5:$K$204,MATCH($A47,Produtos!$A$5:$A$204,0)),1))</x:f>
      </x:c>
      <x:c r="J47" s="26"/>
      <x:c r="K47" s="45"/>
      <x:c r="L47" s="48" t="str">
        <x:f>IF(OR($A47="",$K47=""),"",$K47+$D47)</x:f>
      </x:c>
      <x:c r="M47" s="36" t="str">
        <x:f>IF($A47="","",IF($H47=0,"SEM PEDIDO",IF($J47=0,"PLANEJAR",IF($J47&lt;$H47,"PEDIDO INSUFICIENTE",IF($L47&gt;Listas!$B$6+$D47,"RISCO DE ATRASO","COBERTO")))))</x:f>
      </x:c>
      <x:c r="N47" s="27"/>
      <x:c r="O47" s="1"/>
      <x:c r="P47" s="1"/>
      <x:c r="Q47" s="1"/>
      <x:c r="R47" s="1"/>
      <x:c r="S47" s="1"/>
      <x:c r="T47" s="1"/>
      <x:c r="U47" s="1"/>
      <x:c r="V47" s="1"/>
      <x:c r="W47" s="1"/>
    </x:row>
    <x:row r="48">
      <x:c r="A48" s="26"/>
      <x:c r="B48" s="36" t="str">
        <x:f>IF($A48="","",IFERROR(INDEX(Produtos!$B$5:$B$204,MATCH($A48,Produtos!$A$5:$A$204,0)),""))</x:f>
      </x:c>
      <x:c r="C48" s="36" t="str">
        <x:f>IF($A48="","",IFERROR(INDEX(Produtos!$E$5:$E$204,MATCH($A48,Produtos!$A$5:$A$204,0)),""))</x:f>
      </x:c>
      <x:c r="D48" s="36" t="str">
        <x:f>IF($A48="","",IFERROR(INDEX(Produtos!$F$5:$F$204,MATCH($A48,Produtos!$A$5:$A$204,0)),0))</x:f>
      </x:c>
      <x:c r="E48" s="36" t="str">
        <x:f>IF($A48="","",IFERROR(INDEX(Produtos!$H$5:$H$204,MATCH($A48,Produtos!$A$5:$A$204,0))+INDEX(Produtos!$I$5:$I$204,MATCH($A48,Produtos!$A$5:$A$204,0)),0))</x:f>
      </x:c>
      <x:c r="F48" s="36" t="str">
        <x:f>IF($A48="","",IFERROR(INDEX(Produtos!$N$5:$N$204,MATCH($A48,Produtos!$A$5:$A$204,0)),0))</x:f>
      </x:c>
      <x:c r="G48" s="36" t="str">
        <x:f>IF($A48="","",IFERROR(INDEX(Produtos!$M$5:$M$204,MATCH($A48,Produtos!$A$5:$A$204,0))/30*INDEX(Produtos!$J$5:$J$204,MATCH($A48,Produtos!$A$5:$A$204,0)),0))</x:f>
      </x:c>
      <x:c r="H48" s="36" t="str">
        <x:f>IF($A48="","",IFERROR(INDEX(Produtos!$P$5:$P$204,MATCH($A48,Produtos!$A$5:$A$204,0)),0))</x:f>
      </x:c>
      <x:c r="I48" s="36" t="str">
        <x:f>IF($A48="","",IFERROR(INDEX(Produtos!$K$5:$K$204,MATCH($A48,Produtos!$A$5:$A$204,0)),1))</x:f>
      </x:c>
      <x:c r="J48" s="26"/>
      <x:c r="K48" s="45"/>
      <x:c r="L48" s="48" t="str">
        <x:f>IF(OR($A48="",$K48=""),"",$K48+$D48)</x:f>
      </x:c>
      <x:c r="M48" s="36" t="str">
        <x:f>IF($A48="","",IF($H48=0,"SEM PEDIDO",IF($J48=0,"PLANEJAR",IF($J48&lt;$H48,"PEDIDO INSUFICIENTE",IF($L48&gt;Listas!$B$6+$D48,"RISCO DE ATRASO","COBERTO")))))</x:f>
      </x:c>
      <x:c r="N48" s="27"/>
      <x:c r="O48" s="1"/>
      <x:c r="P48" s="1"/>
      <x:c r="Q48" s="1"/>
      <x:c r="R48" s="1"/>
      <x:c r="S48" s="1"/>
      <x:c r="T48" s="1"/>
      <x:c r="U48" s="1"/>
      <x:c r="V48" s="1"/>
      <x:c r="W48" s="1"/>
    </x:row>
    <x:row r="49">
      <x:c r="A49" s="26"/>
      <x:c r="B49" s="36" t="str">
        <x:f>IF($A49="","",IFERROR(INDEX(Produtos!$B$5:$B$204,MATCH($A49,Produtos!$A$5:$A$204,0)),""))</x:f>
      </x:c>
      <x:c r="C49" s="36" t="str">
        <x:f>IF($A49="","",IFERROR(INDEX(Produtos!$E$5:$E$204,MATCH($A49,Produtos!$A$5:$A$204,0)),""))</x:f>
      </x:c>
      <x:c r="D49" s="36" t="str">
        <x:f>IF($A49="","",IFERROR(INDEX(Produtos!$F$5:$F$204,MATCH($A49,Produtos!$A$5:$A$204,0)),0))</x:f>
      </x:c>
      <x:c r="E49" s="36" t="str">
        <x:f>IF($A49="","",IFERROR(INDEX(Produtos!$H$5:$H$204,MATCH($A49,Produtos!$A$5:$A$204,0))+INDEX(Produtos!$I$5:$I$204,MATCH($A49,Produtos!$A$5:$A$204,0)),0))</x:f>
      </x:c>
      <x:c r="F49" s="36" t="str">
        <x:f>IF($A49="","",IFERROR(INDEX(Produtos!$N$5:$N$204,MATCH($A49,Produtos!$A$5:$A$204,0)),0))</x:f>
      </x:c>
      <x:c r="G49" s="36" t="str">
        <x:f>IF($A49="","",IFERROR(INDEX(Produtos!$M$5:$M$204,MATCH($A49,Produtos!$A$5:$A$204,0))/30*INDEX(Produtos!$J$5:$J$204,MATCH($A49,Produtos!$A$5:$A$204,0)),0))</x:f>
      </x:c>
      <x:c r="H49" s="36" t="str">
        <x:f>IF($A49="","",IFERROR(INDEX(Produtos!$P$5:$P$204,MATCH($A49,Produtos!$A$5:$A$204,0)),0))</x:f>
      </x:c>
      <x:c r="I49" s="36" t="str">
        <x:f>IF($A49="","",IFERROR(INDEX(Produtos!$K$5:$K$204,MATCH($A49,Produtos!$A$5:$A$204,0)),1))</x:f>
      </x:c>
      <x:c r="J49" s="26"/>
      <x:c r="K49" s="45"/>
      <x:c r="L49" s="48" t="str">
        <x:f>IF(OR($A49="",$K49=""),"",$K49+$D49)</x:f>
      </x:c>
      <x:c r="M49" s="36" t="str">
        <x:f>IF($A49="","",IF($H49=0,"SEM PEDIDO",IF($J49=0,"PLANEJAR",IF($J49&lt;$H49,"PEDIDO INSUFICIENTE",IF($L49&gt;Listas!$B$6+$D49,"RISCO DE ATRASO","COBERTO")))))</x:f>
      </x:c>
      <x:c r="N49" s="27"/>
      <x:c r="O49" s="1"/>
      <x:c r="P49" s="1"/>
      <x:c r="Q49" s="1"/>
      <x:c r="R49" s="1"/>
      <x:c r="S49" s="1"/>
      <x:c r="T49" s="1"/>
      <x:c r="U49" s="1"/>
      <x:c r="V49" s="1"/>
      <x:c r="W49" s="1"/>
    </x:row>
    <x:row r="50">
      <x:c r="A50" s="26"/>
      <x:c r="B50" s="36" t="str">
        <x:f>IF($A50="","",IFERROR(INDEX(Produtos!$B$5:$B$204,MATCH($A50,Produtos!$A$5:$A$204,0)),""))</x:f>
      </x:c>
      <x:c r="C50" s="36" t="str">
        <x:f>IF($A50="","",IFERROR(INDEX(Produtos!$E$5:$E$204,MATCH($A50,Produtos!$A$5:$A$204,0)),""))</x:f>
      </x:c>
      <x:c r="D50" s="36" t="str">
        <x:f>IF($A50="","",IFERROR(INDEX(Produtos!$F$5:$F$204,MATCH($A50,Produtos!$A$5:$A$204,0)),0))</x:f>
      </x:c>
      <x:c r="E50" s="36" t="str">
        <x:f>IF($A50="","",IFERROR(INDEX(Produtos!$H$5:$H$204,MATCH($A50,Produtos!$A$5:$A$204,0))+INDEX(Produtos!$I$5:$I$204,MATCH($A50,Produtos!$A$5:$A$204,0)),0))</x:f>
      </x:c>
      <x:c r="F50" s="36" t="str">
        <x:f>IF($A50="","",IFERROR(INDEX(Produtos!$N$5:$N$204,MATCH($A50,Produtos!$A$5:$A$204,0)),0))</x:f>
      </x:c>
      <x:c r="G50" s="36" t="str">
        <x:f>IF($A50="","",IFERROR(INDEX(Produtos!$M$5:$M$204,MATCH($A50,Produtos!$A$5:$A$204,0))/30*INDEX(Produtos!$J$5:$J$204,MATCH($A50,Produtos!$A$5:$A$204,0)),0))</x:f>
      </x:c>
      <x:c r="H50" s="36" t="str">
        <x:f>IF($A50="","",IFERROR(INDEX(Produtos!$P$5:$P$204,MATCH($A50,Produtos!$A$5:$A$204,0)),0))</x:f>
      </x:c>
      <x:c r="I50" s="36" t="str">
        <x:f>IF($A50="","",IFERROR(INDEX(Produtos!$K$5:$K$204,MATCH($A50,Produtos!$A$5:$A$204,0)),1))</x:f>
      </x:c>
      <x:c r="J50" s="26"/>
      <x:c r="K50" s="45"/>
      <x:c r="L50" s="48" t="str">
        <x:f>IF(OR($A50="",$K50=""),"",$K50+$D50)</x:f>
      </x:c>
      <x:c r="M50" s="36" t="str">
        <x:f>IF($A50="","",IF($H50=0,"SEM PEDIDO",IF($J50=0,"PLANEJAR",IF($J50&lt;$H50,"PEDIDO INSUFICIENTE",IF($L50&gt;Listas!$B$6+$D50,"RISCO DE ATRASO","COBERTO")))))</x:f>
      </x:c>
      <x:c r="N50" s="27"/>
      <x:c r="O50" s="1"/>
      <x:c r="P50" s="1"/>
      <x:c r="Q50" s="1"/>
      <x:c r="R50" s="1"/>
      <x:c r="S50" s="1"/>
      <x:c r="T50" s="1"/>
      <x:c r="U50" s="1"/>
      <x:c r="V50" s="1"/>
      <x:c r="W50" s="1"/>
    </x:row>
    <x:row r="51">
      <x:c r="A51" s="26"/>
      <x:c r="B51" s="36" t="str">
        <x:f>IF($A51="","",IFERROR(INDEX(Produtos!$B$5:$B$204,MATCH($A51,Produtos!$A$5:$A$204,0)),""))</x:f>
      </x:c>
      <x:c r="C51" s="36" t="str">
        <x:f>IF($A51="","",IFERROR(INDEX(Produtos!$E$5:$E$204,MATCH($A51,Produtos!$A$5:$A$204,0)),""))</x:f>
      </x:c>
      <x:c r="D51" s="36" t="str">
        <x:f>IF($A51="","",IFERROR(INDEX(Produtos!$F$5:$F$204,MATCH($A51,Produtos!$A$5:$A$204,0)),0))</x:f>
      </x:c>
      <x:c r="E51" s="36" t="str">
        <x:f>IF($A51="","",IFERROR(INDEX(Produtos!$H$5:$H$204,MATCH($A51,Produtos!$A$5:$A$204,0))+INDEX(Produtos!$I$5:$I$204,MATCH($A51,Produtos!$A$5:$A$204,0)),0))</x:f>
      </x:c>
      <x:c r="F51" s="36" t="str">
        <x:f>IF($A51="","",IFERROR(INDEX(Produtos!$N$5:$N$204,MATCH($A51,Produtos!$A$5:$A$204,0)),0))</x:f>
      </x:c>
      <x:c r="G51" s="36" t="str">
        <x:f>IF($A51="","",IFERROR(INDEX(Produtos!$M$5:$M$204,MATCH($A51,Produtos!$A$5:$A$204,0))/30*INDEX(Produtos!$J$5:$J$204,MATCH($A51,Produtos!$A$5:$A$204,0)),0))</x:f>
      </x:c>
      <x:c r="H51" s="36" t="str">
        <x:f>IF($A51="","",IFERROR(INDEX(Produtos!$P$5:$P$204,MATCH($A51,Produtos!$A$5:$A$204,0)),0))</x:f>
      </x:c>
      <x:c r="I51" s="36" t="str">
        <x:f>IF($A51="","",IFERROR(INDEX(Produtos!$K$5:$K$204,MATCH($A51,Produtos!$A$5:$A$204,0)),1))</x:f>
      </x:c>
      <x:c r="J51" s="26"/>
      <x:c r="K51" s="45"/>
      <x:c r="L51" s="48" t="str">
        <x:f>IF(OR($A51="",$K51=""),"",$K51+$D51)</x:f>
      </x:c>
      <x:c r="M51" s="36" t="str">
        <x:f>IF($A51="","",IF($H51=0,"SEM PEDIDO",IF($J51=0,"PLANEJAR",IF($J51&lt;$H51,"PEDIDO INSUFICIENTE",IF($L51&gt;Listas!$B$6+$D51,"RISCO DE ATRASO","COBERTO")))))</x:f>
      </x:c>
      <x:c r="N51" s="27"/>
      <x:c r="O51" s="1"/>
      <x:c r="P51" s="1"/>
      <x:c r="Q51" s="1"/>
      <x:c r="R51" s="1"/>
      <x:c r="S51" s="1"/>
      <x:c r="T51" s="1"/>
      <x:c r="U51" s="1"/>
      <x:c r="V51" s="1"/>
      <x:c r="W51" s="1"/>
    </x:row>
    <x:row r="52">
      <x:c r="A52" s="26"/>
      <x:c r="B52" s="36" t="str">
        <x:f>IF($A52="","",IFERROR(INDEX(Produtos!$B$5:$B$204,MATCH($A52,Produtos!$A$5:$A$204,0)),""))</x:f>
      </x:c>
      <x:c r="C52" s="36" t="str">
        <x:f>IF($A52="","",IFERROR(INDEX(Produtos!$E$5:$E$204,MATCH($A52,Produtos!$A$5:$A$204,0)),""))</x:f>
      </x:c>
      <x:c r="D52" s="36" t="str">
        <x:f>IF($A52="","",IFERROR(INDEX(Produtos!$F$5:$F$204,MATCH($A52,Produtos!$A$5:$A$204,0)),0))</x:f>
      </x:c>
      <x:c r="E52" s="36" t="str">
        <x:f>IF($A52="","",IFERROR(INDEX(Produtos!$H$5:$H$204,MATCH($A52,Produtos!$A$5:$A$204,0))+INDEX(Produtos!$I$5:$I$204,MATCH($A52,Produtos!$A$5:$A$204,0)),0))</x:f>
      </x:c>
      <x:c r="F52" s="36" t="str">
        <x:f>IF($A52="","",IFERROR(INDEX(Produtos!$N$5:$N$204,MATCH($A52,Produtos!$A$5:$A$204,0)),0))</x:f>
      </x:c>
      <x:c r="G52" s="36" t="str">
        <x:f>IF($A52="","",IFERROR(INDEX(Produtos!$M$5:$M$204,MATCH($A52,Produtos!$A$5:$A$204,0))/30*INDEX(Produtos!$J$5:$J$204,MATCH($A52,Produtos!$A$5:$A$204,0)),0))</x:f>
      </x:c>
      <x:c r="H52" s="36" t="str">
        <x:f>IF($A52="","",IFERROR(INDEX(Produtos!$P$5:$P$204,MATCH($A52,Produtos!$A$5:$A$204,0)),0))</x:f>
      </x:c>
      <x:c r="I52" s="36" t="str">
        <x:f>IF($A52="","",IFERROR(INDEX(Produtos!$K$5:$K$204,MATCH($A52,Produtos!$A$5:$A$204,0)),1))</x:f>
      </x:c>
      <x:c r="J52" s="26"/>
      <x:c r="K52" s="45"/>
      <x:c r="L52" s="48" t="str">
        <x:f>IF(OR($A52="",$K52=""),"",$K52+$D52)</x:f>
      </x:c>
      <x:c r="M52" s="36" t="str">
        <x:f>IF($A52="","",IF($H52=0,"SEM PEDIDO",IF($J52=0,"PLANEJAR",IF($J52&lt;$H52,"PEDIDO INSUFICIENTE",IF($L52&gt;Listas!$B$6+$D52,"RISCO DE ATRASO","COBERTO")))))</x:f>
      </x:c>
      <x:c r="N52" s="27"/>
      <x:c r="O52" s="1"/>
      <x:c r="P52" s="1"/>
      <x:c r="Q52" s="1"/>
      <x:c r="R52" s="1"/>
      <x:c r="S52" s="1"/>
      <x:c r="T52" s="1"/>
      <x:c r="U52" s="1"/>
      <x:c r="V52" s="1"/>
      <x:c r="W52" s="1"/>
    </x:row>
    <x:row r="53">
      <x:c r="A53" s="26"/>
      <x:c r="B53" s="36" t="str">
        <x:f>IF($A53="","",IFERROR(INDEX(Produtos!$B$5:$B$204,MATCH($A53,Produtos!$A$5:$A$204,0)),""))</x:f>
      </x:c>
      <x:c r="C53" s="36" t="str">
        <x:f>IF($A53="","",IFERROR(INDEX(Produtos!$E$5:$E$204,MATCH($A53,Produtos!$A$5:$A$204,0)),""))</x:f>
      </x:c>
      <x:c r="D53" s="36" t="str">
        <x:f>IF($A53="","",IFERROR(INDEX(Produtos!$F$5:$F$204,MATCH($A53,Produtos!$A$5:$A$204,0)),0))</x:f>
      </x:c>
      <x:c r="E53" s="36" t="str">
        <x:f>IF($A53="","",IFERROR(INDEX(Produtos!$H$5:$H$204,MATCH($A53,Produtos!$A$5:$A$204,0))+INDEX(Produtos!$I$5:$I$204,MATCH($A53,Produtos!$A$5:$A$204,0)),0))</x:f>
      </x:c>
      <x:c r="F53" s="36" t="str">
        <x:f>IF($A53="","",IFERROR(INDEX(Produtos!$N$5:$N$204,MATCH($A53,Produtos!$A$5:$A$204,0)),0))</x:f>
      </x:c>
      <x:c r="G53" s="36" t="str">
        <x:f>IF($A53="","",IFERROR(INDEX(Produtos!$M$5:$M$204,MATCH($A53,Produtos!$A$5:$A$204,0))/30*INDEX(Produtos!$J$5:$J$204,MATCH($A53,Produtos!$A$5:$A$204,0)),0))</x:f>
      </x:c>
      <x:c r="H53" s="36" t="str">
        <x:f>IF($A53="","",IFERROR(INDEX(Produtos!$P$5:$P$204,MATCH($A53,Produtos!$A$5:$A$204,0)),0))</x:f>
      </x:c>
      <x:c r="I53" s="36" t="str">
        <x:f>IF($A53="","",IFERROR(INDEX(Produtos!$K$5:$K$204,MATCH($A53,Produtos!$A$5:$A$204,0)),1))</x:f>
      </x:c>
      <x:c r="J53" s="26"/>
      <x:c r="K53" s="45"/>
      <x:c r="L53" s="48" t="str">
        <x:f>IF(OR($A53="",$K53=""),"",$K53+$D53)</x:f>
      </x:c>
      <x:c r="M53" s="36" t="str">
        <x:f>IF($A53="","",IF($H53=0,"SEM PEDIDO",IF($J53=0,"PLANEJAR",IF($J53&lt;$H53,"PEDIDO INSUFICIENTE",IF($L53&gt;Listas!$B$6+$D53,"RISCO DE ATRASO","COBERTO")))))</x:f>
      </x:c>
      <x:c r="N53" s="27"/>
      <x:c r="O53" s="1"/>
      <x:c r="P53" s="1"/>
      <x:c r="Q53" s="1"/>
      <x:c r="R53" s="1"/>
      <x:c r="S53" s="1"/>
      <x:c r="T53" s="1"/>
      <x:c r="U53" s="1"/>
      <x:c r="V53" s="1"/>
      <x:c r="W53" s="1"/>
    </x:row>
    <x:row r="54">
      <x:c r="A54" s="26"/>
      <x:c r="B54" s="36" t="str">
        <x:f>IF($A54="","",IFERROR(INDEX(Produtos!$B$5:$B$204,MATCH($A54,Produtos!$A$5:$A$204,0)),""))</x:f>
      </x:c>
      <x:c r="C54" s="36" t="str">
        <x:f>IF($A54="","",IFERROR(INDEX(Produtos!$E$5:$E$204,MATCH($A54,Produtos!$A$5:$A$204,0)),""))</x:f>
      </x:c>
      <x:c r="D54" s="36" t="str">
        <x:f>IF($A54="","",IFERROR(INDEX(Produtos!$F$5:$F$204,MATCH($A54,Produtos!$A$5:$A$204,0)),0))</x:f>
      </x:c>
      <x:c r="E54" s="36" t="str">
        <x:f>IF($A54="","",IFERROR(INDEX(Produtos!$H$5:$H$204,MATCH($A54,Produtos!$A$5:$A$204,0))+INDEX(Produtos!$I$5:$I$204,MATCH($A54,Produtos!$A$5:$A$204,0)),0))</x:f>
      </x:c>
      <x:c r="F54" s="36" t="str">
        <x:f>IF($A54="","",IFERROR(INDEX(Produtos!$N$5:$N$204,MATCH($A54,Produtos!$A$5:$A$204,0)),0))</x:f>
      </x:c>
      <x:c r="G54" s="36" t="str">
        <x:f>IF($A54="","",IFERROR(INDEX(Produtos!$M$5:$M$204,MATCH($A54,Produtos!$A$5:$A$204,0))/30*INDEX(Produtos!$J$5:$J$204,MATCH($A54,Produtos!$A$5:$A$204,0)),0))</x:f>
      </x:c>
      <x:c r="H54" s="36" t="str">
        <x:f>IF($A54="","",IFERROR(INDEX(Produtos!$P$5:$P$204,MATCH($A54,Produtos!$A$5:$A$204,0)),0))</x:f>
      </x:c>
      <x:c r="I54" s="36" t="str">
        <x:f>IF($A54="","",IFERROR(INDEX(Produtos!$K$5:$K$204,MATCH($A54,Produtos!$A$5:$A$204,0)),1))</x:f>
      </x:c>
      <x:c r="J54" s="26"/>
      <x:c r="K54" s="45"/>
      <x:c r="L54" s="48" t="str">
        <x:f>IF(OR($A54="",$K54=""),"",$K54+$D54)</x:f>
      </x:c>
      <x:c r="M54" s="36" t="str">
        <x:f>IF($A54="","",IF($H54=0,"SEM PEDIDO",IF($J54=0,"PLANEJAR",IF($J54&lt;$H54,"PEDIDO INSUFICIENTE",IF($L54&gt;Listas!$B$6+$D54,"RISCO DE ATRASO","COBERTO")))))</x:f>
      </x:c>
      <x:c r="N54" s="27"/>
      <x:c r="O54" s="1"/>
      <x:c r="P54" s="1"/>
      <x:c r="Q54" s="1"/>
      <x:c r="R54" s="1"/>
      <x:c r="S54" s="1"/>
      <x:c r="T54" s="1"/>
      <x:c r="U54" s="1"/>
      <x:c r="V54" s="1"/>
      <x:c r="W54" s="1"/>
    </x:row>
    <x:row r="55">
      <x:c r="A55" s="26"/>
      <x:c r="B55" s="36" t="str">
        <x:f>IF($A55="","",IFERROR(INDEX(Produtos!$B$5:$B$204,MATCH($A55,Produtos!$A$5:$A$204,0)),""))</x:f>
      </x:c>
      <x:c r="C55" s="36" t="str">
        <x:f>IF($A55="","",IFERROR(INDEX(Produtos!$E$5:$E$204,MATCH($A55,Produtos!$A$5:$A$204,0)),""))</x:f>
      </x:c>
      <x:c r="D55" s="36" t="str">
        <x:f>IF($A55="","",IFERROR(INDEX(Produtos!$F$5:$F$204,MATCH($A55,Produtos!$A$5:$A$204,0)),0))</x:f>
      </x:c>
      <x:c r="E55" s="36" t="str">
        <x:f>IF($A55="","",IFERROR(INDEX(Produtos!$H$5:$H$204,MATCH($A55,Produtos!$A$5:$A$204,0))+INDEX(Produtos!$I$5:$I$204,MATCH($A55,Produtos!$A$5:$A$204,0)),0))</x:f>
      </x:c>
      <x:c r="F55" s="36" t="str">
        <x:f>IF($A55="","",IFERROR(INDEX(Produtos!$N$5:$N$204,MATCH($A55,Produtos!$A$5:$A$204,0)),0))</x:f>
      </x:c>
      <x:c r="G55" s="36" t="str">
        <x:f>IF($A55="","",IFERROR(INDEX(Produtos!$M$5:$M$204,MATCH($A55,Produtos!$A$5:$A$204,0))/30*INDEX(Produtos!$J$5:$J$204,MATCH($A55,Produtos!$A$5:$A$204,0)),0))</x:f>
      </x:c>
      <x:c r="H55" s="36" t="str">
        <x:f>IF($A55="","",IFERROR(INDEX(Produtos!$P$5:$P$204,MATCH($A55,Produtos!$A$5:$A$204,0)),0))</x:f>
      </x:c>
      <x:c r="I55" s="36" t="str">
        <x:f>IF($A55="","",IFERROR(INDEX(Produtos!$K$5:$K$204,MATCH($A55,Produtos!$A$5:$A$204,0)),1))</x:f>
      </x:c>
      <x:c r="J55" s="26"/>
      <x:c r="K55" s="45"/>
      <x:c r="L55" s="48" t="str">
        <x:f>IF(OR($A55="",$K55=""),"",$K55+$D55)</x:f>
      </x:c>
      <x:c r="M55" s="36" t="str">
        <x:f>IF($A55="","",IF($H55=0,"SEM PEDIDO",IF($J55=0,"PLANEJAR",IF($J55&lt;$H55,"PEDIDO INSUFICIENTE",IF($L55&gt;Listas!$B$6+$D55,"RISCO DE ATRASO","COBERTO")))))</x:f>
      </x:c>
      <x:c r="N55" s="27"/>
      <x:c r="O55" s="1"/>
      <x:c r="P55" s="1"/>
      <x:c r="Q55" s="1"/>
      <x:c r="R55" s="1"/>
      <x:c r="S55" s="1"/>
      <x:c r="T55" s="1"/>
      <x:c r="U55" s="1"/>
      <x:c r="V55" s="1"/>
      <x:c r="W55" s="1"/>
    </x:row>
    <x:row r="56">
      <x:c r="A56" s="26"/>
      <x:c r="B56" s="36" t="str">
        <x:f>IF($A56="","",IFERROR(INDEX(Produtos!$B$5:$B$204,MATCH($A56,Produtos!$A$5:$A$204,0)),""))</x:f>
      </x:c>
      <x:c r="C56" s="36" t="str">
        <x:f>IF($A56="","",IFERROR(INDEX(Produtos!$E$5:$E$204,MATCH($A56,Produtos!$A$5:$A$204,0)),""))</x:f>
      </x:c>
      <x:c r="D56" s="36" t="str">
        <x:f>IF($A56="","",IFERROR(INDEX(Produtos!$F$5:$F$204,MATCH($A56,Produtos!$A$5:$A$204,0)),0))</x:f>
      </x:c>
      <x:c r="E56" s="36" t="str">
        <x:f>IF($A56="","",IFERROR(INDEX(Produtos!$H$5:$H$204,MATCH($A56,Produtos!$A$5:$A$204,0))+INDEX(Produtos!$I$5:$I$204,MATCH($A56,Produtos!$A$5:$A$204,0)),0))</x:f>
      </x:c>
      <x:c r="F56" s="36" t="str">
        <x:f>IF($A56="","",IFERROR(INDEX(Produtos!$N$5:$N$204,MATCH($A56,Produtos!$A$5:$A$204,0)),0))</x:f>
      </x:c>
      <x:c r="G56" s="36" t="str">
        <x:f>IF($A56="","",IFERROR(INDEX(Produtos!$M$5:$M$204,MATCH($A56,Produtos!$A$5:$A$204,0))/30*INDEX(Produtos!$J$5:$J$204,MATCH($A56,Produtos!$A$5:$A$204,0)),0))</x:f>
      </x:c>
      <x:c r="H56" s="36" t="str">
        <x:f>IF($A56="","",IFERROR(INDEX(Produtos!$P$5:$P$204,MATCH($A56,Produtos!$A$5:$A$204,0)),0))</x:f>
      </x:c>
      <x:c r="I56" s="36" t="str">
        <x:f>IF($A56="","",IFERROR(INDEX(Produtos!$K$5:$K$204,MATCH($A56,Produtos!$A$5:$A$204,0)),1))</x:f>
      </x:c>
      <x:c r="J56" s="26"/>
      <x:c r="K56" s="45"/>
      <x:c r="L56" s="48" t="str">
        <x:f>IF(OR($A56="",$K56=""),"",$K56+$D56)</x:f>
      </x:c>
      <x:c r="M56" s="36" t="str">
        <x:f>IF($A56="","",IF($H56=0,"SEM PEDIDO",IF($J56=0,"PLANEJAR",IF($J56&lt;$H56,"PEDIDO INSUFICIENTE",IF($L56&gt;Listas!$B$6+$D56,"RISCO DE ATRASO","COBERTO")))))</x:f>
      </x:c>
      <x:c r="N56" s="27"/>
      <x:c r="O56" s="1"/>
      <x:c r="P56" s="1"/>
      <x:c r="Q56" s="1"/>
      <x:c r="R56" s="1"/>
      <x:c r="S56" s="1"/>
      <x:c r="T56" s="1"/>
      <x:c r="U56" s="1"/>
      <x:c r="V56" s="1"/>
      <x:c r="W56" s="1"/>
    </x:row>
    <x:row r="57">
      <x:c r="A57" s="26"/>
      <x:c r="B57" s="36" t="str">
        <x:f>IF($A57="","",IFERROR(INDEX(Produtos!$B$5:$B$204,MATCH($A57,Produtos!$A$5:$A$204,0)),""))</x:f>
      </x:c>
      <x:c r="C57" s="36" t="str">
        <x:f>IF($A57="","",IFERROR(INDEX(Produtos!$E$5:$E$204,MATCH($A57,Produtos!$A$5:$A$204,0)),""))</x:f>
      </x:c>
      <x:c r="D57" s="36" t="str">
        <x:f>IF($A57="","",IFERROR(INDEX(Produtos!$F$5:$F$204,MATCH($A57,Produtos!$A$5:$A$204,0)),0))</x:f>
      </x:c>
      <x:c r="E57" s="36" t="str">
        <x:f>IF($A57="","",IFERROR(INDEX(Produtos!$H$5:$H$204,MATCH($A57,Produtos!$A$5:$A$204,0))+INDEX(Produtos!$I$5:$I$204,MATCH($A57,Produtos!$A$5:$A$204,0)),0))</x:f>
      </x:c>
      <x:c r="F57" s="36" t="str">
        <x:f>IF($A57="","",IFERROR(INDEX(Produtos!$N$5:$N$204,MATCH($A57,Produtos!$A$5:$A$204,0)),0))</x:f>
      </x:c>
      <x:c r="G57" s="36" t="str">
        <x:f>IF($A57="","",IFERROR(INDEX(Produtos!$M$5:$M$204,MATCH($A57,Produtos!$A$5:$A$204,0))/30*INDEX(Produtos!$J$5:$J$204,MATCH($A57,Produtos!$A$5:$A$204,0)),0))</x:f>
      </x:c>
      <x:c r="H57" s="36" t="str">
        <x:f>IF($A57="","",IFERROR(INDEX(Produtos!$P$5:$P$204,MATCH($A57,Produtos!$A$5:$A$204,0)),0))</x:f>
      </x:c>
      <x:c r="I57" s="36" t="str">
        <x:f>IF($A57="","",IFERROR(INDEX(Produtos!$K$5:$K$204,MATCH($A57,Produtos!$A$5:$A$204,0)),1))</x:f>
      </x:c>
      <x:c r="J57" s="26"/>
      <x:c r="K57" s="45"/>
      <x:c r="L57" s="48" t="str">
        <x:f>IF(OR($A57="",$K57=""),"",$K57+$D57)</x:f>
      </x:c>
      <x:c r="M57" s="36" t="str">
        <x:f>IF($A57="","",IF($H57=0,"SEM PEDIDO",IF($J57=0,"PLANEJAR",IF($J57&lt;$H57,"PEDIDO INSUFICIENTE",IF($L57&gt;Listas!$B$6+$D57,"RISCO DE ATRASO","COBERTO")))))</x:f>
      </x:c>
      <x:c r="N57" s="27"/>
      <x:c r="O57" s="1"/>
      <x:c r="P57" s="1"/>
      <x:c r="Q57" s="1"/>
      <x:c r="R57" s="1"/>
      <x:c r="S57" s="1"/>
      <x:c r="T57" s="1"/>
      <x:c r="U57" s="1"/>
      <x:c r="V57" s="1"/>
      <x:c r="W57" s="1"/>
    </x:row>
    <x:row r="58">
      <x:c r="A58" s="26"/>
      <x:c r="B58" s="36" t="str">
        <x:f>IF($A58="","",IFERROR(INDEX(Produtos!$B$5:$B$204,MATCH($A58,Produtos!$A$5:$A$204,0)),""))</x:f>
      </x:c>
      <x:c r="C58" s="36" t="str">
        <x:f>IF($A58="","",IFERROR(INDEX(Produtos!$E$5:$E$204,MATCH($A58,Produtos!$A$5:$A$204,0)),""))</x:f>
      </x:c>
      <x:c r="D58" s="36" t="str">
        <x:f>IF($A58="","",IFERROR(INDEX(Produtos!$F$5:$F$204,MATCH($A58,Produtos!$A$5:$A$204,0)),0))</x:f>
      </x:c>
      <x:c r="E58" s="36" t="str">
        <x:f>IF($A58="","",IFERROR(INDEX(Produtos!$H$5:$H$204,MATCH($A58,Produtos!$A$5:$A$204,0))+INDEX(Produtos!$I$5:$I$204,MATCH($A58,Produtos!$A$5:$A$204,0)),0))</x:f>
      </x:c>
      <x:c r="F58" s="36" t="str">
        <x:f>IF($A58="","",IFERROR(INDEX(Produtos!$N$5:$N$204,MATCH($A58,Produtos!$A$5:$A$204,0)),0))</x:f>
      </x:c>
      <x:c r="G58" s="36" t="str">
        <x:f>IF($A58="","",IFERROR(INDEX(Produtos!$M$5:$M$204,MATCH($A58,Produtos!$A$5:$A$204,0))/30*INDEX(Produtos!$J$5:$J$204,MATCH($A58,Produtos!$A$5:$A$204,0)),0))</x:f>
      </x:c>
      <x:c r="H58" s="36" t="str">
        <x:f>IF($A58="","",IFERROR(INDEX(Produtos!$P$5:$P$204,MATCH($A58,Produtos!$A$5:$A$204,0)),0))</x:f>
      </x:c>
      <x:c r="I58" s="36" t="str">
        <x:f>IF($A58="","",IFERROR(INDEX(Produtos!$K$5:$K$204,MATCH($A58,Produtos!$A$5:$A$204,0)),1))</x:f>
      </x:c>
      <x:c r="J58" s="26"/>
      <x:c r="K58" s="45"/>
      <x:c r="L58" s="48" t="str">
        <x:f>IF(OR($A58="",$K58=""),"",$K58+$D58)</x:f>
      </x:c>
      <x:c r="M58" s="36" t="str">
        <x:f>IF($A58="","",IF($H58=0,"SEM PEDIDO",IF($J58=0,"PLANEJAR",IF($J58&lt;$H58,"PEDIDO INSUFICIENTE",IF($L58&gt;Listas!$B$6+$D58,"RISCO DE ATRASO","COBERTO")))))</x:f>
      </x:c>
      <x:c r="N58" s="27"/>
      <x:c r="O58" s="1"/>
      <x:c r="P58" s="1"/>
      <x:c r="Q58" s="1"/>
      <x:c r="R58" s="1"/>
      <x:c r="S58" s="1"/>
      <x:c r="T58" s="1"/>
      <x:c r="U58" s="1"/>
      <x:c r="V58" s="1"/>
      <x:c r="W58" s="1"/>
    </x:row>
    <x:row r="59">
      <x:c r="A59" s="26"/>
      <x:c r="B59" s="36" t="str">
        <x:f>IF($A59="","",IFERROR(INDEX(Produtos!$B$5:$B$204,MATCH($A59,Produtos!$A$5:$A$204,0)),""))</x:f>
      </x:c>
      <x:c r="C59" s="36" t="str">
        <x:f>IF($A59="","",IFERROR(INDEX(Produtos!$E$5:$E$204,MATCH($A59,Produtos!$A$5:$A$204,0)),""))</x:f>
      </x:c>
      <x:c r="D59" s="36" t="str">
        <x:f>IF($A59="","",IFERROR(INDEX(Produtos!$F$5:$F$204,MATCH($A59,Produtos!$A$5:$A$204,0)),0))</x:f>
      </x:c>
      <x:c r="E59" s="36" t="str">
        <x:f>IF($A59="","",IFERROR(INDEX(Produtos!$H$5:$H$204,MATCH($A59,Produtos!$A$5:$A$204,0))+INDEX(Produtos!$I$5:$I$204,MATCH($A59,Produtos!$A$5:$A$204,0)),0))</x:f>
      </x:c>
      <x:c r="F59" s="36" t="str">
        <x:f>IF($A59="","",IFERROR(INDEX(Produtos!$N$5:$N$204,MATCH($A59,Produtos!$A$5:$A$204,0)),0))</x:f>
      </x:c>
      <x:c r="G59" s="36" t="str">
        <x:f>IF($A59="","",IFERROR(INDEX(Produtos!$M$5:$M$204,MATCH($A59,Produtos!$A$5:$A$204,0))/30*INDEX(Produtos!$J$5:$J$204,MATCH($A59,Produtos!$A$5:$A$204,0)),0))</x:f>
      </x:c>
      <x:c r="H59" s="36" t="str">
        <x:f>IF($A59="","",IFERROR(INDEX(Produtos!$P$5:$P$204,MATCH($A59,Produtos!$A$5:$A$204,0)),0))</x:f>
      </x:c>
      <x:c r="I59" s="36" t="str">
        <x:f>IF($A59="","",IFERROR(INDEX(Produtos!$K$5:$K$204,MATCH($A59,Produtos!$A$5:$A$204,0)),1))</x:f>
      </x:c>
      <x:c r="J59" s="26"/>
      <x:c r="K59" s="45"/>
      <x:c r="L59" s="48" t="str">
        <x:f>IF(OR($A59="",$K59=""),"",$K59+$D59)</x:f>
      </x:c>
      <x:c r="M59" s="36" t="str">
        <x:f>IF($A59="","",IF($H59=0,"SEM PEDIDO",IF($J59=0,"PLANEJAR",IF($J59&lt;$H59,"PEDIDO INSUFICIENTE",IF($L59&gt;Listas!$B$6+$D59,"RISCO DE ATRASO","COBERTO")))))</x:f>
      </x:c>
      <x:c r="N59" s="27"/>
      <x:c r="O59" s="1"/>
      <x:c r="P59" s="1"/>
      <x:c r="Q59" s="1"/>
      <x:c r="R59" s="1"/>
      <x:c r="S59" s="1"/>
      <x:c r="T59" s="1"/>
      <x:c r="U59" s="1"/>
      <x:c r="V59" s="1"/>
      <x:c r="W59" s="1"/>
    </x:row>
    <x:row r="60">
      <x:c r="A60" s="26"/>
      <x:c r="B60" s="36" t="str">
        <x:f>IF($A60="","",IFERROR(INDEX(Produtos!$B$5:$B$204,MATCH($A60,Produtos!$A$5:$A$204,0)),""))</x:f>
      </x:c>
      <x:c r="C60" s="36" t="str">
        <x:f>IF($A60="","",IFERROR(INDEX(Produtos!$E$5:$E$204,MATCH($A60,Produtos!$A$5:$A$204,0)),""))</x:f>
      </x:c>
      <x:c r="D60" s="36" t="str">
        <x:f>IF($A60="","",IFERROR(INDEX(Produtos!$F$5:$F$204,MATCH($A60,Produtos!$A$5:$A$204,0)),0))</x:f>
      </x:c>
      <x:c r="E60" s="36" t="str">
        <x:f>IF($A60="","",IFERROR(INDEX(Produtos!$H$5:$H$204,MATCH($A60,Produtos!$A$5:$A$204,0))+INDEX(Produtos!$I$5:$I$204,MATCH($A60,Produtos!$A$5:$A$204,0)),0))</x:f>
      </x:c>
      <x:c r="F60" s="36" t="str">
        <x:f>IF($A60="","",IFERROR(INDEX(Produtos!$N$5:$N$204,MATCH($A60,Produtos!$A$5:$A$204,0)),0))</x:f>
      </x:c>
      <x:c r="G60" s="36" t="str">
        <x:f>IF($A60="","",IFERROR(INDEX(Produtos!$M$5:$M$204,MATCH($A60,Produtos!$A$5:$A$204,0))/30*INDEX(Produtos!$J$5:$J$204,MATCH($A60,Produtos!$A$5:$A$204,0)),0))</x:f>
      </x:c>
      <x:c r="H60" s="36" t="str">
        <x:f>IF($A60="","",IFERROR(INDEX(Produtos!$P$5:$P$204,MATCH($A60,Produtos!$A$5:$A$204,0)),0))</x:f>
      </x:c>
      <x:c r="I60" s="36" t="str">
        <x:f>IF($A60="","",IFERROR(INDEX(Produtos!$K$5:$K$204,MATCH($A60,Produtos!$A$5:$A$204,0)),1))</x:f>
      </x:c>
      <x:c r="J60" s="26"/>
      <x:c r="K60" s="45"/>
      <x:c r="L60" s="48" t="str">
        <x:f>IF(OR($A60="",$K60=""),"",$K60+$D60)</x:f>
      </x:c>
      <x:c r="M60" s="36" t="str">
        <x:f>IF($A60="","",IF($H60=0,"SEM PEDIDO",IF($J60=0,"PLANEJAR",IF($J60&lt;$H60,"PEDIDO INSUFICIENTE",IF($L60&gt;Listas!$B$6+$D60,"RISCO DE ATRASO","COBERTO")))))</x:f>
      </x:c>
      <x:c r="N60" s="27"/>
      <x:c r="O60" s="1"/>
      <x:c r="P60" s="1"/>
      <x:c r="Q60" s="1"/>
      <x:c r="R60" s="1"/>
      <x:c r="S60" s="1"/>
      <x:c r="T60" s="1"/>
      <x:c r="U60" s="1"/>
      <x:c r="V60" s="1"/>
      <x:c r="W60" s="1"/>
    </x:row>
    <x:row r="61">
      <x:c r="A61" s="26"/>
      <x:c r="B61" s="36" t="str">
        <x:f>IF($A61="","",IFERROR(INDEX(Produtos!$B$5:$B$204,MATCH($A61,Produtos!$A$5:$A$204,0)),""))</x:f>
      </x:c>
      <x:c r="C61" s="36" t="str">
        <x:f>IF($A61="","",IFERROR(INDEX(Produtos!$E$5:$E$204,MATCH($A61,Produtos!$A$5:$A$204,0)),""))</x:f>
      </x:c>
      <x:c r="D61" s="36" t="str">
        <x:f>IF($A61="","",IFERROR(INDEX(Produtos!$F$5:$F$204,MATCH($A61,Produtos!$A$5:$A$204,0)),0))</x:f>
      </x:c>
      <x:c r="E61" s="36" t="str">
        <x:f>IF($A61="","",IFERROR(INDEX(Produtos!$H$5:$H$204,MATCH($A61,Produtos!$A$5:$A$204,0))+INDEX(Produtos!$I$5:$I$204,MATCH($A61,Produtos!$A$5:$A$204,0)),0))</x:f>
      </x:c>
      <x:c r="F61" s="36" t="str">
        <x:f>IF($A61="","",IFERROR(INDEX(Produtos!$N$5:$N$204,MATCH($A61,Produtos!$A$5:$A$204,0)),0))</x:f>
      </x:c>
      <x:c r="G61" s="36" t="str">
        <x:f>IF($A61="","",IFERROR(INDEX(Produtos!$M$5:$M$204,MATCH($A61,Produtos!$A$5:$A$204,0))/30*INDEX(Produtos!$J$5:$J$204,MATCH($A61,Produtos!$A$5:$A$204,0)),0))</x:f>
      </x:c>
      <x:c r="H61" s="36" t="str">
        <x:f>IF($A61="","",IFERROR(INDEX(Produtos!$P$5:$P$204,MATCH($A61,Produtos!$A$5:$A$204,0)),0))</x:f>
      </x:c>
      <x:c r="I61" s="36" t="str">
        <x:f>IF($A61="","",IFERROR(INDEX(Produtos!$K$5:$K$204,MATCH($A61,Produtos!$A$5:$A$204,0)),1))</x:f>
      </x:c>
      <x:c r="J61" s="26"/>
      <x:c r="K61" s="45"/>
      <x:c r="L61" s="48" t="str">
        <x:f>IF(OR($A61="",$K61=""),"",$K61+$D61)</x:f>
      </x:c>
      <x:c r="M61" s="36" t="str">
        <x:f>IF($A61="","",IF($H61=0,"SEM PEDIDO",IF($J61=0,"PLANEJAR",IF($J61&lt;$H61,"PEDIDO INSUFICIENTE",IF($L61&gt;Listas!$B$6+$D61,"RISCO DE ATRASO","COBERTO")))))</x:f>
      </x:c>
      <x:c r="N61" s="27"/>
      <x:c r="O61" s="1"/>
      <x:c r="P61" s="1"/>
      <x:c r="Q61" s="1"/>
      <x:c r="R61" s="1"/>
      <x:c r="S61" s="1"/>
      <x:c r="T61" s="1"/>
      <x:c r="U61" s="1"/>
      <x:c r="V61" s="1"/>
      <x:c r="W61" s="1"/>
    </x:row>
    <x:row r="62">
      <x:c r="A62" s="26"/>
      <x:c r="B62" s="36" t="str">
        <x:f>IF($A62="","",IFERROR(INDEX(Produtos!$B$5:$B$204,MATCH($A62,Produtos!$A$5:$A$204,0)),""))</x:f>
      </x:c>
      <x:c r="C62" s="36" t="str">
        <x:f>IF($A62="","",IFERROR(INDEX(Produtos!$E$5:$E$204,MATCH($A62,Produtos!$A$5:$A$204,0)),""))</x:f>
      </x:c>
      <x:c r="D62" s="36" t="str">
        <x:f>IF($A62="","",IFERROR(INDEX(Produtos!$F$5:$F$204,MATCH($A62,Produtos!$A$5:$A$204,0)),0))</x:f>
      </x:c>
      <x:c r="E62" s="36" t="str">
        <x:f>IF($A62="","",IFERROR(INDEX(Produtos!$H$5:$H$204,MATCH($A62,Produtos!$A$5:$A$204,0))+INDEX(Produtos!$I$5:$I$204,MATCH($A62,Produtos!$A$5:$A$204,0)),0))</x:f>
      </x:c>
      <x:c r="F62" s="36" t="str">
        <x:f>IF($A62="","",IFERROR(INDEX(Produtos!$N$5:$N$204,MATCH($A62,Produtos!$A$5:$A$204,0)),0))</x:f>
      </x:c>
      <x:c r="G62" s="36" t="str">
        <x:f>IF($A62="","",IFERROR(INDEX(Produtos!$M$5:$M$204,MATCH($A62,Produtos!$A$5:$A$204,0))/30*INDEX(Produtos!$J$5:$J$204,MATCH($A62,Produtos!$A$5:$A$204,0)),0))</x:f>
      </x:c>
      <x:c r="H62" s="36" t="str">
        <x:f>IF($A62="","",IFERROR(INDEX(Produtos!$P$5:$P$204,MATCH($A62,Produtos!$A$5:$A$204,0)),0))</x:f>
      </x:c>
      <x:c r="I62" s="36" t="str">
        <x:f>IF($A62="","",IFERROR(INDEX(Produtos!$K$5:$K$204,MATCH($A62,Produtos!$A$5:$A$204,0)),1))</x:f>
      </x:c>
      <x:c r="J62" s="26"/>
      <x:c r="K62" s="45"/>
      <x:c r="L62" s="48" t="str">
        <x:f>IF(OR($A62="",$K62=""),"",$K62+$D62)</x:f>
      </x:c>
      <x:c r="M62" s="36" t="str">
        <x:f>IF($A62="","",IF($H62=0,"SEM PEDIDO",IF($J62=0,"PLANEJAR",IF($J62&lt;$H62,"PEDIDO INSUFICIENTE",IF($L62&gt;Listas!$B$6+$D62,"RISCO DE ATRASO","COBERTO")))))</x:f>
      </x:c>
      <x:c r="N62" s="27"/>
      <x:c r="O62" s="1"/>
      <x:c r="P62" s="1"/>
      <x:c r="Q62" s="1"/>
      <x:c r="R62" s="1"/>
      <x:c r="S62" s="1"/>
      <x:c r="T62" s="1"/>
      <x:c r="U62" s="1"/>
      <x:c r="V62" s="1"/>
      <x:c r="W62" s="1"/>
    </x:row>
    <x:row r="63">
      <x:c r="A63" s="26"/>
      <x:c r="B63" s="36" t="str">
        <x:f>IF($A63="","",IFERROR(INDEX(Produtos!$B$5:$B$204,MATCH($A63,Produtos!$A$5:$A$204,0)),""))</x:f>
      </x:c>
      <x:c r="C63" s="36" t="str">
        <x:f>IF($A63="","",IFERROR(INDEX(Produtos!$E$5:$E$204,MATCH($A63,Produtos!$A$5:$A$204,0)),""))</x:f>
      </x:c>
      <x:c r="D63" s="36" t="str">
        <x:f>IF($A63="","",IFERROR(INDEX(Produtos!$F$5:$F$204,MATCH($A63,Produtos!$A$5:$A$204,0)),0))</x:f>
      </x:c>
      <x:c r="E63" s="36" t="str">
        <x:f>IF($A63="","",IFERROR(INDEX(Produtos!$H$5:$H$204,MATCH($A63,Produtos!$A$5:$A$204,0))+INDEX(Produtos!$I$5:$I$204,MATCH($A63,Produtos!$A$5:$A$204,0)),0))</x:f>
      </x:c>
      <x:c r="F63" s="36" t="str">
        <x:f>IF($A63="","",IFERROR(INDEX(Produtos!$N$5:$N$204,MATCH($A63,Produtos!$A$5:$A$204,0)),0))</x:f>
      </x:c>
      <x:c r="G63" s="36" t="str">
        <x:f>IF($A63="","",IFERROR(INDEX(Produtos!$M$5:$M$204,MATCH($A63,Produtos!$A$5:$A$204,0))/30*INDEX(Produtos!$J$5:$J$204,MATCH($A63,Produtos!$A$5:$A$204,0)),0))</x:f>
      </x:c>
      <x:c r="H63" s="36" t="str">
        <x:f>IF($A63="","",IFERROR(INDEX(Produtos!$P$5:$P$204,MATCH($A63,Produtos!$A$5:$A$204,0)),0))</x:f>
      </x:c>
      <x:c r="I63" s="36" t="str">
        <x:f>IF($A63="","",IFERROR(INDEX(Produtos!$K$5:$K$204,MATCH($A63,Produtos!$A$5:$A$204,0)),1))</x:f>
      </x:c>
      <x:c r="J63" s="26"/>
      <x:c r="K63" s="45"/>
      <x:c r="L63" s="48" t="str">
        <x:f>IF(OR($A63="",$K63=""),"",$K63+$D63)</x:f>
      </x:c>
      <x:c r="M63" s="36" t="str">
        <x:f>IF($A63="","",IF($H63=0,"SEM PEDIDO",IF($J63=0,"PLANEJAR",IF($J63&lt;$H63,"PEDIDO INSUFICIENTE",IF($L63&gt;Listas!$B$6+$D63,"RISCO DE ATRASO","COBERTO")))))</x:f>
      </x:c>
      <x:c r="N63" s="27"/>
      <x:c r="O63" s="1"/>
      <x:c r="P63" s="1"/>
      <x:c r="Q63" s="1"/>
      <x:c r="R63" s="1"/>
      <x:c r="S63" s="1"/>
      <x:c r="T63" s="1"/>
      <x:c r="U63" s="1"/>
      <x:c r="V63" s="1"/>
      <x:c r="W63" s="1"/>
    </x:row>
    <x:row r="64">
      <x:c r="A64" s="26"/>
      <x:c r="B64" s="36" t="str">
        <x:f>IF($A64="","",IFERROR(INDEX(Produtos!$B$5:$B$204,MATCH($A64,Produtos!$A$5:$A$204,0)),""))</x:f>
      </x:c>
      <x:c r="C64" s="36" t="str">
        <x:f>IF($A64="","",IFERROR(INDEX(Produtos!$E$5:$E$204,MATCH($A64,Produtos!$A$5:$A$204,0)),""))</x:f>
      </x:c>
      <x:c r="D64" s="36" t="str">
        <x:f>IF($A64="","",IFERROR(INDEX(Produtos!$F$5:$F$204,MATCH($A64,Produtos!$A$5:$A$204,0)),0))</x:f>
      </x:c>
      <x:c r="E64" s="36" t="str">
        <x:f>IF($A64="","",IFERROR(INDEX(Produtos!$H$5:$H$204,MATCH($A64,Produtos!$A$5:$A$204,0))+INDEX(Produtos!$I$5:$I$204,MATCH($A64,Produtos!$A$5:$A$204,0)),0))</x:f>
      </x:c>
      <x:c r="F64" s="36" t="str">
        <x:f>IF($A64="","",IFERROR(INDEX(Produtos!$N$5:$N$204,MATCH($A64,Produtos!$A$5:$A$204,0)),0))</x:f>
      </x:c>
      <x:c r="G64" s="36" t="str">
        <x:f>IF($A64="","",IFERROR(INDEX(Produtos!$M$5:$M$204,MATCH($A64,Produtos!$A$5:$A$204,0))/30*INDEX(Produtos!$J$5:$J$204,MATCH($A64,Produtos!$A$5:$A$204,0)),0))</x:f>
      </x:c>
      <x:c r="H64" s="36" t="str">
        <x:f>IF($A64="","",IFERROR(INDEX(Produtos!$P$5:$P$204,MATCH($A64,Produtos!$A$5:$A$204,0)),0))</x:f>
      </x:c>
      <x:c r="I64" s="36" t="str">
        <x:f>IF($A64="","",IFERROR(INDEX(Produtos!$K$5:$K$204,MATCH($A64,Produtos!$A$5:$A$204,0)),1))</x:f>
      </x:c>
      <x:c r="J64" s="26"/>
      <x:c r="K64" s="45"/>
      <x:c r="L64" s="48" t="str">
        <x:f>IF(OR($A64="",$K64=""),"",$K64+$D64)</x:f>
      </x:c>
      <x:c r="M64" s="36" t="str">
        <x:f>IF($A64="","",IF($H64=0,"SEM PEDIDO",IF($J64=0,"PLANEJAR",IF($J64&lt;$H64,"PEDIDO INSUFICIENTE",IF($L64&gt;Listas!$B$6+$D64,"RISCO DE ATRASO","COBERTO")))))</x:f>
      </x:c>
      <x:c r="N64" s="27"/>
      <x:c r="O64" s="1"/>
      <x:c r="P64" s="1"/>
      <x:c r="Q64" s="1"/>
      <x:c r="R64" s="1"/>
      <x:c r="S64" s="1"/>
      <x:c r="T64" s="1"/>
      <x:c r="U64" s="1"/>
      <x:c r="V64" s="1"/>
      <x:c r="W64" s="1"/>
    </x:row>
    <x:row r="65">
      <x:c r="A65" s="26"/>
      <x:c r="B65" s="36" t="str">
        <x:f>IF($A65="","",IFERROR(INDEX(Produtos!$B$5:$B$204,MATCH($A65,Produtos!$A$5:$A$204,0)),""))</x:f>
      </x:c>
      <x:c r="C65" s="36" t="str">
        <x:f>IF($A65="","",IFERROR(INDEX(Produtos!$E$5:$E$204,MATCH($A65,Produtos!$A$5:$A$204,0)),""))</x:f>
      </x:c>
      <x:c r="D65" s="36" t="str">
        <x:f>IF($A65="","",IFERROR(INDEX(Produtos!$F$5:$F$204,MATCH($A65,Produtos!$A$5:$A$204,0)),0))</x:f>
      </x:c>
      <x:c r="E65" s="36" t="str">
        <x:f>IF($A65="","",IFERROR(INDEX(Produtos!$H$5:$H$204,MATCH($A65,Produtos!$A$5:$A$204,0))+INDEX(Produtos!$I$5:$I$204,MATCH($A65,Produtos!$A$5:$A$204,0)),0))</x:f>
      </x:c>
      <x:c r="F65" s="36" t="str">
        <x:f>IF($A65="","",IFERROR(INDEX(Produtos!$N$5:$N$204,MATCH($A65,Produtos!$A$5:$A$204,0)),0))</x:f>
      </x:c>
      <x:c r="G65" s="36" t="str">
        <x:f>IF($A65="","",IFERROR(INDEX(Produtos!$M$5:$M$204,MATCH($A65,Produtos!$A$5:$A$204,0))/30*INDEX(Produtos!$J$5:$J$204,MATCH($A65,Produtos!$A$5:$A$204,0)),0))</x:f>
      </x:c>
      <x:c r="H65" s="36" t="str">
        <x:f>IF($A65="","",IFERROR(INDEX(Produtos!$P$5:$P$204,MATCH($A65,Produtos!$A$5:$A$204,0)),0))</x:f>
      </x:c>
      <x:c r="I65" s="36" t="str">
        <x:f>IF($A65="","",IFERROR(INDEX(Produtos!$K$5:$K$204,MATCH($A65,Produtos!$A$5:$A$204,0)),1))</x:f>
      </x:c>
      <x:c r="J65" s="26"/>
      <x:c r="K65" s="45"/>
      <x:c r="L65" s="48" t="str">
        <x:f>IF(OR($A65="",$K65=""),"",$K65+$D65)</x:f>
      </x:c>
      <x:c r="M65" s="36" t="str">
        <x:f>IF($A65="","",IF($H65=0,"SEM PEDIDO",IF($J65=0,"PLANEJAR",IF($J65&lt;$H65,"PEDIDO INSUFICIENTE",IF($L65&gt;Listas!$B$6+$D65,"RISCO DE ATRASO","COBERTO")))))</x:f>
      </x:c>
      <x:c r="N65" s="27"/>
      <x:c r="O65" s="1"/>
      <x:c r="P65" s="1"/>
      <x:c r="Q65" s="1"/>
      <x:c r="R65" s="1"/>
      <x:c r="S65" s="1"/>
      <x:c r="T65" s="1"/>
      <x:c r="U65" s="1"/>
      <x:c r="V65" s="1"/>
      <x:c r="W65" s="1"/>
    </x:row>
    <x:row r="66">
      <x:c r="A66" s="26"/>
      <x:c r="B66" s="36" t="str">
        <x:f>IF($A66="","",IFERROR(INDEX(Produtos!$B$5:$B$204,MATCH($A66,Produtos!$A$5:$A$204,0)),""))</x:f>
      </x:c>
      <x:c r="C66" s="36" t="str">
        <x:f>IF($A66="","",IFERROR(INDEX(Produtos!$E$5:$E$204,MATCH($A66,Produtos!$A$5:$A$204,0)),""))</x:f>
      </x:c>
      <x:c r="D66" s="36" t="str">
        <x:f>IF($A66="","",IFERROR(INDEX(Produtos!$F$5:$F$204,MATCH($A66,Produtos!$A$5:$A$204,0)),0))</x:f>
      </x:c>
      <x:c r="E66" s="36" t="str">
        <x:f>IF($A66="","",IFERROR(INDEX(Produtos!$H$5:$H$204,MATCH($A66,Produtos!$A$5:$A$204,0))+INDEX(Produtos!$I$5:$I$204,MATCH($A66,Produtos!$A$5:$A$204,0)),0))</x:f>
      </x:c>
      <x:c r="F66" s="36" t="str">
        <x:f>IF($A66="","",IFERROR(INDEX(Produtos!$N$5:$N$204,MATCH($A66,Produtos!$A$5:$A$204,0)),0))</x:f>
      </x:c>
      <x:c r="G66" s="36" t="str">
        <x:f>IF($A66="","",IFERROR(INDEX(Produtos!$M$5:$M$204,MATCH($A66,Produtos!$A$5:$A$204,0))/30*INDEX(Produtos!$J$5:$J$204,MATCH($A66,Produtos!$A$5:$A$204,0)),0))</x:f>
      </x:c>
      <x:c r="H66" s="36" t="str">
        <x:f>IF($A66="","",IFERROR(INDEX(Produtos!$P$5:$P$204,MATCH($A66,Produtos!$A$5:$A$204,0)),0))</x:f>
      </x:c>
      <x:c r="I66" s="36" t="str">
        <x:f>IF($A66="","",IFERROR(INDEX(Produtos!$K$5:$K$204,MATCH($A66,Produtos!$A$5:$A$204,0)),1))</x:f>
      </x:c>
      <x:c r="J66" s="26"/>
      <x:c r="K66" s="45"/>
      <x:c r="L66" s="48" t="str">
        <x:f>IF(OR($A66="",$K66=""),"",$K66+$D66)</x:f>
      </x:c>
      <x:c r="M66" s="36" t="str">
        <x:f>IF($A66="","",IF($H66=0,"SEM PEDIDO",IF($J66=0,"PLANEJAR",IF($J66&lt;$H66,"PEDIDO INSUFICIENTE",IF($L66&gt;Listas!$B$6+$D66,"RISCO DE ATRASO","COBERTO")))))</x:f>
      </x:c>
      <x:c r="N66" s="27"/>
      <x:c r="O66" s="1"/>
      <x:c r="P66" s="1"/>
      <x:c r="Q66" s="1"/>
      <x:c r="R66" s="1"/>
      <x:c r="S66" s="1"/>
      <x:c r="T66" s="1"/>
      <x:c r="U66" s="1"/>
      <x:c r="V66" s="1"/>
      <x:c r="W66" s="1"/>
    </x:row>
    <x:row r="67">
      <x:c r="A67" s="26"/>
      <x:c r="B67" s="36" t="str">
        <x:f>IF($A67="","",IFERROR(INDEX(Produtos!$B$5:$B$204,MATCH($A67,Produtos!$A$5:$A$204,0)),""))</x:f>
      </x:c>
      <x:c r="C67" s="36" t="str">
        <x:f>IF($A67="","",IFERROR(INDEX(Produtos!$E$5:$E$204,MATCH($A67,Produtos!$A$5:$A$204,0)),""))</x:f>
      </x:c>
      <x:c r="D67" s="36" t="str">
        <x:f>IF($A67="","",IFERROR(INDEX(Produtos!$F$5:$F$204,MATCH($A67,Produtos!$A$5:$A$204,0)),0))</x:f>
      </x:c>
      <x:c r="E67" s="36" t="str">
        <x:f>IF($A67="","",IFERROR(INDEX(Produtos!$H$5:$H$204,MATCH($A67,Produtos!$A$5:$A$204,0))+INDEX(Produtos!$I$5:$I$204,MATCH($A67,Produtos!$A$5:$A$204,0)),0))</x:f>
      </x:c>
      <x:c r="F67" s="36" t="str">
        <x:f>IF($A67="","",IFERROR(INDEX(Produtos!$N$5:$N$204,MATCH($A67,Produtos!$A$5:$A$204,0)),0))</x:f>
      </x:c>
      <x:c r="G67" s="36" t="str">
        <x:f>IF($A67="","",IFERROR(INDEX(Produtos!$M$5:$M$204,MATCH($A67,Produtos!$A$5:$A$204,0))/30*INDEX(Produtos!$J$5:$J$204,MATCH($A67,Produtos!$A$5:$A$204,0)),0))</x:f>
      </x:c>
      <x:c r="H67" s="36" t="str">
        <x:f>IF($A67="","",IFERROR(INDEX(Produtos!$P$5:$P$204,MATCH($A67,Produtos!$A$5:$A$204,0)),0))</x:f>
      </x:c>
      <x:c r="I67" s="36" t="str">
        <x:f>IF($A67="","",IFERROR(INDEX(Produtos!$K$5:$K$204,MATCH($A67,Produtos!$A$5:$A$204,0)),1))</x:f>
      </x:c>
      <x:c r="J67" s="26"/>
      <x:c r="K67" s="45"/>
      <x:c r="L67" s="48" t="str">
        <x:f>IF(OR($A67="",$K67=""),"",$K67+$D67)</x:f>
      </x:c>
      <x:c r="M67" s="36" t="str">
        <x:f>IF($A67="","",IF($H67=0,"SEM PEDIDO",IF($J67=0,"PLANEJAR",IF($J67&lt;$H67,"PEDIDO INSUFICIENTE",IF($L67&gt;Listas!$B$6+$D67,"RISCO DE ATRASO","COBERTO")))))</x:f>
      </x:c>
      <x:c r="N67" s="27"/>
      <x:c r="O67" s="1"/>
      <x:c r="P67" s="1"/>
      <x:c r="Q67" s="1"/>
      <x:c r="R67" s="1"/>
      <x:c r="S67" s="1"/>
      <x:c r="T67" s="1"/>
      <x:c r="U67" s="1"/>
      <x:c r="V67" s="1"/>
      <x:c r="W67" s="1"/>
    </x:row>
    <x:row r="68">
      <x:c r="A68" s="26"/>
      <x:c r="B68" s="36" t="str">
        <x:f>IF($A68="","",IFERROR(INDEX(Produtos!$B$5:$B$204,MATCH($A68,Produtos!$A$5:$A$204,0)),""))</x:f>
      </x:c>
      <x:c r="C68" s="36" t="str">
        <x:f>IF($A68="","",IFERROR(INDEX(Produtos!$E$5:$E$204,MATCH($A68,Produtos!$A$5:$A$204,0)),""))</x:f>
      </x:c>
      <x:c r="D68" s="36" t="str">
        <x:f>IF($A68="","",IFERROR(INDEX(Produtos!$F$5:$F$204,MATCH($A68,Produtos!$A$5:$A$204,0)),0))</x:f>
      </x:c>
      <x:c r="E68" s="36" t="str">
        <x:f>IF($A68="","",IFERROR(INDEX(Produtos!$H$5:$H$204,MATCH($A68,Produtos!$A$5:$A$204,0))+INDEX(Produtos!$I$5:$I$204,MATCH($A68,Produtos!$A$5:$A$204,0)),0))</x:f>
      </x:c>
      <x:c r="F68" s="36" t="str">
        <x:f>IF($A68="","",IFERROR(INDEX(Produtos!$N$5:$N$204,MATCH($A68,Produtos!$A$5:$A$204,0)),0))</x:f>
      </x:c>
      <x:c r="G68" s="36" t="str">
        <x:f>IF($A68="","",IFERROR(INDEX(Produtos!$M$5:$M$204,MATCH($A68,Produtos!$A$5:$A$204,0))/30*INDEX(Produtos!$J$5:$J$204,MATCH($A68,Produtos!$A$5:$A$204,0)),0))</x:f>
      </x:c>
      <x:c r="H68" s="36" t="str">
        <x:f>IF($A68="","",IFERROR(INDEX(Produtos!$P$5:$P$204,MATCH($A68,Produtos!$A$5:$A$204,0)),0))</x:f>
      </x:c>
      <x:c r="I68" s="36" t="str">
        <x:f>IF($A68="","",IFERROR(INDEX(Produtos!$K$5:$K$204,MATCH($A68,Produtos!$A$5:$A$204,0)),1))</x:f>
      </x:c>
      <x:c r="J68" s="26"/>
      <x:c r="K68" s="45"/>
      <x:c r="L68" s="48" t="str">
        <x:f>IF(OR($A68="",$K68=""),"",$K68+$D68)</x:f>
      </x:c>
      <x:c r="M68" s="36" t="str">
        <x:f>IF($A68="","",IF($H68=0,"SEM PEDIDO",IF($J68=0,"PLANEJAR",IF($J68&lt;$H68,"PEDIDO INSUFICIENTE",IF($L68&gt;Listas!$B$6+$D68,"RISCO DE ATRASO","COBERTO")))))</x:f>
      </x:c>
      <x:c r="N68" s="27"/>
      <x:c r="O68" s="1"/>
      <x:c r="P68" s="1"/>
      <x:c r="Q68" s="1"/>
      <x:c r="R68" s="1"/>
      <x:c r="S68" s="1"/>
      <x:c r="T68" s="1"/>
      <x:c r="U68" s="1"/>
      <x:c r="V68" s="1"/>
      <x:c r="W68" s="1"/>
    </x:row>
    <x:row r="69">
      <x:c r="A69" s="26"/>
      <x:c r="B69" s="36" t="str">
        <x:f>IF($A69="","",IFERROR(INDEX(Produtos!$B$5:$B$204,MATCH($A69,Produtos!$A$5:$A$204,0)),""))</x:f>
      </x:c>
      <x:c r="C69" s="36" t="str">
        <x:f>IF($A69="","",IFERROR(INDEX(Produtos!$E$5:$E$204,MATCH($A69,Produtos!$A$5:$A$204,0)),""))</x:f>
      </x:c>
      <x:c r="D69" s="36" t="str">
        <x:f>IF($A69="","",IFERROR(INDEX(Produtos!$F$5:$F$204,MATCH($A69,Produtos!$A$5:$A$204,0)),0))</x:f>
      </x:c>
      <x:c r="E69" s="36" t="str">
        <x:f>IF($A69="","",IFERROR(INDEX(Produtos!$H$5:$H$204,MATCH($A69,Produtos!$A$5:$A$204,0))+INDEX(Produtos!$I$5:$I$204,MATCH($A69,Produtos!$A$5:$A$204,0)),0))</x:f>
      </x:c>
      <x:c r="F69" s="36" t="str">
        <x:f>IF($A69="","",IFERROR(INDEX(Produtos!$N$5:$N$204,MATCH($A69,Produtos!$A$5:$A$204,0)),0))</x:f>
      </x:c>
      <x:c r="G69" s="36" t="str">
        <x:f>IF($A69="","",IFERROR(INDEX(Produtos!$M$5:$M$204,MATCH($A69,Produtos!$A$5:$A$204,0))/30*INDEX(Produtos!$J$5:$J$204,MATCH($A69,Produtos!$A$5:$A$204,0)),0))</x:f>
      </x:c>
      <x:c r="H69" s="36" t="str">
        <x:f>IF($A69="","",IFERROR(INDEX(Produtos!$P$5:$P$204,MATCH($A69,Produtos!$A$5:$A$204,0)),0))</x:f>
      </x:c>
      <x:c r="I69" s="36" t="str">
        <x:f>IF($A69="","",IFERROR(INDEX(Produtos!$K$5:$K$204,MATCH($A69,Produtos!$A$5:$A$204,0)),1))</x:f>
      </x:c>
      <x:c r="J69" s="26"/>
      <x:c r="K69" s="45"/>
      <x:c r="L69" s="48" t="str">
        <x:f>IF(OR($A69="",$K69=""),"",$K69+$D69)</x:f>
      </x:c>
      <x:c r="M69" s="36" t="str">
        <x:f>IF($A69="","",IF($H69=0,"SEM PEDIDO",IF($J69=0,"PLANEJAR",IF($J69&lt;$H69,"PEDIDO INSUFICIENTE",IF($L69&gt;Listas!$B$6+$D69,"RISCO DE ATRASO","COBERTO")))))</x:f>
      </x:c>
      <x:c r="N69" s="27"/>
      <x:c r="O69" s="1"/>
      <x:c r="P69" s="1"/>
      <x:c r="Q69" s="1"/>
      <x:c r="R69" s="1"/>
      <x:c r="S69" s="1"/>
      <x:c r="T69" s="1"/>
      <x:c r="U69" s="1"/>
      <x:c r="V69" s="1"/>
      <x:c r="W69" s="1"/>
    </x:row>
    <x:row r="70">
      <x:c r="A70" s="26"/>
      <x:c r="B70" s="36" t="str">
        <x:f>IF($A70="","",IFERROR(INDEX(Produtos!$B$5:$B$204,MATCH($A70,Produtos!$A$5:$A$204,0)),""))</x:f>
      </x:c>
      <x:c r="C70" s="36" t="str">
        <x:f>IF($A70="","",IFERROR(INDEX(Produtos!$E$5:$E$204,MATCH($A70,Produtos!$A$5:$A$204,0)),""))</x:f>
      </x:c>
      <x:c r="D70" s="36" t="str">
        <x:f>IF($A70="","",IFERROR(INDEX(Produtos!$F$5:$F$204,MATCH($A70,Produtos!$A$5:$A$204,0)),0))</x:f>
      </x:c>
      <x:c r="E70" s="36" t="str">
        <x:f>IF($A70="","",IFERROR(INDEX(Produtos!$H$5:$H$204,MATCH($A70,Produtos!$A$5:$A$204,0))+INDEX(Produtos!$I$5:$I$204,MATCH($A70,Produtos!$A$5:$A$204,0)),0))</x:f>
      </x:c>
      <x:c r="F70" s="36" t="str">
        <x:f>IF($A70="","",IFERROR(INDEX(Produtos!$N$5:$N$204,MATCH($A70,Produtos!$A$5:$A$204,0)),0))</x:f>
      </x:c>
      <x:c r="G70" s="36" t="str">
        <x:f>IF($A70="","",IFERROR(INDEX(Produtos!$M$5:$M$204,MATCH($A70,Produtos!$A$5:$A$204,0))/30*INDEX(Produtos!$J$5:$J$204,MATCH($A70,Produtos!$A$5:$A$204,0)),0))</x:f>
      </x:c>
      <x:c r="H70" s="36" t="str">
        <x:f>IF($A70="","",IFERROR(INDEX(Produtos!$P$5:$P$204,MATCH($A70,Produtos!$A$5:$A$204,0)),0))</x:f>
      </x:c>
      <x:c r="I70" s="36" t="str">
        <x:f>IF($A70="","",IFERROR(INDEX(Produtos!$K$5:$K$204,MATCH($A70,Produtos!$A$5:$A$204,0)),1))</x:f>
      </x:c>
      <x:c r="J70" s="26"/>
      <x:c r="K70" s="45"/>
      <x:c r="L70" s="48" t="str">
        <x:f>IF(OR($A70="",$K70=""),"",$K70+$D70)</x:f>
      </x:c>
      <x:c r="M70" s="36" t="str">
        <x:f>IF($A70="","",IF($H70=0,"SEM PEDIDO",IF($J70=0,"PLANEJAR",IF($J70&lt;$H70,"PEDIDO INSUFICIENTE",IF($L70&gt;Listas!$B$6+$D70,"RISCO DE ATRASO","COBERTO")))))</x:f>
      </x:c>
      <x:c r="N70" s="27"/>
      <x:c r="O70" s="1"/>
      <x:c r="P70" s="1"/>
      <x:c r="Q70" s="1"/>
      <x:c r="R70" s="1"/>
      <x:c r="S70" s="1"/>
      <x:c r="T70" s="1"/>
      <x:c r="U70" s="1"/>
      <x:c r="V70" s="1"/>
      <x:c r="W70" s="1"/>
    </x:row>
    <x:row r="71">
      <x:c r="A71" s="26"/>
      <x:c r="B71" s="36" t="str">
        <x:f>IF($A71="","",IFERROR(INDEX(Produtos!$B$5:$B$204,MATCH($A71,Produtos!$A$5:$A$204,0)),""))</x:f>
      </x:c>
      <x:c r="C71" s="36" t="str">
        <x:f>IF($A71="","",IFERROR(INDEX(Produtos!$E$5:$E$204,MATCH($A71,Produtos!$A$5:$A$204,0)),""))</x:f>
      </x:c>
      <x:c r="D71" s="36" t="str">
        <x:f>IF($A71="","",IFERROR(INDEX(Produtos!$F$5:$F$204,MATCH($A71,Produtos!$A$5:$A$204,0)),0))</x:f>
      </x:c>
      <x:c r="E71" s="36" t="str">
        <x:f>IF($A71="","",IFERROR(INDEX(Produtos!$H$5:$H$204,MATCH($A71,Produtos!$A$5:$A$204,0))+INDEX(Produtos!$I$5:$I$204,MATCH($A71,Produtos!$A$5:$A$204,0)),0))</x:f>
      </x:c>
      <x:c r="F71" s="36" t="str">
        <x:f>IF($A71="","",IFERROR(INDEX(Produtos!$N$5:$N$204,MATCH($A71,Produtos!$A$5:$A$204,0)),0))</x:f>
      </x:c>
      <x:c r="G71" s="36" t="str">
        <x:f>IF($A71="","",IFERROR(INDEX(Produtos!$M$5:$M$204,MATCH($A71,Produtos!$A$5:$A$204,0))/30*INDEX(Produtos!$J$5:$J$204,MATCH($A71,Produtos!$A$5:$A$204,0)),0))</x:f>
      </x:c>
      <x:c r="H71" s="36" t="str">
        <x:f>IF($A71="","",IFERROR(INDEX(Produtos!$P$5:$P$204,MATCH($A71,Produtos!$A$5:$A$204,0)),0))</x:f>
      </x:c>
      <x:c r="I71" s="36" t="str">
        <x:f>IF($A71="","",IFERROR(INDEX(Produtos!$K$5:$K$204,MATCH($A71,Produtos!$A$5:$A$204,0)),1))</x:f>
      </x:c>
      <x:c r="J71" s="26"/>
      <x:c r="K71" s="45"/>
      <x:c r="L71" s="48" t="str">
        <x:f>IF(OR($A71="",$K71=""),"",$K71+$D71)</x:f>
      </x:c>
      <x:c r="M71" s="36" t="str">
        <x:f>IF($A71="","",IF($H71=0,"SEM PEDIDO",IF($J71=0,"PLANEJAR",IF($J71&lt;$H71,"PEDIDO INSUFICIENTE",IF($L71&gt;Listas!$B$6+$D71,"RISCO DE ATRASO","COBERTO")))))</x:f>
      </x:c>
      <x:c r="N71" s="27"/>
      <x:c r="O71" s="1"/>
      <x:c r="P71" s="1"/>
      <x:c r="Q71" s="1"/>
      <x:c r="R71" s="1"/>
      <x:c r="S71" s="1"/>
      <x:c r="T71" s="1"/>
      <x:c r="U71" s="1"/>
      <x:c r="V71" s="1"/>
      <x:c r="W71" s="1"/>
    </x:row>
    <x:row r="72">
      <x:c r="A72" s="26"/>
      <x:c r="B72" s="36" t="str">
        <x:f>IF($A72="","",IFERROR(INDEX(Produtos!$B$5:$B$204,MATCH($A72,Produtos!$A$5:$A$204,0)),""))</x:f>
      </x:c>
      <x:c r="C72" s="36" t="str">
        <x:f>IF($A72="","",IFERROR(INDEX(Produtos!$E$5:$E$204,MATCH($A72,Produtos!$A$5:$A$204,0)),""))</x:f>
      </x:c>
      <x:c r="D72" s="36" t="str">
        <x:f>IF($A72="","",IFERROR(INDEX(Produtos!$F$5:$F$204,MATCH($A72,Produtos!$A$5:$A$204,0)),0))</x:f>
      </x:c>
      <x:c r="E72" s="36" t="str">
        <x:f>IF($A72="","",IFERROR(INDEX(Produtos!$H$5:$H$204,MATCH($A72,Produtos!$A$5:$A$204,0))+INDEX(Produtos!$I$5:$I$204,MATCH($A72,Produtos!$A$5:$A$204,0)),0))</x:f>
      </x:c>
      <x:c r="F72" s="36" t="str">
        <x:f>IF($A72="","",IFERROR(INDEX(Produtos!$N$5:$N$204,MATCH($A72,Produtos!$A$5:$A$204,0)),0))</x:f>
      </x:c>
      <x:c r="G72" s="36" t="str">
        <x:f>IF($A72="","",IFERROR(INDEX(Produtos!$M$5:$M$204,MATCH($A72,Produtos!$A$5:$A$204,0))/30*INDEX(Produtos!$J$5:$J$204,MATCH($A72,Produtos!$A$5:$A$204,0)),0))</x:f>
      </x:c>
      <x:c r="H72" s="36" t="str">
        <x:f>IF($A72="","",IFERROR(INDEX(Produtos!$P$5:$P$204,MATCH($A72,Produtos!$A$5:$A$204,0)),0))</x:f>
      </x:c>
      <x:c r="I72" s="36" t="str">
        <x:f>IF($A72="","",IFERROR(INDEX(Produtos!$K$5:$K$204,MATCH($A72,Produtos!$A$5:$A$204,0)),1))</x:f>
      </x:c>
      <x:c r="J72" s="26"/>
      <x:c r="K72" s="45"/>
      <x:c r="L72" s="48" t="str">
        <x:f>IF(OR($A72="",$K72=""),"",$K72+$D72)</x:f>
      </x:c>
      <x:c r="M72" s="36" t="str">
        <x:f>IF($A72="","",IF($H72=0,"SEM PEDIDO",IF($J72=0,"PLANEJAR",IF($J72&lt;$H72,"PEDIDO INSUFICIENTE",IF($L72&gt;Listas!$B$6+$D72,"RISCO DE ATRASO","COBERTO")))))</x:f>
      </x:c>
      <x:c r="N72" s="27"/>
      <x:c r="O72" s="1"/>
      <x:c r="P72" s="1"/>
      <x:c r="Q72" s="1"/>
      <x:c r="R72" s="1"/>
      <x:c r="S72" s="1"/>
      <x:c r="T72" s="1"/>
      <x:c r="U72" s="1"/>
      <x:c r="V72" s="1"/>
      <x:c r="W72" s="1"/>
    </x:row>
    <x:row r="73">
      <x:c r="A73" s="26"/>
      <x:c r="B73" s="36" t="str">
        <x:f>IF($A73="","",IFERROR(INDEX(Produtos!$B$5:$B$204,MATCH($A73,Produtos!$A$5:$A$204,0)),""))</x:f>
      </x:c>
      <x:c r="C73" s="36" t="str">
        <x:f>IF($A73="","",IFERROR(INDEX(Produtos!$E$5:$E$204,MATCH($A73,Produtos!$A$5:$A$204,0)),""))</x:f>
      </x:c>
      <x:c r="D73" s="36" t="str">
        <x:f>IF($A73="","",IFERROR(INDEX(Produtos!$F$5:$F$204,MATCH($A73,Produtos!$A$5:$A$204,0)),0))</x:f>
      </x:c>
      <x:c r="E73" s="36" t="str">
        <x:f>IF($A73="","",IFERROR(INDEX(Produtos!$H$5:$H$204,MATCH($A73,Produtos!$A$5:$A$204,0))+INDEX(Produtos!$I$5:$I$204,MATCH($A73,Produtos!$A$5:$A$204,0)),0))</x:f>
      </x:c>
      <x:c r="F73" s="36" t="str">
        <x:f>IF($A73="","",IFERROR(INDEX(Produtos!$N$5:$N$204,MATCH($A73,Produtos!$A$5:$A$204,0)),0))</x:f>
      </x:c>
      <x:c r="G73" s="36" t="str">
        <x:f>IF($A73="","",IFERROR(INDEX(Produtos!$M$5:$M$204,MATCH($A73,Produtos!$A$5:$A$204,0))/30*INDEX(Produtos!$J$5:$J$204,MATCH($A73,Produtos!$A$5:$A$204,0)),0))</x:f>
      </x:c>
      <x:c r="H73" s="36" t="str">
        <x:f>IF($A73="","",IFERROR(INDEX(Produtos!$P$5:$P$204,MATCH($A73,Produtos!$A$5:$A$204,0)),0))</x:f>
      </x:c>
      <x:c r="I73" s="36" t="str">
        <x:f>IF($A73="","",IFERROR(INDEX(Produtos!$K$5:$K$204,MATCH($A73,Produtos!$A$5:$A$204,0)),1))</x:f>
      </x:c>
      <x:c r="J73" s="26"/>
      <x:c r="K73" s="45"/>
      <x:c r="L73" s="48" t="str">
        <x:f>IF(OR($A73="",$K73=""),"",$K73+$D73)</x:f>
      </x:c>
      <x:c r="M73" s="36" t="str">
        <x:f>IF($A73="","",IF($H73=0,"SEM PEDIDO",IF($J73=0,"PLANEJAR",IF($J73&lt;$H73,"PEDIDO INSUFICIENTE",IF($L73&gt;Listas!$B$6+$D73,"RISCO DE ATRASO","COBERTO")))))</x:f>
      </x:c>
      <x:c r="N73" s="27"/>
      <x:c r="O73" s="1"/>
      <x:c r="P73" s="1"/>
      <x:c r="Q73" s="1"/>
      <x:c r="R73" s="1"/>
      <x:c r="S73" s="1"/>
      <x:c r="T73" s="1"/>
      <x:c r="U73" s="1"/>
      <x:c r="V73" s="1"/>
      <x:c r="W73" s="1"/>
    </x:row>
    <x:row r="74">
      <x:c r="A74" s="26"/>
      <x:c r="B74" s="36" t="str">
        <x:f>IF($A74="","",IFERROR(INDEX(Produtos!$B$5:$B$204,MATCH($A74,Produtos!$A$5:$A$204,0)),""))</x:f>
      </x:c>
      <x:c r="C74" s="36" t="str">
        <x:f>IF($A74="","",IFERROR(INDEX(Produtos!$E$5:$E$204,MATCH($A74,Produtos!$A$5:$A$204,0)),""))</x:f>
      </x:c>
      <x:c r="D74" s="36" t="str">
        <x:f>IF($A74="","",IFERROR(INDEX(Produtos!$F$5:$F$204,MATCH($A74,Produtos!$A$5:$A$204,0)),0))</x:f>
      </x:c>
      <x:c r="E74" s="36" t="str">
        <x:f>IF($A74="","",IFERROR(INDEX(Produtos!$H$5:$H$204,MATCH($A74,Produtos!$A$5:$A$204,0))+INDEX(Produtos!$I$5:$I$204,MATCH($A74,Produtos!$A$5:$A$204,0)),0))</x:f>
      </x:c>
      <x:c r="F74" s="36" t="str">
        <x:f>IF($A74="","",IFERROR(INDEX(Produtos!$N$5:$N$204,MATCH($A74,Produtos!$A$5:$A$204,0)),0))</x:f>
      </x:c>
      <x:c r="G74" s="36" t="str">
        <x:f>IF($A74="","",IFERROR(INDEX(Produtos!$M$5:$M$204,MATCH($A74,Produtos!$A$5:$A$204,0))/30*INDEX(Produtos!$J$5:$J$204,MATCH($A74,Produtos!$A$5:$A$204,0)),0))</x:f>
      </x:c>
      <x:c r="H74" s="36" t="str">
        <x:f>IF($A74="","",IFERROR(INDEX(Produtos!$P$5:$P$204,MATCH($A74,Produtos!$A$5:$A$204,0)),0))</x:f>
      </x:c>
      <x:c r="I74" s="36" t="str">
        <x:f>IF($A74="","",IFERROR(INDEX(Produtos!$K$5:$K$204,MATCH($A74,Produtos!$A$5:$A$204,0)),1))</x:f>
      </x:c>
      <x:c r="J74" s="26"/>
      <x:c r="K74" s="45"/>
      <x:c r="L74" s="48" t="str">
        <x:f>IF(OR($A74="",$K74=""),"",$K74+$D74)</x:f>
      </x:c>
      <x:c r="M74" s="36" t="str">
        <x:f>IF($A74="","",IF($H74=0,"SEM PEDIDO",IF($J74=0,"PLANEJAR",IF($J74&lt;$H74,"PEDIDO INSUFICIENTE",IF($L74&gt;Listas!$B$6+$D74,"RISCO DE ATRASO","COBERTO")))))</x:f>
      </x:c>
      <x:c r="N74" s="27"/>
      <x:c r="O74" s="1"/>
      <x:c r="P74" s="1"/>
      <x:c r="Q74" s="1"/>
      <x:c r="R74" s="1"/>
      <x:c r="S74" s="1"/>
      <x:c r="T74" s="1"/>
      <x:c r="U74" s="1"/>
      <x:c r="V74" s="1"/>
      <x:c r="W74" s="1"/>
    </x:row>
    <x:row r="75">
      <x:c r="A75" s="26"/>
      <x:c r="B75" s="36" t="str">
        <x:f>IF($A75="","",IFERROR(INDEX(Produtos!$B$5:$B$204,MATCH($A75,Produtos!$A$5:$A$204,0)),""))</x:f>
      </x:c>
      <x:c r="C75" s="36" t="str">
        <x:f>IF($A75="","",IFERROR(INDEX(Produtos!$E$5:$E$204,MATCH($A75,Produtos!$A$5:$A$204,0)),""))</x:f>
      </x:c>
      <x:c r="D75" s="36" t="str">
        <x:f>IF($A75="","",IFERROR(INDEX(Produtos!$F$5:$F$204,MATCH($A75,Produtos!$A$5:$A$204,0)),0))</x:f>
      </x:c>
      <x:c r="E75" s="36" t="str">
        <x:f>IF($A75="","",IFERROR(INDEX(Produtos!$H$5:$H$204,MATCH($A75,Produtos!$A$5:$A$204,0))+INDEX(Produtos!$I$5:$I$204,MATCH($A75,Produtos!$A$5:$A$204,0)),0))</x:f>
      </x:c>
      <x:c r="F75" s="36" t="str">
        <x:f>IF($A75="","",IFERROR(INDEX(Produtos!$N$5:$N$204,MATCH($A75,Produtos!$A$5:$A$204,0)),0))</x:f>
      </x:c>
      <x:c r="G75" s="36" t="str">
        <x:f>IF($A75="","",IFERROR(INDEX(Produtos!$M$5:$M$204,MATCH($A75,Produtos!$A$5:$A$204,0))/30*INDEX(Produtos!$J$5:$J$204,MATCH($A75,Produtos!$A$5:$A$204,0)),0))</x:f>
      </x:c>
      <x:c r="H75" s="36" t="str">
        <x:f>IF($A75="","",IFERROR(INDEX(Produtos!$P$5:$P$204,MATCH($A75,Produtos!$A$5:$A$204,0)),0))</x:f>
      </x:c>
      <x:c r="I75" s="36" t="str">
        <x:f>IF($A75="","",IFERROR(INDEX(Produtos!$K$5:$K$204,MATCH($A75,Produtos!$A$5:$A$204,0)),1))</x:f>
      </x:c>
      <x:c r="J75" s="26"/>
      <x:c r="K75" s="45"/>
      <x:c r="L75" s="48" t="str">
        <x:f>IF(OR($A75="",$K75=""),"",$K75+$D75)</x:f>
      </x:c>
      <x:c r="M75" s="36" t="str">
        <x:f>IF($A75="","",IF($H75=0,"SEM PEDIDO",IF($J75=0,"PLANEJAR",IF($J75&lt;$H75,"PEDIDO INSUFICIENTE",IF($L75&gt;Listas!$B$6+$D75,"RISCO DE ATRASO","COBERTO")))))</x:f>
      </x:c>
      <x:c r="N75" s="27"/>
      <x:c r="O75" s="1"/>
      <x:c r="P75" s="1"/>
      <x:c r="Q75" s="1"/>
      <x:c r="R75" s="1"/>
      <x:c r="S75" s="1"/>
      <x:c r="T75" s="1"/>
      <x:c r="U75" s="1"/>
      <x:c r="V75" s="1"/>
      <x:c r="W75" s="1"/>
    </x:row>
    <x:row r="76">
      <x:c r="A76" s="26"/>
      <x:c r="B76" s="36" t="str">
        <x:f>IF($A76="","",IFERROR(INDEX(Produtos!$B$5:$B$204,MATCH($A76,Produtos!$A$5:$A$204,0)),""))</x:f>
      </x:c>
      <x:c r="C76" s="36" t="str">
        <x:f>IF($A76="","",IFERROR(INDEX(Produtos!$E$5:$E$204,MATCH($A76,Produtos!$A$5:$A$204,0)),""))</x:f>
      </x:c>
      <x:c r="D76" s="36" t="str">
        <x:f>IF($A76="","",IFERROR(INDEX(Produtos!$F$5:$F$204,MATCH($A76,Produtos!$A$5:$A$204,0)),0))</x:f>
      </x:c>
      <x:c r="E76" s="36" t="str">
        <x:f>IF($A76="","",IFERROR(INDEX(Produtos!$H$5:$H$204,MATCH($A76,Produtos!$A$5:$A$204,0))+INDEX(Produtos!$I$5:$I$204,MATCH($A76,Produtos!$A$5:$A$204,0)),0))</x:f>
      </x:c>
      <x:c r="F76" s="36" t="str">
        <x:f>IF($A76="","",IFERROR(INDEX(Produtos!$N$5:$N$204,MATCH($A76,Produtos!$A$5:$A$204,0)),0))</x:f>
      </x:c>
      <x:c r="G76" s="36" t="str">
        <x:f>IF($A76="","",IFERROR(INDEX(Produtos!$M$5:$M$204,MATCH($A76,Produtos!$A$5:$A$204,0))/30*INDEX(Produtos!$J$5:$J$204,MATCH($A76,Produtos!$A$5:$A$204,0)),0))</x:f>
      </x:c>
      <x:c r="H76" s="36" t="str">
        <x:f>IF($A76="","",IFERROR(INDEX(Produtos!$P$5:$P$204,MATCH($A76,Produtos!$A$5:$A$204,0)),0))</x:f>
      </x:c>
      <x:c r="I76" s="36" t="str">
        <x:f>IF($A76="","",IFERROR(INDEX(Produtos!$K$5:$K$204,MATCH($A76,Produtos!$A$5:$A$204,0)),1))</x:f>
      </x:c>
      <x:c r="J76" s="26"/>
      <x:c r="K76" s="45"/>
      <x:c r="L76" s="48" t="str">
        <x:f>IF(OR($A76="",$K76=""),"",$K76+$D76)</x:f>
      </x:c>
      <x:c r="M76" s="36" t="str">
        <x:f>IF($A76="","",IF($H76=0,"SEM PEDIDO",IF($J76=0,"PLANEJAR",IF($J76&lt;$H76,"PEDIDO INSUFICIENTE",IF($L76&gt;Listas!$B$6+$D76,"RISCO DE ATRASO","COBERTO")))))</x:f>
      </x:c>
      <x:c r="N76" s="27"/>
      <x:c r="O76" s="1"/>
      <x:c r="P76" s="1"/>
      <x:c r="Q76" s="1"/>
      <x:c r="R76" s="1"/>
      <x:c r="S76" s="1"/>
      <x:c r="T76" s="1"/>
      <x:c r="U76" s="1"/>
      <x:c r="V76" s="1"/>
      <x:c r="W76" s="1"/>
    </x:row>
    <x:row r="77">
      <x:c r="A77" s="26"/>
      <x:c r="B77" s="36" t="str">
        <x:f>IF($A77="","",IFERROR(INDEX(Produtos!$B$5:$B$204,MATCH($A77,Produtos!$A$5:$A$204,0)),""))</x:f>
      </x:c>
      <x:c r="C77" s="36" t="str">
        <x:f>IF($A77="","",IFERROR(INDEX(Produtos!$E$5:$E$204,MATCH($A77,Produtos!$A$5:$A$204,0)),""))</x:f>
      </x:c>
      <x:c r="D77" s="36" t="str">
        <x:f>IF($A77="","",IFERROR(INDEX(Produtos!$F$5:$F$204,MATCH($A77,Produtos!$A$5:$A$204,0)),0))</x:f>
      </x:c>
      <x:c r="E77" s="36" t="str">
        <x:f>IF($A77="","",IFERROR(INDEX(Produtos!$H$5:$H$204,MATCH($A77,Produtos!$A$5:$A$204,0))+INDEX(Produtos!$I$5:$I$204,MATCH($A77,Produtos!$A$5:$A$204,0)),0))</x:f>
      </x:c>
      <x:c r="F77" s="36" t="str">
        <x:f>IF($A77="","",IFERROR(INDEX(Produtos!$N$5:$N$204,MATCH($A77,Produtos!$A$5:$A$204,0)),0))</x:f>
      </x:c>
      <x:c r="G77" s="36" t="str">
        <x:f>IF($A77="","",IFERROR(INDEX(Produtos!$M$5:$M$204,MATCH($A77,Produtos!$A$5:$A$204,0))/30*INDEX(Produtos!$J$5:$J$204,MATCH($A77,Produtos!$A$5:$A$204,0)),0))</x:f>
      </x:c>
      <x:c r="H77" s="36" t="str">
        <x:f>IF($A77="","",IFERROR(INDEX(Produtos!$P$5:$P$204,MATCH($A77,Produtos!$A$5:$A$204,0)),0))</x:f>
      </x:c>
      <x:c r="I77" s="36" t="str">
        <x:f>IF($A77="","",IFERROR(INDEX(Produtos!$K$5:$K$204,MATCH($A77,Produtos!$A$5:$A$204,0)),1))</x:f>
      </x:c>
      <x:c r="J77" s="26"/>
      <x:c r="K77" s="45"/>
      <x:c r="L77" s="48" t="str">
        <x:f>IF(OR($A77="",$K77=""),"",$K77+$D77)</x:f>
      </x:c>
      <x:c r="M77" s="36" t="str">
        <x:f>IF($A77="","",IF($H77=0,"SEM PEDIDO",IF($J77=0,"PLANEJAR",IF($J77&lt;$H77,"PEDIDO INSUFICIENTE",IF($L77&gt;Listas!$B$6+$D77,"RISCO DE ATRASO","COBERTO")))))</x:f>
      </x:c>
      <x:c r="N77" s="27"/>
      <x:c r="O77" s="1"/>
      <x:c r="P77" s="1"/>
      <x:c r="Q77" s="1"/>
      <x:c r="R77" s="1"/>
      <x:c r="S77" s="1"/>
      <x:c r="T77" s="1"/>
      <x:c r="U77" s="1"/>
      <x:c r="V77" s="1"/>
      <x:c r="W77" s="1"/>
    </x:row>
    <x:row r="78">
      <x:c r="A78" s="26"/>
      <x:c r="B78" s="36" t="str">
        <x:f>IF($A78="","",IFERROR(INDEX(Produtos!$B$5:$B$204,MATCH($A78,Produtos!$A$5:$A$204,0)),""))</x:f>
      </x:c>
      <x:c r="C78" s="36" t="str">
        <x:f>IF($A78="","",IFERROR(INDEX(Produtos!$E$5:$E$204,MATCH($A78,Produtos!$A$5:$A$204,0)),""))</x:f>
      </x:c>
      <x:c r="D78" s="36" t="str">
        <x:f>IF($A78="","",IFERROR(INDEX(Produtos!$F$5:$F$204,MATCH($A78,Produtos!$A$5:$A$204,0)),0))</x:f>
      </x:c>
      <x:c r="E78" s="36" t="str">
        <x:f>IF($A78="","",IFERROR(INDEX(Produtos!$H$5:$H$204,MATCH($A78,Produtos!$A$5:$A$204,0))+INDEX(Produtos!$I$5:$I$204,MATCH($A78,Produtos!$A$5:$A$204,0)),0))</x:f>
      </x:c>
      <x:c r="F78" s="36" t="str">
        <x:f>IF($A78="","",IFERROR(INDEX(Produtos!$N$5:$N$204,MATCH($A78,Produtos!$A$5:$A$204,0)),0))</x:f>
      </x:c>
      <x:c r="G78" s="36" t="str">
        <x:f>IF($A78="","",IFERROR(INDEX(Produtos!$M$5:$M$204,MATCH($A78,Produtos!$A$5:$A$204,0))/30*INDEX(Produtos!$J$5:$J$204,MATCH($A78,Produtos!$A$5:$A$204,0)),0))</x:f>
      </x:c>
      <x:c r="H78" s="36" t="str">
        <x:f>IF($A78="","",IFERROR(INDEX(Produtos!$P$5:$P$204,MATCH($A78,Produtos!$A$5:$A$204,0)),0))</x:f>
      </x:c>
      <x:c r="I78" s="36" t="str">
        <x:f>IF($A78="","",IFERROR(INDEX(Produtos!$K$5:$K$204,MATCH($A78,Produtos!$A$5:$A$204,0)),1))</x:f>
      </x:c>
      <x:c r="J78" s="26"/>
      <x:c r="K78" s="45"/>
      <x:c r="L78" s="48" t="str">
        <x:f>IF(OR($A78="",$K78=""),"",$K78+$D78)</x:f>
      </x:c>
      <x:c r="M78" s="36" t="str">
        <x:f>IF($A78="","",IF($H78=0,"SEM PEDIDO",IF($J78=0,"PLANEJAR",IF($J78&lt;$H78,"PEDIDO INSUFICIENTE",IF($L78&gt;Listas!$B$6+$D78,"RISCO DE ATRASO","COBERTO")))))</x:f>
      </x:c>
      <x:c r="N78" s="27"/>
      <x:c r="O78" s="1"/>
      <x:c r="P78" s="1"/>
      <x:c r="Q78" s="1"/>
      <x:c r="R78" s="1"/>
      <x:c r="S78" s="1"/>
      <x:c r="T78" s="1"/>
      <x:c r="U78" s="1"/>
      <x:c r="V78" s="1"/>
      <x:c r="W78" s="1"/>
    </x:row>
    <x:row r="79">
      <x:c r="A79" s="26"/>
      <x:c r="B79" s="36" t="str">
        <x:f>IF($A79="","",IFERROR(INDEX(Produtos!$B$5:$B$204,MATCH($A79,Produtos!$A$5:$A$204,0)),""))</x:f>
      </x:c>
      <x:c r="C79" s="36" t="str">
        <x:f>IF($A79="","",IFERROR(INDEX(Produtos!$E$5:$E$204,MATCH($A79,Produtos!$A$5:$A$204,0)),""))</x:f>
      </x:c>
      <x:c r="D79" s="36" t="str">
        <x:f>IF($A79="","",IFERROR(INDEX(Produtos!$F$5:$F$204,MATCH($A79,Produtos!$A$5:$A$204,0)),0))</x:f>
      </x:c>
      <x:c r="E79" s="36" t="str">
        <x:f>IF($A79="","",IFERROR(INDEX(Produtos!$H$5:$H$204,MATCH($A79,Produtos!$A$5:$A$204,0))+INDEX(Produtos!$I$5:$I$204,MATCH($A79,Produtos!$A$5:$A$204,0)),0))</x:f>
      </x:c>
      <x:c r="F79" s="36" t="str">
        <x:f>IF($A79="","",IFERROR(INDEX(Produtos!$N$5:$N$204,MATCH($A79,Produtos!$A$5:$A$204,0)),0))</x:f>
      </x:c>
      <x:c r="G79" s="36" t="str">
        <x:f>IF($A79="","",IFERROR(INDEX(Produtos!$M$5:$M$204,MATCH($A79,Produtos!$A$5:$A$204,0))/30*INDEX(Produtos!$J$5:$J$204,MATCH($A79,Produtos!$A$5:$A$204,0)),0))</x:f>
      </x:c>
      <x:c r="H79" s="36" t="str">
        <x:f>IF($A79="","",IFERROR(INDEX(Produtos!$P$5:$P$204,MATCH($A79,Produtos!$A$5:$A$204,0)),0))</x:f>
      </x:c>
      <x:c r="I79" s="36" t="str">
        <x:f>IF($A79="","",IFERROR(INDEX(Produtos!$K$5:$K$204,MATCH($A79,Produtos!$A$5:$A$204,0)),1))</x:f>
      </x:c>
      <x:c r="J79" s="26"/>
      <x:c r="K79" s="45"/>
      <x:c r="L79" s="48" t="str">
        <x:f>IF(OR($A79="",$K79=""),"",$K79+$D79)</x:f>
      </x:c>
      <x:c r="M79" s="36" t="str">
        <x:f>IF($A79="","",IF($H79=0,"SEM PEDIDO",IF($J79=0,"PLANEJAR",IF($J79&lt;$H79,"PEDIDO INSUFICIENTE",IF($L79&gt;Listas!$B$6+$D79,"RISCO DE ATRASO","COBERTO")))))</x:f>
      </x:c>
      <x:c r="N79" s="27"/>
      <x:c r="O79" s="1"/>
      <x:c r="P79" s="1"/>
      <x:c r="Q79" s="1"/>
      <x:c r="R79" s="1"/>
      <x:c r="S79" s="1"/>
      <x:c r="T79" s="1"/>
      <x:c r="U79" s="1"/>
      <x:c r="V79" s="1"/>
      <x:c r="W79" s="1"/>
    </x:row>
    <x:row r="80">
      <x:c r="A80" s="26"/>
      <x:c r="B80" s="36" t="str">
        <x:f>IF($A80="","",IFERROR(INDEX(Produtos!$B$5:$B$204,MATCH($A80,Produtos!$A$5:$A$204,0)),""))</x:f>
      </x:c>
      <x:c r="C80" s="36" t="str">
        <x:f>IF($A80="","",IFERROR(INDEX(Produtos!$E$5:$E$204,MATCH($A80,Produtos!$A$5:$A$204,0)),""))</x:f>
      </x:c>
      <x:c r="D80" s="36" t="str">
        <x:f>IF($A80="","",IFERROR(INDEX(Produtos!$F$5:$F$204,MATCH($A80,Produtos!$A$5:$A$204,0)),0))</x:f>
      </x:c>
      <x:c r="E80" s="36" t="str">
        <x:f>IF($A80="","",IFERROR(INDEX(Produtos!$H$5:$H$204,MATCH($A80,Produtos!$A$5:$A$204,0))+INDEX(Produtos!$I$5:$I$204,MATCH($A80,Produtos!$A$5:$A$204,0)),0))</x:f>
      </x:c>
      <x:c r="F80" s="36" t="str">
        <x:f>IF($A80="","",IFERROR(INDEX(Produtos!$N$5:$N$204,MATCH($A80,Produtos!$A$5:$A$204,0)),0))</x:f>
      </x:c>
      <x:c r="G80" s="36" t="str">
        <x:f>IF($A80="","",IFERROR(INDEX(Produtos!$M$5:$M$204,MATCH($A80,Produtos!$A$5:$A$204,0))/30*INDEX(Produtos!$J$5:$J$204,MATCH($A80,Produtos!$A$5:$A$204,0)),0))</x:f>
      </x:c>
      <x:c r="H80" s="36" t="str">
        <x:f>IF($A80="","",IFERROR(INDEX(Produtos!$P$5:$P$204,MATCH($A80,Produtos!$A$5:$A$204,0)),0))</x:f>
      </x:c>
      <x:c r="I80" s="36" t="str">
        <x:f>IF($A80="","",IFERROR(INDEX(Produtos!$K$5:$K$204,MATCH($A80,Produtos!$A$5:$A$204,0)),1))</x:f>
      </x:c>
      <x:c r="J80" s="26"/>
      <x:c r="K80" s="45"/>
      <x:c r="L80" s="48" t="str">
        <x:f>IF(OR($A80="",$K80=""),"",$K80+$D80)</x:f>
      </x:c>
      <x:c r="M80" s="36" t="str">
        <x:f>IF($A80="","",IF($H80=0,"SEM PEDIDO",IF($J80=0,"PLANEJAR",IF($J80&lt;$H80,"PEDIDO INSUFICIENTE",IF($L80&gt;Listas!$B$6+$D80,"RISCO DE ATRASO","COBERTO")))))</x:f>
      </x:c>
      <x:c r="N80" s="27"/>
      <x:c r="O80" s="1"/>
      <x:c r="P80" s="1"/>
      <x:c r="Q80" s="1"/>
      <x:c r="R80" s="1"/>
      <x:c r="S80" s="1"/>
      <x:c r="T80" s="1"/>
      <x:c r="U80" s="1"/>
      <x:c r="V80" s="1"/>
      <x:c r="W80" s="1"/>
    </x:row>
    <x:row r="81">
      <x:c r="A81" s="26"/>
      <x:c r="B81" s="36" t="str">
        <x:f>IF($A81="","",IFERROR(INDEX(Produtos!$B$5:$B$204,MATCH($A81,Produtos!$A$5:$A$204,0)),""))</x:f>
      </x:c>
      <x:c r="C81" s="36" t="str">
        <x:f>IF($A81="","",IFERROR(INDEX(Produtos!$E$5:$E$204,MATCH($A81,Produtos!$A$5:$A$204,0)),""))</x:f>
      </x:c>
      <x:c r="D81" s="36" t="str">
        <x:f>IF($A81="","",IFERROR(INDEX(Produtos!$F$5:$F$204,MATCH($A81,Produtos!$A$5:$A$204,0)),0))</x:f>
      </x:c>
      <x:c r="E81" s="36" t="str">
        <x:f>IF($A81="","",IFERROR(INDEX(Produtos!$H$5:$H$204,MATCH($A81,Produtos!$A$5:$A$204,0))+INDEX(Produtos!$I$5:$I$204,MATCH($A81,Produtos!$A$5:$A$204,0)),0))</x:f>
      </x:c>
      <x:c r="F81" s="36" t="str">
        <x:f>IF($A81="","",IFERROR(INDEX(Produtos!$N$5:$N$204,MATCH($A81,Produtos!$A$5:$A$204,0)),0))</x:f>
      </x:c>
      <x:c r="G81" s="36" t="str">
        <x:f>IF($A81="","",IFERROR(INDEX(Produtos!$M$5:$M$204,MATCH($A81,Produtos!$A$5:$A$204,0))/30*INDEX(Produtos!$J$5:$J$204,MATCH($A81,Produtos!$A$5:$A$204,0)),0))</x:f>
      </x:c>
      <x:c r="H81" s="36" t="str">
        <x:f>IF($A81="","",IFERROR(INDEX(Produtos!$P$5:$P$204,MATCH($A81,Produtos!$A$5:$A$204,0)),0))</x:f>
      </x:c>
      <x:c r="I81" s="36" t="str">
        <x:f>IF($A81="","",IFERROR(INDEX(Produtos!$K$5:$K$204,MATCH($A81,Produtos!$A$5:$A$204,0)),1))</x:f>
      </x:c>
      <x:c r="J81" s="26"/>
      <x:c r="K81" s="45"/>
      <x:c r="L81" s="48" t="str">
        <x:f>IF(OR($A81="",$K81=""),"",$K81+$D81)</x:f>
      </x:c>
      <x:c r="M81" s="36" t="str">
        <x:f>IF($A81="","",IF($H81=0,"SEM PEDIDO",IF($J81=0,"PLANEJAR",IF($J81&lt;$H81,"PEDIDO INSUFICIENTE",IF($L81&gt;Listas!$B$6+$D81,"RISCO DE ATRASO","COBERTO")))))</x:f>
      </x:c>
      <x:c r="N81" s="27"/>
      <x:c r="O81" s="1"/>
      <x:c r="P81" s="1"/>
      <x:c r="Q81" s="1"/>
      <x:c r="R81" s="1"/>
      <x:c r="S81" s="1"/>
      <x:c r="T81" s="1"/>
      <x:c r="U81" s="1"/>
      <x:c r="V81" s="1"/>
      <x:c r="W81" s="1"/>
    </x:row>
    <x:row r="82">
      <x:c r="A82" s="26"/>
      <x:c r="B82" s="36" t="str">
        <x:f>IF($A82="","",IFERROR(INDEX(Produtos!$B$5:$B$204,MATCH($A82,Produtos!$A$5:$A$204,0)),""))</x:f>
      </x:c>
      <x:c r="C82" s="36" t="str">
        <x:f>IF($A82="","",IFERROR(INDEX(Produtos!$E$5:$E$204,MATCH($A82,Produtos!$A$5:$A$204,0)),""))</x:f>
      </x:c>
      <x:c r="D82" s="36" t="str">
        <x:f>IF($A82="","",IFERROR(INDEX(Produtos!$F$5:$F$204,MATCH($A82,Produtos!$A$5:$A$204,0)),0))</x:f>
      </x:c>
      <x:c r="E82" s="36" t="str">
        <x:f>IF($A82="","",IFERROR(INDEX(Produtos!$H$5:$H$204,MATCH($A82,Produtos!$A$5:$A$204,0))+INDEX(Produtos!$I$5:$I$204,MATCH($A82,Produtos!$A$5:$A$204,0)),0))</x:f>
      </x:c>
      <x:c r="F82" s="36" t="str">
        <x:f>IF($A82="","",IFERROR(INDEX(Produtos!$N$5:$N$204,MATCH($A82,Produtos!$A$5:$A$204,0)),0))</x:f>
      </x:c>
      <x:c r="G82" s="36" t="str">
        <x:f>IF($A82="","",IFERROR(INDEX(Produtos!$M$5:$M$204,MATCH($A82,Produtos!$A$5:$A$204,0))/30*INDEX(Produtos!$J$5:$J$204,MATCH($A82,Produtos!$A$5:$A$204,0)),0))</x:f>
      </x:c>
      <x:c r="H82" s="36" t="str">
        <x:f>IF($A82="","",IFERROR(INDEX(Produtos!$P$5:$P$204,MATCH($A82,Produtos!$A$5:$A$204,0)),0))</x:f>
      </x:c>
      <x:c r="I82" s="36" t="str">
        <x:f>IF($A82="","",IFERROR(INDEX(Produtos!$K$5:$K$204,MATCH($A82,Produtos!$A$5:$A$204,0)),1))</x:f>
      </x:c>
      <x:c r="J82" s="26"/>
      <x:c r="K82" s="45"/>
      <x:c r="L82" s="48" t="str">
        <x:f>IF(OR($A82="",$K82=""),"",$K82+$D82)</x:f>
      </x:c>
      <x:c r="M82" s="36" t="str">
        <x:f>IF($A82="","",IF($H82=0,"SEM PEDIDO",IF($J82=0,"PLANEJAR",IF($J82&lt;$H82,"PEDIDO INSUFICIENTE",IF($L82&gt;Listas!$B$6+$D82,"RISCO DE ATRASO","COBERTO")))))</x:f>
      </x:c>
      <x:c r="N82" s="27"/>
      <x:c r="O82" s="1"/>
      <x:c r="P82" s="1"/>
      <x:c r="Q82" s="1"/>
      <x:c r="R82" s="1"/>
      <x:c r="S82" s="1"/>
      <x:c r="T82" s="1"/>
      <x:c r="U82" s="1"/>
      <x:c r="V82" s="1"/>
      <x:c r="W82" s="1"/>
    </x:row>
    <x:row r="83">
      <x:c r="A83" s="26"/>
      <x:c r="B83" s="36" t="str">
        <x:f>IF($A83="","",IFERROR(INDEX(Produtos!$B$5:$B$204,MATCH($A83,Produtos!$A$5:$A$204,0)),""))</x:f>
      </x:c>
      <x:c r="C83" s="36" t="str">
        <x:f>IF($A83="","",IFERROR(INDEX(Produtos!$E$5:$E$204,MATCH($A83,Produtos!$A$5:$A$204,0)),""))</x:f>
      </x:c>
      <x:c r="D83" s="36" t="str">
        <x:f>IF($A83="","",IFERROR(INDEX(Produtos!$F$5:$F$204,MATCH($A83,Produtos!$A$5:$A$204,0)),0))</x:f>
      </x:c>
      <x:c r="E83" s="36" t="str">
        <x:f>IF($A83="","",IFERROR(INDEX(Produtos!$H$5:$H$204,MATCH($A83,Produtos!$A$5:$A$204,0))+INDEX(Produtos!$I$5:$I$204,MATCH($A83,Produtos!$A$5:$A$204,0)),0))</x:f>
      </x:c>
      <x:c r="F83" s="36" t="str">
        <x:f>IF($A83="","",IFERROR(INDEX(Produtos!$N$5:$N$204,MATCH($A83,Produtos!$A$5:$A$204,0)),0))</x:f>
      </x:c>
      <x:c r="G83" s="36" t="str">
        <x:f>IF($A83="","",IFERROR(INDEX(Produtos!$M$5:$M$204,MATCH($A83,Produtos!$A$5:$A$204,0))/30*INDEX(Produtos!$J$5:$J$204,MATCH($A83,Produtos!$A$5:$A$204,0)),0))</x:f>
      </x:c>
      <x:c r="H83" s="36" t="str">
        <x:f>IF($A83="","",IFERROR(INDEX(Produtos!$P$5:$P$204,MATCH($A83,Produtos!$A$5:$A$204,0)),0))</x:f>
      </x:c>
      <x:c r="I83" s="36" t="str">
        <x:f>IF($A83="","",IFERROR(INDEX(Produtos!$K$5:$K$204,MATCH($A83,Produtos!$A$5:$A$204,0)),1))</x:f>
      </x:c>
      <x:c r="J83" s="26"/>
      <x:c r="K83" s="45"/>
      <x:c r="L83" s="48" t="str">
        <x:f>IF(OR($A83="",$K83=""),"",$K83+$D83)</x:f>
      </x:c>
      <x:c r="M83" s="36" t="str">
        <x:f>IF($A83="","",IF($H83=0,"SEM PEDIDO",IF($J83=0,"PLANEJAR",IF($J83&lt;$H83,"PEDIDO INSUFICIENTE",IF($L83&gt;Listas!$B$6+$D83,"RISCO DE ATRASO","COBERTO")))))</x:f>
      </x:c>
      <x:c r="N83" s="27"/>
      <x:c r="O83" s="1"/>
      <x:c r="P83" s="1"/>
      <x:c r="Q83" s="1"/>
      <x:c r="R83" s="1"/>
      <x:c r="S83" s="1"/>
      <x:c r="T83" s="1"/>
      <x:c r="U83" s="1"/>
      <x:c r="V83" s="1"/>
      <x:c r="W83" s="1"/>
    </x:row>
    <x:row r="84">
      <x:c r="A84" s="26"/>
      <x:c r="B84" s="36" t="str">
        <x:f>IF($A84="","",IFERROR(INDEX(Produtos!$B$5:$B$204,MATCH($A84,Produtos!$A$5:$A$204,0)),""))</x:f>
      </x:c>
      <x:c r="C84" s="36" t="str">
        <x:f>IF($A84="","",IFERROR(INDEX(Produtos!$E$5:$E$204,MATCH($A84,Produtos!$A$5:$A$204,0)),""))</x:f>
      </x:c>
      <x:c r="D84" s="36" t="str">
        <x:f>IF($A84="","",IFERROR(INDEX(Produtos!$F$5:$F$204,MATCH($A84,Produtos!$A$5:$A$204,0)),0))</x:f>
      </x:c>
      <x:c r="E84" s="36" t="str">
        <x:f>IF($A84="","",IFERROR(INDEX(Produtos!$H$5:$H$204,MATCH($A84,Produtos!$A$5:$A$204,0))+INDEX(Produtos!$I$5:$I$204,MATCH($A84,Produtos!$A$5:$A$204,0)),0))</x:f>
      </x:c>
      <x:c r="F84" s="36" t="str">
        <x:f>IF($A84="","",IFERROR(INDEX(Produtos!$N$5:$N$204,MATCH($A84,Produtos!$A$5:$A$204,0)),0))</x:f>
      </x:c>
      <x:c r="G84" s="36" t="str">
        <x:f>IF($A84="","",IFERROR(INDEX(Produtos!$M$5:$M$204,MATCH($A84,Produtos!$A$5:$A$204,0))/30*INDEX(Produtos!$J$5:$J$204,MATCH($A84,Produtos!$A$5:$A$204,0)),0))</x:f>
      </x:c>
      <x:c r="H84" s="36" t="str">
        <x:f>IF($A84="","",IFERROR(INDEX(Produtos!$P$5:$P$204,MATCH($A84,Produtos!$A$5:$A$204,0)),0))</x:f>
      </x:c>
      <x:c r="I84" s="36" t="str">
        <x:f>IF($A84="","",IFERROR(INDEX(Produtos!$K$5:$K$204,MATCH($A84,Produtos!$A$5:$A$204,0)),1))</x:f>
      </x:c>
      <x:c r="J84" s="26"/>
      <x:c r="K84" s="45"/>
      <x:c r="L84" s="48" t="str">
        <x:f>IF(OR($A84="",$K84=""),"",$K84+$D84)</x:f>
      </x:c>
      <x:c r="M84" s="36" t="str">
        <x:f>IF($A84="","",IF($H84=0,"SEM PEDIDO",IF($J84=0,"PLANEJAR",IF($J84&lt;$H84,"PEDIDO INSUFICIENTE",IF($L84&gt;Listas!$B$6+$D84,"RISCO DE ATRASO","COBERTO")))))</x:f>
      </x:c>
      <x:c r="N84" s="27"/>
      <x:c r="O84" s="1"/>
      <x:c r="P84" s="1"/>
      <x:c r="Q84" s="1"/>
      <x:c r="R84" s="1"/>
      <x:c r="S84" s="1"/>
      <x:c r="T84" s="1"/>
      <x:c r="U84" s="1"/>
      <x:c r="V84" s="1"/>
      <x:c r="W84" s="1"/>
    </x:row>
    <x:row r="85">
      <x:c r="A85" s="26"/>
      <x:c r="B85" s="36" t="str">
        <x:f>IF($A85="","",IFERROR(INDEX(Produtos!$B$5:$B$204,MATCH($A85,Produtos!$A$5:$A$204,0)),""))</x:f>
      </x:c>
      <x:c r="C85" s="36" t="str">
        <x:f>IF($A85="","",IFERROR(INDEX(Produtos!$E$5:$E$204,MATCH($A85,Produtos!$A$5:$A$204,0)),""))</x:f>
      </x:c>
      <x:c r="D85" s="36" t="str">
        <x:f>IF($A85="","",IFERROR(INDEX(Produtos!$F$5:$F$204,MATCH($A85,Produtos!$A$5:$A$204,0)),0))</x:f>
      </x:c>
      <x:c r="E85" s="36" t="str">
        <x:f>IF($A85="","",IFERROR(INDEX(Produtos!$H$5:$H$204,MATCH($A85,Produtos!$A$5:$A$204,0))+INDEX(Produtos!$I$5:$I$204,MATCH($A85,Produtos!$A$5:$A$204,0)),0))</x:f>
      </x:c>
      <x:c r="F85" s="36" t="str">
        <x:f>IF($A85="","",IFERROR(INDEX(Produtos!$N$5:$N$204,MATCH($A85,Produtos!$A$5:$A$204,0)),0))</x:f>
      </x:c>
      <x:c r="G85" s="36" t="str">
        <x:f>IF($A85="","",IFERROR(INDEX(Produtos!$M$5:$M$204,MATCH($A85,Produtos!$A$5:$A$204,0))/30*INDEX(Produtos!$J$5:$J$204,MATCH($A85,Produtos!$A$5:$A$204,0)),0))</x:f>
      </x:c>
      <x:c r="H85" s="36" t="str">
        <x:f>IF($A85="","",IFERROR(INDEX(Produtos!$P$5:$P$204,MATCH($A85,Produtos!$A$5:$A$204,0)),0))</x:f>
      </x:c>
      <x:c r="I85" s="36" t="str">
        <x:f>IF($A85="","",IFERROR(INDEX(Produtos!$K$5:$K$204,MATCH($A85,Produtos!$A$5:$A$204,0)),1))</x:f>
      </x:c>
      <x:c r="J85" s="26"/>
      <x:c r="K85" s="45"/>
      <x:c r="L85" s="48" t="str">
        <x:f>IF(OR($A85="",$K85=""),"",$K85+$D85)</x:f>
      </x:c>
      <x:c r="M85" s="36" t="str">
        <x:f>IF($A85="","",IF($H85=0,"SEM PEDIDO",IF($J85=0,"PLANEJAR",IF($J85&lt;$H85,"PEDIDO INSUFICIENTE",IF($L85&gt;Listas!$B$6+$D85,"RISCO DE ATRASO","COBERTO")))))</x:f>
      </x:c>
      <x:c r="N85" s="27"/>
      <x:c r="O85" s="1"/>
      <x:c r="P85" s="1"/>
      <x:c r="Q85" s="1"/>
      <x:c r="R85" s="1"/>
      <x:c r="S85" s="1"/>
      <x:c r="T85" s="1"/>
      <x:c r="U85" s="1"/>
      <x:c r="V85" s="1"/>
      <x:c r="W85" s="1"/>
    </x:row>
    <x:row r="86">
      <x:c r="A86" s="26"/>
      <x:c r="B86" s="36" t="str">
        <x:f>IF($A86="","",IFERROR(INDEX(Produtos!$B$5:$B$204,MATCH($A86,Produtos!$A$5:$A$204,0)),""))</x:f>
      </x:c>
      <x:c r="C86" s="36" t="str">
        <x:f>IF($A86="","",IFERROR(INDEX(Produtos!$E$5:$E$204,MATCH($A86,Produtos!$A$5:$A$204,0)),""))</x:f>
      </x:c>
      <x:c r="D86" s="36" t="str">
        <x:f>IF($A86="","",IFERROR(INDEX(Produtos!$F$5:$F$204,MATCH($A86,Produtos!$A$5:$A$204,0)),0))</x:f>
      </x:c>
      <x:c r="E86" s="36" t="str">
        <x:f>IF($A86="","",IFERROR(INDEX(Produtos!$H$5:$H$204,MATCH($A86,Produtos!$A$5:$A$204,0))+INDEX(Produtos!$I$5:$I$204,MATCH($A86,Produtos!$A$5:$A$204,0)),0))</x:f>
      </x:c>
      <x:c r="F86" s="36" t="str">
        <x:f>IF($A86="","",IFERROR(INDEX(Produtos!$N$5:$N$204,MATCH($A86,Produtos!$A$5:$A$204,0)),0))</x:f>
      </x:c>
      <x:c r="G86" s="36" t="str">
        <x:f>IF($A86="","",IFERROR(INDEX(Produtos!$M$5:$M$204,MATCH($A86,Produtos!$A$5:$A$204,0))/30*INDEX(Produtos!$J$5:$J$204,MATCH($A86,Produtos!$A$5:$A$204,0)),0))</x:f>
      </x:c>
      <x:c r="H86" s="36" t="str">
        <x:f>IF($A86="","",IFERROR(INDEX(Produtos!$P$5:$P$204,MATCH($A86,Produtos!$A$5:$A$204,0)),0))</x:f>
      </x:c>
      <x:c r="I86" s="36" t="str">
        <x:f>IF($A86="","",IFERROR(INDEX(Produtos!$K$5:$K$204,MATCH($A86,Produtos!$A$5:$A$204,0)),1))</x:f>
      </x:c>
      <x:c r="J86" s="26"/>
      <x:c r="K86" s="45"/>
      <x:c r="L86" s="48" t="str">
        <x:f>IF(OR($A86="",$K86=""),"",$K86+$D86)</x:f>
      </x:c>
      <x:c r="M86" s="36" t="str">
        <x:f>IF($A86="","",IF($H86=0,"SEM PEDIDO",IF($J86=0,"PLANEJAR",IF($J86&lt;$H86,"PEDIDO INSUFICIENTE",IF($L86&gt;Listas!$B$6+$D86,"RISCO DE ATRASO","COBERTO")))))</x:f>
      </x:c>
      <x:c r="N86" s="27"/>
      <x:c r="O86" s="1"/>
      <x:c r="P86" s="1"/>
      <x:c r="Q86" s="1"/>
      <x:c r="R86" s="1"/>
      <x:c r="S86" s="1"/>
      <x:c r="T86" s="1"/>
      <x:c r="U86" s="1"/>
      <x:c r="V86" s="1"/>
      <x:c r="W86" s="1"/>
    </x:row>
    <x:row r="87">
      <x:c r="A87" s="26"/>
      <x:c r="B87" s="36" t="str">
        <x:f>IF($A87="","",IFERROR(INDEX(Produtos!$B$5:$B$204,MATCH($A87,Produtos!$A$5:$A$204,0)),""))</x:f>
      </x:c>
      <x:c r="C87" s="36" t="str">
        <x:f>IF($A87="","",IFERROR(INDEX(Produtos!$E$5:$E$204,MATCH($A87,Produtos!$A$5:$A$204,0)),""))</x:f>
      </x:c>
      <x:c r="D87" s="36" t="str">
        <x:f>IF($A87="","",IFERROR(INDEX(Produtos!$F$5:$F$204,MATCH($A87,Produtos!$A$5:$A$204,0)),0))</x:f>
      </x:c>
      <x:c r="E87" s="36" t="str">
        <x:f>IF($A87="","",IFERROR(INDEX(Produtos!$H$5:$H$204,MATCH($A87,Produtos!$A$5:$A$204,0))+INDEX(Produtos!$I$5:$I$204,MATCH($A87,Produtos!$A$5:$A$204,0)),0))</x:f>
      </x:c>
      <x:c r="F87" s="36" t="str">
        <x:f>IF($A87="","",IFERROR(INDEX(Produtos!$N$5:$N$204,MATCH($A87,Produtos!$A$5:$A$204,0)),0))</x:f>
      </x:c>
      <x:c r="G87" s="36" t="str">
        <x:f>IF($A87="","",IFERROR(INDEX(Produtos!$M$5:$M$204,MATCH($A87,Produtos!$A$5:$A$204,0))/30*INDEX(Produtos!$J$5:$J$204,MATCH($A87,Produtos!$A$5:$A$204,0)),0))</x:f>
      </x:c>
      <x:c r="H87" s="36" t="str">
        <x:f>IF($A87="","",IFERROR(INDEX(Produtos!$P$5:$P$204,MATCH($A87,Produtos!$A$5:$A$204,0)),0))</x:f>
      </x:c>
      <x:c r="I87" s="36" t="str">
        <x:f>IF($A87="","",IFERROR(INDEX(Produtos!$K$5:$K$204,MATCH($A87,Produtos!$A$5:$A$204,0)),1))</x:f>
      </x:c>
      <x:c r="J87" s="26"/>
      <x:c r="K87" s="45"/>
      <x:c r="L87" s="48" t="str">
        <x:f>IF(OR($A87="",$K87=""),"",$K87+$D87)</x:f>
      </x:c>
      <x:c r="M87" s="36" t="str">
        <x:f>IF($A87="","",IF($H87=0,"SEM PEDIDO",IF($J87=0,"PLANEJAR",IF($J87&lt;$H87,"PEDIDO INSUFICIENTE",IF($L87&gt;Listas!$B$6+$D87,"RISCO DE ATRASO","COBERTO")))))</x:f>
      </x:c>
      <x:c r="N87" s="27"/>
      <x:c r="O87" s="1"/>
      <x:c r="P87" s="1"/>
      <x:c r="Q87" s="1"/>
      <x:c r="R87" s="1"/>
      <x:c r="S87" s="1"/>
      <x:c r="T87" s="1"/>
      <x:c r="U87" s="1"/>
      <x:c r="V87" s="1"/>
      <x:c r="W87" s="1"/>
    </x:row>
    <x:row r="88">
      <x:c r="A88" s="26"/>
      <x:c r="B88" s="36" t="str">
        <x:f>IF($A88="","",IFERROR(INDEX(Produtos!$B$5:$B$204,MATCH($A88,Produtos!$A$5:$A$204,0)),""))</x:f>
      </x:c>
      <x:c r="C88" s="36" t="str">
        <x:f>IF($A88="","",IFERROR(INDEX(Produtos!$E$5:$E$204,MATCH($A88,Produtos!$A$5:$A$204,0)),""))</x:f>
      </x:c>
      <x:c r="D88" s="36" t="str">
        <x:f>IF($A88="","",IFERROR(INDEX(Produtos!$F$5:$F$204,MATCH($A88,Produtos!$A$5:$A$204,0)),0))</x:f>
      </x:c>
      <x:c r="E88" s="36" t="str">
        <x:f>IF($A88="","",IFERROR(INDEX(Produtos!$H$5:$H$204,MATCH($A88,Produtos!$A$5:$A$204,0))+INDEX(Produtos!$I$5:$I$204,MATCH($A88,Produtos!$A$5:$A$204,0)),0))</x:f>
      </x:c>
      <x:c r="F88" s="36" t="str">
        <x:f>IF($A88="","",IFERROR(INDEX(Produtos!$N$5:$N$204,MATCH($A88,Produtos!$A$5:$A$204,0)),0))</x:f>
      </x:c>
      <x:c r="G88" s="36" t="str">
        <x:f>IF($A88="","",IFERROR(INDEX(Produtos!$M$5:$M$204,MATCH($A88,Produtos!$A$5:$A$204,0))/30*INDEX(Produtos!$J$5:$J$204,MATCH($A88,Produtos!$A$5:$A$204,0)),0))</x:f>
      </x:c>
      <x:c r="H88" s="36" t="str">
        <x:f>IF($A88="","",IFERROR(INDEX(Produtos!$P$5:$P$204,MATCH($A88,Produtos!$A$5:$A$204,0)),0))</x:f>
      </x:c>
      <x:c r="I88" s="36" t="str">
        <x:f>IF($A88="","",IFERROR(INDEX(Produtos!$K$5:$K$204,MATCH($A88,Produtos!$A$5:$A$204,0)),1))</x:f>
      </x:c>
      <x:c r="J88" s="26"/>
      <x:c r="K88" s="45"/>
      <x:c r="L88" s="48" t="str">
        <x:f>IF(OR($A88="",$K88=""),"",$K88+$D88)</x:f>
      </x:c>
      <x:c r="M88" s="36" t="str">
        <x:f>IF($A88="","",IF($H88=0,"SEM PEDIDO",IF($J88=0,"PLANEJAR",IF($J88&lt;$H88,"PEDIDO INSUFICIENTE",IF($L88&gt;Listas!$B$6+$D88,"RISCO DE ATRASO","COBERTO")))))</x:f>
      </x:c>
      <x:c r="N88" s="27"/>
      <x:c r="O88" s="1"/>
      <x:c r="P88" s="1"/>
      <x:c r="Q88" s="1"/>
      <x:c r="R88" s="1"/>
      <x:c r="S88" s="1"/>
      <x:c r="T88" s="1"/>
      <x:c r="U88" s="1"/>
      <x:c r="V88" s="1"/>
      <x:c r="W88" s="1"/>
    </x:row>
    <x:row r="89">
      <x:c r="A89" s="26"/>
      <x:c r="B89" s="36" t="str">
        <x:f>IF($A89="","",IFERROR(INDEX(Produtos!$B$5:$B$204,MATCH($A89,Produtos!$A$5:$A$204,0)),""))</x:f>
      </x:c>
      <x:c r="C89" s="36" t="str">
        <x:f>IF($A89="","",IFERROR(INDEX(Produtos!$E$5:$E$204,MATCH($A89,Produtos!$A$5:$A$204,0)),""))</x:f>
      </x:c>
      <x:c r="D89" s="36" t="str">
        <x:f>IF($A89="","",IFERROR(INDEX(Produtos!$F$5:$F$204,MATCH($A89,Produtos!$A$5:$A$204,0)),0))</x:f>
      </x:c>
      <x:c r="E89" s="36" t="str">
        <x:f>IF($A89="","",IFERROR(INDEX(Produtos!$H$5:$H$204,MATCH($A89,Produtos!$A$5:$A$204,0))+INDEX(Produtos!$I$5:$I$204,MATCH($A89,Produtos!$A$5:$A$204,0)),0))</x:f>
      </x:c>
      <x:c r="F89" s="36" t="str">
        <x:f>IF($A89="","",IFERROR(INDEX(Produtos!$N$5:$N$204,MATCH($A89,Produtos!$A$5:$A$204,0)),0))</x:f>
      </x:c>
      <x:c r="G89" s="36" t="str">
        <x:f>IF($A89="","",IFERROR(INDEX(Produtos!$M$5:$M$204,MATCH($A89,Produtos!$A$5:$A$204,0))/30*INDEX(Produtos!$J$5:$J$204,MATCH($A89,Produtos!$A$5:$A$204,0)),0))</x:f>
      </x:c>
      <x:c r="H89" s="36" t="str">
        <x:f>IF($A89="","",IFERROR(INDEX(Produtos!$P$5:$P$204,MATCH($A89,Produtos!$A$5:$A$204,0)),0))</x:f>
      </x:c>
      <x:c r="I89" s="36" t="str">
        <x:f>IF($A89="","",IFERROR(INDEX(Produtos!$K$5:$K$204,MATCH($A89,Produtos!$A$5:$A$204,0)),1))</x:f>
      </x:c>
      <x:c r="J89" s="26"/>
      <x:c r="K89" s="45"/>
      <x:c r="L89" s="48" t="str">
        <x:f>IF(OR($A89="",$K89=""),"",$K89+$D89)</x:f>
      </x:c>
      <x:c r="M89" s="36" t="str">
        <x:f>IF($A89="","",IF($H89=0,"SEM PEDIDO",IF($J89=0,"PLANEJAR",IF($J89&lt;$H89,"PEDIDO INSUFICIENTE",IF($L89&gt;Listas!$B$6+$D89,"RISCO DE ATRASO","COBERTO")))))</x:f>
      </x:c>
      <x:c r="N89" s="27"/>
      <x:c r="O89" s="1"/>
      <x:c r="P89" s="1"/>
      <x:c r="Q89" s="1"/>
      <x:c r="R89" s="1"/>
      <x:c r="S89" s="1"/>
      <x:c r="T89" s="1"/>
      <x:c r="U89" s="1"/>
      <x:c r="V89" s="1"/>
      <x:c r="W89" s="1"/>
    </x:row>
    <x:row r="90">
      <x:c r="A90" s="26"/>
      <x:c r="B90" s="36" t="str">
        <x:f>IF($A90="","",IFERROR(INDEX(Produtos!$B$5:$B$204,MATCH($A90,Produtos!$A$5:$A$204,0)),""))</x:f>
      </x:c>
      <x:c r="C90" s="36" t="str">
        <x:f>IF($A90="","",IFERROR(INDEX(Produtos!$E$5:$E$204,MATCH($A90,Produtos!$A$5:$A$204,0)),""))</x:f>
      </x:c>
      <x:c r="D90" s="36" t="str">
        <x:f>IF($A90="","",IFERROR(INDEX(Produtos!$F$5:$F$204,MATCH($A90,Produtos!$A$5:$A$204,0)),0))</x:f>
      </x:c>
      <x:c r="E90" s="36" t="str">
        <x:f>IF($A90="","",IFERROR(INDEX(Produtos!$H$5:$H$204,MATCH($A90,Produtos!$A$5:$A$204,0))+INDEX(Produtos!$I$5:$I$204,MATCH($A90,Produtos!$A$5:$A$204,0)),0))</x:f>
      </x:c>
      <x:c r="F90" s="36" t="str">
        <x:f>IF($A90="","",IFERROR(INDEX(Produtos!$N$5:$N$204,MATCH($A90,Produtos!$A$5:$A$204,0)),0))</x:f>
      </x:c>
      <x:c r="G90" s="36" t="str">
        <x:f>IF($A90="","",IFERROR(INDEX(Produtos!$M$5:$M$204,MATCH($A90,Produtos!$A$5:$A$204,0))/30*INDEX(Produtos!$J$5:$J$204,MATCH($A90,Produtos!$A$5:$A$204,0)),0))</x:f>
      </x:c>
      <x:c r="H90" s="36" t="str">
        <x:f>IF($A90="","",IFERROR(INDEX(Produtos!$P$5:$P$204,MATCH($A90,Produtos!$A$5:$A$204,0)),0))</x:f>
      </x:c>
      <x:c r="I90" s="36" t="str">
        <x:f>IF($A90="","",IFERROR(INDEX(Produtos!$K$5:$K$204,MATCH($A90,Produtos!$A$5:$A$204,0)),1))</x:f>
      </x:c>
      <x:c r="J90" s="26"/>
      <x:c r="K90" s="45"/>
      <x:c r="L90" s="48" t="str">
        <x:f>IF(OR($A90="",$K90=""),"",$K90+$D90)</x:f>
      </x:c>
      <x:c r="M90" s="36" t="str">
        <x:f>IF($A90="","",IF($H90=0,"SEM PEDIDO",IF($J90=0,"PLANEJAR",IF($J90&lt;$H90,"PEDIDO INSUFICIENTE",IF($L90&gt;Listas!$B$6+$D90,"RISCO DE ATRASO","COBERTO")))))</x:f>
      </x:c>
      <x:c r="N90" s="27"/>
      <x:c r="O90" s="1"/>
      <x:c r="P90" s="1"/>
      <x:c r="Q90" s="1"/>
      <x:c r="R90" s="1"/>
      <x:c r="S90" s="1"/>
      <x:c r="T90" s="1"/>
      <x:c r="U90" s="1"/>
      <x:c r="V90" s="1"/>
      <x:c r="W90" s="1"/>
    </x:row>
    <x:row r="91">
      <x:c r="A91" s="26"/>
      <x:c r="B91" s="36" t="str">
        <x:f>IF($A91="","",IFERROR(INDEX(Produtos!$B$5:$B$204,MATCH($A91,Produtos!$A$5:$A$204,0)),""))</x:f>
      </x:c>
      <x:c r="C91" s="36" t="str">
        <x:f>IF($A91="","",IFERROR(INDEX(Produtos!$E$5:$E$204,MATCH($A91,Produtos!$A$5:$A$204,0)),""))</x:f>
      </x:c>
      <x:c r="D91" s="36" t="str">
        <x:f>IF($A91="","",IFERROR(INDEX(Produtos!$F$5:$F$204,MATCH($A91,Produtos!$A$5:$A$204,0)),0))</x:f>
      </x:c>
      <x:c r="E91" s="36" t="str">
        <x:f>IF($A91="","",IFERROR(INDEX(Produtos!$H$5:$H$204,MATCH($A91,Produtos!$A$5:$A$204,0))+INDEX(Produtos!$I$5:$I$204,MATCH($A91,Produtos!$A$5:$A$204,0)),0))</x:f>
      </x:c>
      <x:c r="F91" s="36" t="str">
        <x:f>IF($A91="","",IFERROR(INDEX(Produtos!$N$5:$N$204,MATCH($A91,Produtos!$A$5:$A$204,0)),0))</x:f>
      </x:c>
      <x:c r="G91" s="36" t="str">
        <x:f>IF($A91="","",IFERROR(INDEX(Produtos!$M$5:$M$204,MATCH($A91,Produtos!$A$5:$A$204,0))/30*INDEX(Produtos!$J$5:$J$204,MATCH($A91,Produtos!$A$5:$A$204,0)),0))</x:f>
      </x:c>
      <x:c r="H91" s="36" t="str">
        <x:f>IF($A91="","",IFERROR(INDEX(Produtos!$P$5:$P$204,MATCH($A91,Produtos!$A$5:$A$204,0)),0))</x:f>
      </x:c>
      <x:c r="I91" s="36" t="str">
        <x:f>IF($A91="","",IFERROR(INDEX(Produtos!$K$5:$K$204,MATCH($A91,Produtos!$A$5:$A$204,0)),1))</x:f>
      </x:c>
      <x:c r="J91" s="26"/>
      <x:c r="K91" s="45"/>
      <x:c r="L91" s="48" t="str">
        <x:f>IF(OR($A91="",$K91=""),"",$K91+$D91)</x:f>
      </x:c>
      <x:c r="M91" s="36" t="str">
        <x:f>IF($A91="","",IF($H91=0,"SEM PEDIDO",IF($J91=0,"PLANEJAR",IF($J91&lt;$H91,"PEDIDO INSUFICIENTE",IF($L91&gt;Listas!$B$6+$D91,"RISCO DE ATRASO","COBERTO")))))</x:f>
      </x:c>
      <x:c r="N91" s="27"/>
      <x:c r="O91" s="1"/>
      <x:c r="P91" s="1"/>
      <x:c r="Q91" s="1"/>
      <x:c r="R91" s="1"/>
      <x:c r="S91" s="1"/>
      <x:c r="T91" s="1"/>
      <x:c r="U91" s="1"/>
      <x:c r="V91" s="1"/>
      <x:c r="W91" s="1"/>
    </x:row>
    <x:row r="92">
      <x:c r="A92" s="26"/>
      <x:c r="B92" s="36" t="str">
        <x:f>IF($A92="","",IFERROR(INDEX(Produtos!$B$5:$B$204,MATCH($A92,Produtos!$A$5:$A$204,0)),""))</x:f>
      </x:c>
      <x:c r="C92" s="36" t="str">
        <x:f>IF($A92="","",IFERROR(INDEX(Produtos!$E$5:$E$204,MATCH($A92,Produtos!$A$5:$A$204,0)),""))</x:f>
      </x:c>
      <x:c r="D92" s="36" t="str">
        <x:f>IF($A92="","",IFERROR(INDEX(Produtos!$F$5:$F$204,MATCH($A92,Produtos!$A$5:$A$204,0)),0))</x:f>
      </x:c>
      <x:c r="E92" s="36" t="str">
        <x:f>IF($A92="","",IFERROR(INDEX(Produtos!$H$5:$H$204,MATCH($A92,Produtos!$A$5:$A$204,0))+INDEX(Produtos!$I$5:$I$204,MATCH($A92,Produtos!$A$5:$A$204,0)),0))</x:f>
      </x:c>
      <x:c r="F92" s="36" t="str">
        <x:f>IF($A92="","",IFERROR(INDEX(Produtos!$N$5:$N$204,MATCH($A92,Produtos!$A$5:$A$204,0)),0))</x:f>
      </x:c>
      <x:c r="G92" s="36" t="str">
        <x:f>IF($A92="","",IFERROR(INDEX(Produtos!$M$5:$M$204,MATCH($A92,Produtos!$A$5:$A$204,0))/30*INDEX(Produtos!$J$5:$J$204,MATCH($A92,Produtos!$A$5:$A$204,0)),0))</x:f>
      </x:c>
      <x:c r="H92" s="36" t="str">
        <x:f>IF($A92="","",IFERROR(INDEX(Produtos!$P$5:$P$204,MATCH($A92,Produtos!$A$5:$A$204,0)),0))</x:f>
      </x:c>
      <x:c r="I92" s="36" t="str">
        <x:f>IF($A92="","",IFERROR(INDEX(Produtos!$K$5:$K$204,MATCH($A92,Produtos!$A$5:$A$204,0)),1))</x:f>
      </x:c>
      <x:c r="J92" s="26"/>
      <x:c r="K92" s="45"/>
      <x:c r="L92" s="48" t="str">
        <x:f>IF(OR($A92="",$K92=""),"",$K92+$D92)</x:f>
      </x:c>
      <x:c r="M92" s="36" t="str">
        <x:f>IF($A92="","",IF($H92=0,"SEM PEDIDO",IF($J92=0,"PLANEJAR",IF($J92&lt;$H92,"PEDIDO INSUFICIENTE",IF($L92&gt;Listas!$B$6+$D92,"RISCO DE ATRASO","COBERTO")))))</x:f>
      </x:c>
      <x:c r="N92" s="27"/>
      <x:c r="O92" s="1"/>
      <x:c r="P92" s="1"/>
      <x:c r="Q92" s="1"/>
      <x:c r="R92" s="1"/>
      <x:c r="S92" s="1"/>
      <x:c r="T92" s="1"/>
      <x:c r="U92" s="1"/>
      <x:c r="V92" s="1"/>
      <x:c r="W92" s="1"/>
    </x:row>
    <x:row r="93">
      <x:c r="A93" s="26"/>
      <x:c r="B93" s="36" t="str">
        <x:f>IF($A93="","",IFERROR(INDEX(Produtos!$B$5:$B$204,MATCH($A93,Produtos!$A$5:$A$204,0)),""))</x:f>
      </x:c>
      <x:c r="C93" s="36" t="str">
        <x:f>IF($A93="","",IFERROR(INDEX(Produtos!$E$5:$E$204,MATCH($A93,Produtos!$A$5:$A$204,0)),""))</x:f>
      </x:c>
      <x:c r="D93" s="36" t="str">
        <x:f>IF($A93="","",IFERROR(INDEX(Produtos!$F$5:$F$204,MATCH($A93,Produtos!$A$5:$A$204,0)),0))</x:f>
      </x:c>
      <x:c r="E93" s="36" t="str">
        <x:f>IF($A93="","",IFERROR(INDEX(Produtos!$H$5:$H$204,MATCH($A93,Produtos!$A$5:$A$204,0))+INDEX(Produtos!$I$5:$I$204,MATCH($A93,Produtos!$A$5:$A$204,0)),0))</x:f>
      </x:c>
      <x:c r="F93" s="36" t="str">
        <x:f>IF($A93="","",IFERROR(INDEX(Produtos!$N$5:$N$204,MATCH($A93,Produtos!$A$5:$A$204,0)),0))</x:f>
      </x:c>
      <x:c r="G93" s="36" t="str">
        <x:f>IF($A93="","",IFERROR(INDEX(Produtos!$M$5:$M$204,MATCH($A93,Produtos!$A$5:$A$204,0))/30*INDEX(Produtos!$J$5:$J$204,MATCH($A93,Produtos!$A$5:$A$204,0)),0))</x:f>
      </x:c>
      <x:c r="H93" s="36" t="str">
        <x:f>IF($A93="","",IFERROR(INDEX(Produtos!$P$5:$P$204,MATCH($A93,Produtos!$A$5:$A$204,0)),0))</x:f>
      </x:c>
      <x:c r="I93" s="36" t="str">
        <x:f>IF($A93="","",IFERROR(INDEX(Produtos!$K$5:$K$204,MATCH($A93,Produtos!$A$5:$A$204,0)),1))</x:f>
      </x:c>
      <x:c r="J93" s="26"/>
      <x:c r="K93" s="45"/>
      <x:c r="L93" s="48" t="str">
        <x:f>IF(OR($A93="",$K93=""),"",$K93+$D93)</x:f>
      </x:c>
      <x:c r="M93" s="36" t="str">
        <x:f>IF($A93="","",IF($H93=0,"SEM PEDIDO",IF($J93=0,"PLANEJAR",IF($J93&lt;$H93,"PEDIDO INSUFICIENTE",IF($L93&gt;Listas!$B$6+$D93,"RISCO DE ATRASO","COBERTO")))))</x:f>
      </x:c>
      <x:c r="N93" s="27"/>
      <x:c r="O93" s="1"/>
      <x:c r="P93" s="1"/>
      <x:c r="Q93" s="1"/>
      <x:c r="R93" s="1"/>
      <x:c r="S93" s="1"/>
      <x:c r="T93" s="1"/>
      <x:c r="U93" s="1"/>
      <x:c r="V93" s="1"/>
      <x:c r="W93" s="1"/>
    </x:row>
    <x:row r="94">
      <x:c r="A94" s="26"/>
      <x:c r="B94" s="36" t="str">
        <x:f>IF($A94="","",IFERROR(INDEX(Produtos!$B$5:$B$204,MATCH($A94,Produtos!$A$5:$A$204,0)),""))</x:f>
      </x:c>
      <x:c r="C94" s="36" t="str">
        <x:f>IF($A94="","",IFERROR(INDEX(Produtos!$E$5:$E$204,MATCH($A94,Produtos!$A$5:$A$204,0)),""))</x:f>
      </x:c>
      <x:c r="D94" s="36" t="str">
        <x:f>IF($A94="","",IFERROR(INDEX(Produtos!$F$5:$F$204,MATCH($A94,Produtos!$A$5:$A$204,0)),0))</x:f>
      </x:c>
      <x:c r="E94" s="36" t="str">
        <x:f>IF($A94="","",IFERROR(INDEX(Produtos!$H$5:$H$204,MATCH($A94,Produtos!$A$5:$A$204,0))+INDEX(Produtos!$I$5:$I$204,MATCH($A94,Produtos!$A$5:$A$204,0)),0))</x:f>
      </x:c>
      <x:c r="F94" s="36" t="str">
        <x:f>IF($A94="","",IFERROR(INDEX(Produtos!$N$5:$N$204,MATCH($A94,Produtos!$A$5:$A$204,0)),0))</x:f>
      </x:c>
      <x:c r="G94" s="36" t="str">
        <x:f>IF($A94="","",IFERROR(INDEX(Produtos!$M$5:$M$204,MATCH($A94,Produtos!$A$5:$A$204,0))/30*INDEX(Produtos!$J$5:$J$204,MATCH($A94,Produtos!$A$5:$A$204,0)),0))</x:f>
      </x:c>
      <x:c r="H94" s="36" t="str">
        <x:f>IF($A94="","",IFERROR(INDEX(Produtos!$P$5:$P$204,MATCH($A94,Produtos!$A$5:$A$204,0)),0))</x:f>
      </x:c>
      <x:c r="I94" s="36" t="str">
        <x:f>IF($A94="","",IFERROR(INDEX(Produtos!$K$5:$K$204,MATCH($A94,Produtos!$A$5:$A$204,0)),1))</x:f>
      </x:c>
      <x:c r="J94" s="26"/>
      <x:c r="K94" s="45"/>
      <x:c r="L94" s="48" t="str">
        <x:f>IF(OR($A94="",$K94=""),"",$K94+$D94)</x:f>
      </x:c>
      <x:c r="M94" s="36" t="str">
        <x:f>IF($A94="","",IF($H94=0,"SEM PEDIDO",IF($J94=0,"PLANEJAR",IF($J94&lt;$H94,"PEDIDO INSUFICIENTE",IF($L94&gt;Listas!$B$6+$D94,"RISCO DE ATRASO","COBERTO")))))</x:f>
      </x:c>
      <x:c r="N94" s="27"/>
      <x:c r="O94" s="1"/>
      <x:c r="P94" s="1"/>
      <x:c r="Q94" s="1"/>
      <x:c r="R94" s="1"/>
      <x:c r="S94" s="1"/>
      <x:c r="T94" s="1"/>
      <x:c r="U94" s="1"/>
      <x:c r="V94" s="1"/>
      <x:c r="W94" s="1"/>
    </x:row>
    <x:row r="95">
      <x:c r="A95" s="26"/>
      <x:c r="B95" s="36" t="str">
        <x:f>IF($A95="","",IFERROR(INDEX(Produtos!$B$5:$B$204,MATCH($A95,Produtos!$A$5:$A$204,0)),""))</x:f>
      </x:c>
      <x:c r="C95" s="36" t="str">
        <x:f>IF($A95="","",IFERROR(INDEX(Produtos!$E$5:$E$204,MATCH($A95,Produtos!$A$5:$A$204,0)),""))</x:f>
      </x:c>
      <x:c r="D95" s="36" t="str">
        <x:f>IF($A95="","",IFERROR(INDEX(Produtos!$F$5:$F$204,MATCH($A95,Produtos!$A$5:$A$204,0)),0))</x:f>
      </x:c>
      <x:c r="E95" s="36" t="str">
        <x:f>IF($A95="","",IFERROR(INDEX(Produtos!$H$5:$H$204,MATCH($A95,Produtos!$A$5:$A$204,0))+INDEX(Produtos!$I$5:$I$204,MATCH($A95,Produtos!$A$5:$A$204,0)),0))</x:f>
      </x:c>
      <x:c r="F95" s="36" t="str">
        <x:f>IF($A95="","",IFERROR(INDEX(Produtos!$N$5:$N$204,MATCH($A95,Produtos!$A$5:$A$204,0)),0))</x:f>
      </x:c>
      <x:c r="G95" s="36" t="str">
        <x:f>IF($A95="","",IFERROR(INDEX(Produtos!$M$5:$M$204,MATCH($A95,Produtos!$A$5:$A$204,0))/30*INDEX(Produtos!$J$5:$J$204,MATCH($A95,Produtos!$A$5:$A$204,0)),0))</x:f>
      </x:c>
      <x:c r="H95" s="36" t="str">
        <x:f>IF($A95="","",IFERROR(INDEX(Produtos!$P$5:$P$204,MATCH($A95,Produtos!$A$5:$A$204,0)),0))</x:f>
      </x:c>
      <x:c r="I95" s="36" t="str">
        <x:f>IF($A95="","",IFERROR(INDEX(Produtos!$K$5:$K$204,MATCH($A95,Produtos!$A$5:$A$204,0)),1))</x:f>
      </x:c>
      <x:c r="J95" s="26"/>
      <x:c r="K95" s="45"/>
      <x:c r="L95" s="48" t="str">
        <x:f>IF(OR($A95="",$K95=""),"",$K95+$D95)</x:f>
      </x:c>
      <x:c r="M95" s="36" t="str">
        <x:f>IF($A95="","",IF($H95=0,"SEM PEDIDO",IF($J95=0,"PLANEJAR",IF($J95&lt;$H95,"PEDIDO INSUFICIENTE",IF($L95&gt;Listas!$B$6+$D95,"RISCO DE ATRASO","COBERTO")))))</x:f>
      </x:c>
      <x:c r="N95" s="27"/>
      <x:c r="O95" s="1"/>
      <x:c r="P95" s="1"/>
      <x:c r="Q95" s="1"/>
      <x:c r="R95" s="1"/>
      <x:c r="S95" s="1"/>
      <x:c r="T95" s="1"/>
      <x:c r="U95" s="1"/>
      <x:c r="V95" s="1"/>
      <x:c r="W95" s="1"/>
    </x:row>
    <x:row r="96">
      <x:c r="A96" s="26"/>
      <x:c r="B96" s="36" t="str">
        <x:f>IF($A96="","",IFERROR(INDEX(Produtos!$B$5:$B$204,MATCH($A96,Produtos!$A$5:$A$204,0)),""))</x:f>
      </x:c>
      <x:c r="C96" s="36" t="str">
        <x:f>IF($A96="","",IFERROR(INDEX(Produtos!$E$5:$E$204,MATCH($A96,Produtos!$A$5:$A$204,0)),""))</x:f>
      </x:c>
      <x:c r="D96" s="36" t="str">
        <x:f>IF($A96="","",IFERROR(INDEX(Produtos!$F$5:$F$204,MATCH($A96,Produtos!$A$5:$A$204,0)),0))</x:f>
      </x:c>
      <x:c r="E96" s="36" t="str">
        <x:f>IF($A96="","",IFERROR(INDEX(Produtos!$H$5:$H$204,MATCH($A96,Produtos!$A$5:$A$204,0))+INDEX(Produtos!$I$5:$I$204,MATCH($A96,Produtos!$A$5:$A$204,0)),0))</x:f>
      </x:c>
      <x:c r="F96" s="36" t="str">
        <x:f>IF($A96="","",IFERROR(INDEX(Produtos!$N$5:$N$204,MATCH($A96,Produtos!$A$5:$A$204,0)),0))</x:f>
      </x:c>
      <x:c r="G96" s="36" t="str">
        <x:f>IF($A96="","",IFERROR(INDEX(Produtos!$M$5:$M$204,MATCH($A96,Produtos!$A$5:$A$204,0))/30*INDEX(Produtos!$J$5:$J$204,MATCH($A96,Produtos!$A$5:$A$204,0)),0))</x:f>
      </x:c>
      <x:c r="H96" s="36" t="str">
        <x:f>IF($A96="","",IFERROR(INDEX(Produtos!$P$5:$P$204,MATCH($A96,Produtos!$A$5:$A$204,0)),0))</x:f>
      </x:c>
      <x:c r="I96" s="36" t="str">
        <x:f>IF($A96="","",IFERROR(INDEX(Produtos!$K$5:$K$204,MATCH($A96,Produtos!$A$5:$A$204,0)),1))</x:f>
      </x:c>
      <x:c r="J96" s="26"/>
      <x:c r="K96" s="45"/>
      <x:c r="L96" s="48" t="str">
        <x:f>IF(OR($A96="",$K96=""),"",$K96+$D96)</x:f>
      </x:c>
      <x:c r="M96" s="36" t="str">
        <x:f>IF($A96="","",IF($H96=0,"SEM PEDIDO",IF($J96=0,"PLANEJAR",IF($J96&lt;$H96,"PEDIDO INSUFICIENTE",IF($L96&gt;Listas!$B$6+$D96,"RISCO DE ATRASO","COBERTO")))))</x:f>
      </x:c>
      <x:c r="N96" s="27"/>
      <x:c r="O96" s="1"/>
      <x:c r="P96" s="1"/>
      <x:c r="Q96" s="1"/>
      <x:c r="R96" s="1"/>
      <x:c r="S96" s="1"/>
      <x:c r="T96" s="1"/>
      <x:c r="U96" s="1"/>
      <x:c r="V96" s="1"/>
      <x:c r="W96" s="1"/>
    </x:row>
    <x:row r="97">
      <x:c r="A97" s="26"/>
      <x:c r="B97" s="36" t="str">
        <x:f>IF($A97="","",IFERROR(INDEX(Produtos!$B$5:$B$204,MATCH($A97,Produtos!$A$5:$A$204,0)),""))</x:f>
      </x:c>
      <x:c r="C97" s="36" t="str">
        <x:f>IF($A97="","",IFERROR(INDEX(Produtos!$E$5:$E$204,MATCH($A97,Produtos!$A$5:$A$204,0)),""))</x:f>
      </x:c>
      <x:c r="D97" s="36" t="str">
        <x:f>IF($A97="","",IFERROR(INDEX(Produtos!$F$5:$F$204,MATCH($A97,Produtos!$A$5:$A$204,0)),0))</x:f>
      </x:c>
      <x:c r="E97" s="36" t="str">
        <x:f>IF($A97="","",IFERROR(INDEX(Produtos!$H$5:$H$204,MATCH($A97,Produtos!$A$5:$A$204,0))+INDEX(Produtos!$I$5:$I$204,MATCH($A97,Produtos!$A$5:$A$204,0)),0))</x:f>
      </x:c>
      <x:c r="F97" s="36" t="str">
        <x:f>IF($A97="","",IFERROR(INDEX(Produtos!$N$5:$N$204,MATCH($A97,Produtos!$A$5:$A$204,0)),0))</x:f>
      </x:c>
      <x:c r="G97" s="36" t="str">
        <x:f>IF($A97="","",IFERROR(INDEX(Produtos!$M$5:$M$204,MATCH($A97,Produtos!$A$5:$A$204,0))/30*INDEX(Produtos!$J$5:$J$204,MATCH($A97,Produtos!$A$5:$A$204,0)),0))</x:f>
      </x:c>
      <x:c r="H97" s="36" t="str">
        <x:f>IF($A97="","",IFERROR(INDEX(Produtos!$P$5:$P$204,MATCH($A97,Produtos!$A$5:$A$204,0)),0))</x:f>
      </x:c>
      <x:c r="I97" s="36" t="str">
        <x:f>IF($A97="","",IFERROR(INDEX(Produtos!$K$5:$K$204,MATCH($A97,Produtos!$A$5:$A$204,0)),1))</x:f>
      </x:c>
      <x:c r="J97" s="26"/>
      <x:c r="K97" s="45"/>
      <x:c r="L97" s="48" t="str">
        <x:f>IF(OR($A97="",$K97=""),"",$K97+$D97)</x:f>
      </x:c>
      <x:c r="M97" s="36" t="str">
        <x:f>IF($A97="","",IF($H97=0,"SEM PEDIDO",IF($J97=0,"PLANEJAR",IF($J97&lt;$H97,"PEDIDO INSUFICIENTE",IF($L97&gt;Listas!$B$6+$D97,"RISCO DE ATRASO","COBERTO")))))</x:f>
      </x:c>
      <x:c r="N97" s="27"/>
      <x:c r="O97" s="1"/>
      <x:c r="P97" s="1"/>
      <x:c r="Q97" s="1"/>
      <x:c r="R97" s="1"/>
      <x:c r="S97" s="1"/>
      <x:c r="T97" s="1"/>
      <x:c r="U97" s="1"/>
      <x:c r="V97" s="1"/>
      <x:c r="W97" s="1"/>
    </x:row>
    <x:row r="98">
      <x:c r="A98" s="26"/>
      <x:c r="B98" s="36" t="str">
        <x:f>IF($A98="","",IFERROR(INDEX(Produtos!$B$5:$B$204,MATCH($A98,Produtos!$A$5:$A$204,0)),""))</x:f>
      </x:c>
      <x:c r="C98" s="36" t="str">
        <x:f>IF($A98="","",IFERROR(INDEX(Produtos!$E$5:$E$204,MATCH($A98,Produtos!$A$5:$A$204,0)),""))</x:f>
      </x:c>
      <x:c r="D98" s="36" t="str">
        <x:f>IF($A98="","",IFERROR(INDEX(Produtos!$F$5:$F$204,MATCH($A98,Produtos!$A$5:$A$204,0)),0))</x:f>
      </x:c>
      <x:c r="E98" s="36" t="str">
        <x:f>IF($A98="","",IFERROR(INDEX(Produtos!$H$5:$H$204,MATCH($A98,Produtos!$A$5:$A$204,0))+INDEX(Produtos!$I$5:$I$204,MATCH($A98,Produtos!$A$5:$A$204,0)),0))</x:f>
      </x:c>
      <x:c r="F98" s="36" t="str">
        <x:f>IF($A98="","",IFERROR(INDEX(Produtos!$N$5:$N$204,MATCH($A98,Produtos!$A$5:$A$204,0)),0))</x:f>
      </x:c>
      <x:c r="G98" s="36" t="str">
        <x:f>IF($A98="","",IFERROR(INDEX(Produtos!$M$5:$M$204,MATCH($A98,Produtos!$A$5:$A$204,0))/30*INDEX(Produtos!$J$5:$J$204,MATCH($A98,Produtos!$A$5:$A$204,0)),0))</x:f>
      </x:c>
      <x:c r="H98" s="36" t="str">
        <x:f>IF($A98="","",IFERROR(INDEX(Produtos!$P$5:$P$204,MATCH($A98,Produtos!$A$5:$A$204,0)),0))</x:f>
      </x:c>
      <x:c r="I98" s="36" t="str">
        <x:f>IF($A98="","",IFERROR(INDEX(Produtos!$K$5:$K$204,MATCH($A98,Produtos!$A$5:$A$204,0)),1))</x:f>
      </x:c>
      <x:c r="J98" s="26"/>
      <x:c r="K98" s="45"/>
      <x:c r="L98" s="48" t="str">
        <x:f>IF(OR($A98="",$K98=""),"",$K98+$D98)</x:f>
      </x:c>
      <x:c r="M98" s="36" t="str">
        <x:f>IF($A98="","",IF($H98=0,"SEM PEDIDO",IF($J98=0,"PLANEJAR",IF($J98&lt;$H98,"PEDIDO INSUFICIENTE",IF($L98&gt;Listas!$B$6+$D98,"RISCO DE ATRASO","COBERTO")))))</x:f>
      </x:c>
      <x:c r="N98" s="27"/>
      <x:c r="O98" s="1"/>
      <x:c r="P98" s="1"/>
      <x:c r="Q98" s="1"/>
      <x:c r="R98" s="1"/>
      <x:c r="S98" s="1"/>
      <x:c r="T98" s="1"/>
      <x:c r="U98" s="1"/>
      <x:c r="V98" s="1"/>
      <x:c r="W98" s="1"/>
    </x:row>
    <x:row r="99">
      <x:c r="A99" s="26"/>
      <x:c r="B99" s="36" t="str">
        <x:f>IF($A99="","",IFERROR(INDEX(Produtos!$B$5:$B$204,MATCH($A99,Produtos!$A$5:$A$204,0)),""))</x:f>
      </x:c>
      <x:c r="C99" s="36" t="str">
        <x:f>IF($A99="","",IFERROR(INDEX(Produtos!$E$5:$E$204,MATCH($A99,Produtos!$A$5:$A$204,0)),""))</x:f>
      </x:c>
      <x:c r="D99" s="36" t="str">
        <x:f>IF($A99="","",IFERROR(INDEX(Produtos!$F$5:$F$204,MATCH($A99,Produtos!$A$5:$A$204,0)),0))</x:f>
      </x:c>
      <x:c r="E99" s="36" t="str">
        <x:f>IF($A99="","",IFERROR(INDEX(Produtos!$H$5:$H$204,MATCH($A99,Produtos!$A$5:$A$204,0))+INDEX(Produtos!$I$5:$I$204,MATCH($A99,Produtos!$A$5:$A$204,0)),0))</x:f>
      </x:c>
      <x:c r="F99" s="36" t="str">
        <x:f>IF($A99="","",IFERROR(INDEX(Produtos!$N$5:$N$204,MATCH($A99,Produtos!$A$5:$A$204,0)),0))</x:f>
      </x:c>
      <x:c r="G99" s="36" t="str">
        <x:f>IF($A99="","",IFERROR(INDEX(Produtos!$M$5:$M$204,MATCH($A99,Produtos!$A$5:$A$204,0))/30*INDEX(Produtos!$J$5:$J$204,MATCH($A99,Produtos!$A$5:$A$204,0)),0))</x:f>
      </x:c>
      <x:c r="H99" s="36" t="str">
        <x:f>IF($A99="","",IFERROR(INDEX(Produtos!$P$5:$P$204,MATCH($A99,Produtos!$A$5:$A$204,0)),0))</x:f>
      </x:c>
      <x:c r="I99" s="36" t="str">
        <x:f>IF($A99="","",IFERROR(INDEX(Produtos!$K$5:$K$204,MATCH($A99,Produtos!$A$5:$A$204,0)),1))</x:f>
      </x:c>
      <x:c r="J99" s="26"/>
      <x:c r="K99" s="45"/>
      <x:c r="L99" s="48" t="str">
        <x:f>IF(OR($A99="",$K99=""),"",$K99+$D99)</x:f>
      </x:c>
      <x:c r="M99" s="36" t="str">
        <x:f>IF($A99="","",IF($H99=0,"SEM PEDIDO",IF($J99=0,"PLANEJAR",IF($J99&lt;$H99,"PEDIDO INSUFICIENTE",IF($L99&gt;Listas!$B$6+$D99,"RISCO DE ATRASO","COBERTO")))))</x:f>
      </x:c>
      <x:c r="N99" s="27"/>
      <x:c r="O99" s="1"/>
      <x:c r="P99" s="1"/>
      <x:c r="Q99" s="1"/>
      <x:c r="R99" s="1"/>
      <x:c r="S99" s="1"/>
      <x:c r="T99" s="1"/>
      <x:c r="U99" s="1"/>
      <x:c r="V99" s="1"/>
      <x:c r="W99" s="1"/>
    </x:row>
    <x:row r="100">
      <x:c r="A100" s="26"/>
      <x:c r="B100" s="36" t="str">
        <x:f>IF($A100="","",IFERROR(INDEX(Produtos!$B$5:$B$204,MATCH($A100,Produtos!$A$5:$A$204,0)),""))</x:f>
      </x:c>
      <x:c r="C100" s="36" t="str">
        <x:f>IF($A100="","",IFERROR(INDEX(Produtos!$E$5:$E$204,MATCH($A100,Produtos!$A$5:$A$204,0)),""))</x:f>
      </x:c>
      <x:c r="D100" s="36" t="str">
        <x:f>IF($A100="","",IFERROR(INDEX(Produtos!$F$5:$F$204,MATCH($A100,Produtos!$A$5:$A$204,0)),0))</x:f>
      </x:c>
      <x:c r="E100" s="36" t="str">
        <x:f>IF($A100="","",IFERROR(INDEX(Produtos!$H$5:$H$204,MATCH($A100,Produtos!$A$5:$A$204,0))+INDEX(Produtos!$I$5:$I$204,MATCH($A100,Produtos!$A$5:$A$204,0)),0))</x:f>
      </x:c>
      <x:c r="F100" s="36" t="str">
        <x:f>IF($A100="","",IFERROR(INDEX(Produtos!$N$5:$N$204,MATCH($A100,Produtos!$A$5:$A$204,0)),0))</x:f>
      </x:c>
      <x:c r="G100" s="36" t="str">
        <x:f>IF($A100="","",IFERROR(INDEX(Produtos!$M$5:$M$204,MATCH($A100,Produtos!$A$5:$A$204,0))/30*INDEX(Produtos!$J$5:$J$204,MATCH($A100,Produtos!$A$5:$A$204,0)),0))</x:f>
      </x:c>
      <x:c r="H100" s="36" t="str">
        <x:f>IF($A100="","",IFERROR(INDEX(Produtos!$P$5:$P$204,MATCH($A100,Produtos!$A$5:$A$204,0)),0))</x:f>
      </x:c>
      <x:c r="I100" s="36" t="str">
        <x:f>IF($A100="","",IFERROR(INDEX(Produtos!$K$5:$K$204,MATCH($A100,Produtos!$A$5:$A$204,0)),1))</x:f>
      </x:c>
      <x:c r="J100" s="26"/>
      <x:c r="K100" s="45"/>
      <x:c r="L100" s="48" t="str">
        <x:f>IF(OR($A100="",$K100=""),"",$K100+$D100)</x:f>
      </x:c>
      <x:c r="M100" s="36" t="str">
        <x:f>IF($A100="","",IF($H100=0,"SEM PEDIDO",IF($J100=0,"PLANEJAR",IF($J100&lt;$H100,"PEDIDO INSUFICIENTE",IF($L100&gt;Listas!$B$6+$D100,"RISCO DE ATRASO","COBERTO")))))</x:f>
      </x:c>
      <x:c r="N100" s="27"/>
      <x:c r="O100" s="1"/>
      <x:c r="P100" s="1"/>
      <x:c r="Q100" s="1"/>
      <x:c r="R100" s="1"/>
      <x:c r="S100" s="1"/>
      <x:c r="T100" s="1"/>
      <x:c r="U100" s="1"/>
      <x:c r="V100" s="1"/>
      <x:c r="W100" s="1"/>
    </x:row>
    <x:row r="101">
      <x:c r="A101" s="26"/>
      <x:c r="B101" s="36" t="str">
        <x:f>IF($A101="","",IFERROR(INDEX(Produtos!$B$5:$B$204,MATCH($A101,Produtos!$A$5:$A$204,0)),""))</x:f>
      </x:c>
      <x:c r="C101" s="36" t="str">
        <x:f>IF($A101="","",IFERROR(INDEX(Produtos!$E$5:$E$204,MATCH($A101,Produtos!$A$5:$A$204,0)),""))</x:f>
      </x:c>
      <x:c r="D101" s="36" t="str">
        <x:f>IF($A101="","",IFERROR(INDEX(Produtos!$F$5:$F$204,MATCH($A101,Produtos!$A$5:$A$204,0)),0))</x:f>
      </x:c>
      <x:c r="E101" s="36" t="str">
        <x:f>IF($A101="","",IFERROR(INDEX(Produtos!$H$5:$H$204,MATCH($A101,Produtos!$A$5:$A$204,0))+INDEX(Produtos!$I$5:$I$204,MATCH($A101,Produtos!$A$5:$A$204,0)),0))</x:f>
      </x:c>
      <x:c r="F101" s="36" t="str">
        <x:f>IF($A101="","",IFERROR(INDEX(Produtos!$N$5:$N$204,MATCH($A101,Produtos!$A$5:$A$204,0)),0))</x:f>
      </x:c>
      <x:c r="G101" s="36" t="str">
        <x:f>IF($A101="","",IFERROR(INDEX(Produtos!$M$5:$M$204,MATCH($A101,Produtos!$A$5:$A$204,0))/30*INDEX(Produtos!$J$5:$J$204,MATCH($A101,Produtos!$A$5:$A$204,0)),0))</x:f>
      </x:c>
      <x:c r="H101" s="36" t="str">
        <x:f>IF($A101="","",IFERROR(INDEX(Produtos!$P$5:$P$204,MATCH($A101,Produtos!$A$5:$A$204,0)),0))</x:f>
      </x:c>
      <x:c r="I101" s="36" t="str">
        <x:f>IF($A101="","",IFERROR(INDEX(Produtos!$K$5:$K$204,MATCH($A101,Produtos!$A$5:$A$204,0)),1))</x:f>
      </x:c>
      <x:c r="J101" s="26"/>
      <x:c r="K101" s="45"/>
      <x:c r="L101" s="48" t="str">
        <x:f>IF(OR($A101="",$K101=""),"",$K101+$D101)</x:f>
      </x:c>
      <x:c r="M101" s="36" t="str">
        <x:f>IF($A101="","",IF($H101=0,"SEM PEDIDO",IF($J101=0,"PLANEJAR",IF($J101&lt;$H101,"PEDIDO INSUFICIENTE",IF($L101&gt;Listas!$B$6+$D101,"RISCO DE ATRASO","COBERTO")))))</x:f>
      </x:c>
      <x:c r="N101" s="27"/>
      <x:c r="O101" s="1"/>
      <x:c r="P101" s="1"/>
      <x:c r="Q101" s="1"/>
      <x:c r="R101" s="1"/>
      <x:c r="S101" s="1"/>
      <x:c r="T101" s="1"/>
      <x:c r="U101" s="1"/>
      <x:c r="V101" s="1"/>
      <x:c r="W101" s="1"/>
    </x:row>
    <x:row r="102">
      <x:c r="A102" s="26"/>
      <x:c r="B102" s="36" t="str">
        <x:f>IF($A102="","",IFERROR(INDEX(Produtos!$B$5:$B$204,MATCH($A102,Produtos!$A$5:$A$204,0)),""))</x:f>
      </x:c>
      <x:c r="C102" s="36" t="str">
        <x:f>IF($A102="","",IFERROR(INDEX(Produtos!$E$5:$E$204,MATCH($A102,Produtos!$A$5:$A$204,0)),""))</x:f>
      </x:c>
      <x:c r="D102" s="36" t="str">
        <x:f>IF($A102="","",IFERROR(INDEX(Produtos!$F$5:$F$204,MATCH($A102,Produtos!$A$5:$A$204,0)),0))</x:f>
      </x:c>
      <x:c r="E102" s="36" t="str">
        <x:f>IF($A102="","",IFERROR(INDEX(Produtos!$H$5:$H$204,MATCH($A102,Produtos!$A$5:$A$204,0))+INDEX(Produtos!$I$5:$I$204,MATCH($A102,Produtos!$A$5:$A$204,0)),0))</x:f>
      </x:c>
      <x:c r="F102" s="36" t="str">
        <x:f>IF($A102="","",IFERROR(INDEX(Produtos!$N$5:$N$204,MATCH($A102,Produtos!$A$5:$A$204,0)),0))</x:f>
      </x:c>
      <x:c r="G102" s="36" t="str">
        <x:f>IF($A102="","",IFERROR(INDEX(Produtos!$M$5:$M$204,MATCH($A102,Produtos!$A$5:$A$204,0))/30*INDEX(Produtos!$J$5:$J$204,MATCH($A102,Produtos!$A$5:$A$204,0)),0))</x:f>
      </x:c>
      <x:c r="H102" s="36" t="str">
        <x:f>IF($A102="","",IFERROR(INDEX(Produtos!$P$5:$P$204,MATCH($A102,Produtos!$A$5:$A$204,0)),0))</x:f>
      </x:c>
      <x:c r="I102" s="36" t="str">
        <x:f>IF($A102="","",IFERROR(INDEX(Produtos!$K$5:$K$204,MATCH($A102,Produtos!$A$5:$A$204,0)),1))</x:f>
      </x:c>
      <x:c r="J102" s="26"/>
      <x:c r="K102" s="45"/>
      <x:c r="L102" s="48" t="str">
        <x:f>IF(OR($A102="",$K102=""),"",$K102+$D102)</x:f>
      </x:c>
      <x:c r="M102" s="36" t="str">
        <x:f>IF($A102="","",IF($H102=0,"SEM PEDIDO",IF($J102=0,"PLANEJAR",IF($J102&lt;$H102,"PEDIDO INSUFICIENTE",IF($L102&gt;Listas!$B$6+$D102,"RISCO DE ATRASO","COBERTO")))))</x:f>
      </x:c>
      <x:c r="N102" s="27"/>
      <x:c r="O102" s="1"/>
      <x:c r="P102" s="1"/>
      <x:c r="Q102" s="1"/>
      <x:c r="R102" s="1"/>
      <x:c r="S102" s="1"/>
      <x:c r="T102" s="1"/>
      <x:c r="U102" s="1"/>
      <x:c r="V102" s="1"/>
      <x:c r="W102" s="1"/>
    </x:row>
    <x:row r="103">
      <x:c r="A103" s="26"/>
      <x:c r="B103" s="36" t="str">
        <x:f>IF($A103="","",IFERROR(INDEX(Produtos!$B$5:$B$204,MATCH($A103,Produtos!$A$5:$A$204,0)),""))</x:f>
      </x:c>
      <x:c r="C103" s="36" t="str">
        <x:f>IF($A103="","",IFERROR(INDEX(Produtos!$E$5:$E$204,MATCH($A103,Produtos!$A$5:$A$204,0)),""))</x:f>
      </x:c>
      <x:c r="D103" s="36" t="str">
        <x:f>IF($A103="","",IFERROR(INDEX(Produtos!$F$5:$F$204,MATCH($A103,Produtos!$A$5:$A$204,0)),0))</x:f>
      </x:c>
      <x:c r="E103" s="36" t="str">
        <x:f>IF($A103="","",IFERROR(INDEX(Produtos!$H$5:$H$204,MATCH($A103,Produtos!$A$5:$A$204,0))+INDEX(Produtos!$I$5:$I$204,MATCH($A103,Produtos!$A$5:$A$204,0)),0))</x:f>
      </x:c>
      <x:c r="F103" s="36" t="str">
        <x:f>IF($A103="","",IFERROR(INDEX(Produtos!$N$5:$N$204,MATCH($A103,Produtos!$A$5:$A$204,0)),0))</x:f>
      </x:c>
      <x:c r="G103" s="36" t="str">
        <x:f>IF($A103="","",IFERROR(INDEX(Produtos!$M$5:$M$204,MATCH($A103,Produtos!$A$5:$A$204,0))/30*INDEX(Produtos!$J$5:$J$204,MATCH($A103,Produtos!$A$5:$A$204,0)),0))</x:f>
      </x:c>
      <x:c r="H103" s="36" t="str">
        <x:f>IF($A103="","",IFERROR(INDEX(Produtos!$P$5:$P$204,MATCH($A103,Produtos!$A$5:$A$204,0)),0))</x:f>
      </x:c>
      <x:c r="I103" s="36" t="str">
        <x:f>IF($A103="","",IFERROR(INDEX(Produtos!$K$5:$K$204,MATCH($A103,Produtos!$A$5:$A$204,0)),1))</x:f>
      </x:c>
      <x:c r="J103" s="26"/>
      <x:c r="K103" s="45"/>
      <x:c r="L103" s="48" t="str">
        <x:f>IF(OR($A103="",$K103=""),"",$K103+$D103)</x:f>
      </x:c>
      <x:c r="M103" s="36" t="str">
        <x:f>IF($A103="","",IF($H103=0,"SEM PEDIDO",IF($J103=0,"PLANEJAR",IF($J103&lt;$H103,"PEDIDO INSUFICIENTE",IF($L103&gt;Listas!$B$6+$D103,"RISCO DE ATRASO","COBERTO")))))</x:f>
      </x:c>
      <x:c r="N103" s="27"/>
      <x:c r="O103" s="1"/>
      <x:c r="P103" s="1"/>
      <x:c r="Q103" s="1"/>
      <x:c r="R103" s="1"/>
      <x:c r="S103" s="1"/>
      <x:c r="T103" s="1"/>
      <x:c r="U103" s="1"/>
      <x:c r="V103" s="1"/>
      <x:c r="W103" s="1"/>
    </x:row>
    <x:row r="104">
      <x:c r="A104" s="26"/>
      <x:c r="B104" s="36" t="str">
        <x:f>IF($A104="","",IFERROR(INDEX(Produtos!$B$5:$B$204,MATCH($A104,Produtos!$A$5:$A$204,0)),""))</x:f>
      </x:c>
      <x:c r="C104" s="36" t="str">
        <x:f>IF($A104="","",IFERROR(INDEX(Produtos!$E$5:$E$204,MATCH($A104,Produtos!$A$5:$A$204,0)),""))</x:f>
      </x:c>
      <x:c r="D104" s="36" t="str">
        <x:f>IF($A104="","",IFERROR(INDEX(Produtos!$F$5:$F$204,MATCH($A104,Produtos!$A$5:$A$204,0)),0))</x:f>
      </x:c>
      <x:c r="E104" s="36" t="str">
        <x:f>IF($A104="","",IFERROR(INDEX(Produtos!$H$5:$H$204,MATCH($A104,Produtos!$A$5:$A$204,0))+INDEX(Produtos!$I$5:$I$204,MATCH($A104,Produtos!$A$5:$A$204,0)),0))</x:f>
      </x:c>
      <x:c r="F104" s="36" t="str">
        <x:f>IF($A104="","",IFERROR(INDEX(Produtos!$N$5:$N$204,MATCH($A104,Produtos!$A$5:$A$204,0)),0))</x:f>
      </x:c>
      <x:c r="G104" s="36" t="str">
        <x:f>IF($A104="","",IFERROR(INDEX(Produtos!$M$5:$M$204,MATCH($A104,Produtos!$A$5:$A$204,0))/30*INDEX(Produtos!$J$5:$J$204,MATCH($A104,Produtos!$A$5:$A$204,0)),0))</x:f>
      </x:c>
      <x:c r="H104" s="36" t="str">
        <x:f>IF($A104="","",IFERROR(INDEX(Produtos!$P$5:$P$204,MATCH($A104,Produtos!$A$5:$A$204,0)),0))</x:f>
      </x:c>
      <x:c r="I104" s="36" t="str">
        <x:f>IF($A104="","",IFERROR(INDEX(Produtos!$K$5:$K$204,MATCH($A104,Produtos!$A$5:$A$204,0)),1))</x:f>
      </x:c>
      <x:c r="J104" s="26"/>
      <x:c r="K104" s="45"/>
      <x:c r="L104" s="48" t="str">
        <x:f>IF(OR($A104="",$K104=""),"",$K104+$D104)</x:f>
      </x:c>
      <x:c r="M104" s="36" t="str">
        <x:f>IF($A104="","",IF($H104=0,"SEM PEDIDO",IF($J104=0,"PLANEJAR",IF($J104&lt;$H104,"PEDIDO INSUFICIENTE",IF($L104&gt;Listas!$B$6+$D104,"RISCO DE ATRASO","COBERTO")))))</x:f>
      </x:c>
      <x:c r="N104" s="27"/>
      <x:c r="O104" s="1"/>
      <x:c r="P104" s="1"/>
      <x:c r="Q104" s="1"/>
      <x:c r="R104" s="1"/>
      <x:c r="S104" s="1"/>
      <x:c r="T104" s="1"/>
      <x:c r="U104" s="1"/>
      <x:c r="V104" s="1"/>
      <x:c r="W104" s="1"/>
    </x:row>
    <x:row r="105">
      <x:c r="A105" s="26"/>
      <x:c r="B105" s="36" t="str">
        <x:f>IF($A105="","",IFERROR(INDEX(Produtos!$B$5:$B$204,MATCH($A105,Produtos!$A$5:$A$204,0)),""))</x:f>
      </x:c>
      <x:c r="C105" s="36" t="str">
        <x:f>IF($A105="","",IFERROR(INDEX(Produtos!$E$5:$E$204,MATCH($A105,Produtos!$A$5:$A$204,0)),""))</x:f>
      </x:c>
      <x:c r="D105" s="36" t="str">
        <x:f>IF($A105="","",IFERROR(INDEX(Produtos!$F$5:$F$204,MATCH($A105,Produtos!$A$5:$A$204,0)),0))</x:f>
      </x:c>
      <x:c r="E105" s="36" t="str">
        <x:f>IF($A105="","",IFERROR(INDEX(Produtos!$H$5:$H$204,MATCH($A105,Produtos!$A$5:$A$204,0))+INDEX(Produtos!$I$5:$I$204,MATCH($A105,Produtos!$A$5:$A$204,0)),0))</x:f>
      </x:c>
      <x:c r="F105" s="36" t="str">
        <x:f>IF($A105="","",IFERROR(INDEX(Produtos!$N$5:$N$204,MATCH($A105,Produtos!$A$5:$A$204,0)),0))</x:f>
      </x:c>
      <x:c r="G105" s="36" t="str">
        <x:f>IF($A105="","",IFERROR(INDEX(Produtos!$M$5:$M$204,MATCH($A105,Produtos!$A$5:$A$204,0))/30*INDEX(Produtos!$J$5:$J$204,MATCH($A105,Produtos!$A$5:$A$204,0)),0))</x:f>
      </x:c>
      <x:c r="H105" s="36" t="str">
        <x:f>IF($A105="","",IFERROR(INDEX(Produtos!$P$5:$P$204,MATCH($A105,Produtos!$A$5:$A$204,0)),0))</x:f>
      </x:c>
      <x:c r="I105" s="36" t="str">
        <x:f>IF($A105="","",IFERROR(INDEX(Produtos!$K$5:$K$204,MATCH($A105,Produtos!$A$5:$A$204,0)),1))</x:f>
      </x:c>
      <x:c r="J105" s="26"/>
      <x:c r="K105" s="45"/>
      <x:c r="L105" s="48" t="str">
        <x:f>IF(OR($A105="",$K105=""),"",$K105+$D105)</x:f>
      </x:c>
      <x:c r="M105" s="36" t="str">
        <x:f>IF($A105="","",IF($H105=0,"SEM PEDIDO",IF($J105=0,"PLANEJAR",IF($J105&lt;$H105,"PEDIDO INSUFICIENTE",IF($L105&gt;Listas!$B$6+$D105,"RISCO DE ATRASO","COBERTO")))))</x:f>
      </x:c>
      <x:c r="N105" s="27"/>
      <x:c r="O105" s="1"/>
      <x:c r="P105" s="1"/>
      <x:c r="Q105" s="1"/>
      <x:c r="R105" s="1"/>
      <x:c r="S105" s="1"/>
      <x:c r="T105" s="1"/>
      <x:c r="U105" s="1"/>
      <x:c r="V105" s="1"/>
      <x:c r="W105" s="1"/>
    </x:row>
    <x:row r="106">
      <x:c r="A106" s="26"/>
      <x:c r="B106" s="36" t="str">
        <x:f>IF($A106="","",IFERROR(INDEX(Produtos!$B$5:$B$204,MATCH($A106,Produtos!$A$5:$A$204,0)),""))</x:f>
      </x:c>
      <x:c r="C106" s="36" t="str">
        <x:f>IF($A106="","",IFERROR(INDEX(Produtos!$E$5:$E$204,MATCH($A106,Produtos!$A$5:$A$204,0)),""))</x:f>
      </x:c>
      <x:c r="D106" s="36" t="str">
        <x:f>IF($A106="","",IFERROR(INDEX(Produtos!$F$5:$F$204,MATCH($A106,Produtos!$A$5:$A$204,0)),0))</x:f>
      </x:c>
      <x:c r="E106" s="36" t="str">
        <x:f>IF($A106="","",IFERROR(INDEX(Produtos!$H$5:$H$204,MATCH($A106,Produtos!$A$5:$A$204,0))+INDEX(Produtos!$I$5:$I$204,MATCH($A106,Produtos!$A$5:$A$204,0)),0))</x:f>
      </x:c>
      <x:c r="F106" s="36" t="str">
        <x:f>IF($A106="","",IFERROR(INDEX(Produtos!$N$5:$N$204,MATCH($A106,Produtos!$A$5:$A$204,0)),0))</x:f>
      </x:c>
      <x:c r="G106" s="36" t="str">
        <x:f>IF($A106="","",IFERROR(INDEX(Produtos!$M$5:$M$204,MATCH($A106,Produtos!$A$5:$A$204,0))/30*INDEX(Produtos!$J$5:$J$204,MATCH($A106,Produtos!$A$5:$A$204,0)),0))</x:f>
      </x:c>
      <x:c r="H106" s="36" t="str">
        <x:f>IF($A106="","",IFERROR(INDEX(Produtos!$P$5:$P$204,MATCH($A106,Produtos!$A$5:$A$204,0)),0))</x:f>
      </x:c>
      <x:c r="I106" s="36" t="str">
        <x:f>IF($A106="","",IFERROR(INDEX(Produtos!$K$5:$K$204,MATCH($A106,Produtos!$A$5:$A$204,0)),1))</x:f>
      </x:c>
      <x:c r="J106" s="26"/>
      <x:c r="K106" s="45"/>
      <x:c r="L106" s="48" t="str">
        <x:f>IF(OR($A106="",$K106=""),"",$K106+$D106)</x:f>
      </x:c>
      <x:c r="M106" s="36" t="str">
        <x:f>IF($A106="","",IF($H106=0,"SEM PEDIDO",IF($J106=0,"PLANEJAR",IF($J106&lt;$H106,"PEDIDO INSUFICIENTE",IF($L106&gt;Listas!$B$6+$D106,"RISCO DE ATRASO","COBERTO")))))</x:f>
      </x:c>
      <x:c r="N106" s="27"/>
      <x:c r="O106" s="1"/>
      <x:c r="P106" s="1"/>
      <x:c r="Q106" s="1"/>
      <x:c r="R106" s="1"/>
      <x:c r="S106" s="1"/>
      <x:c r="T106" s="1"/>
      <x:c r="U106" s="1"/>
      <x:c r="V106" s="1"/>
      <x:c r="W106" s="1"/>
    </x:row>
    <x:row r="107">
      <x:c r="A107" s="26"/>
      <x:c r="B107" s="36" t="str">
        <x:f>IF($A107="","",IFERROR(INDEX(Produtos!$B$5:$B$204,MATCH($A107,Produtos!$A$5:$A$204,0)),""))</x:f>
      </x:c>
      <x:c r="C107" s="36" t="str">
        <x:f>IF($A107="","",IFERROR(INDEX(Produtos!$E$5:$E$204,MATCH($A107,Produtos!$A$5:$A$204,0)),""))</x:f>
      </x:c>
      <x:c r="D107" s="36" t="str">
        <x:f>IF($A107="","",IFERROR(INDEX(Produtos!$F$5:$F$204,MATCH($A107,Produtos!$A$5:$A$204,0)),0))</x:f>
      </x:c>
      <x:c r="E107" s="36" t="str">
        <x:f>IF($A107="","",IFERROR(INDEX(Produtos!$H$5:$H$204,MATCH($A107,Produtos!$A$5:$A$204,0))+INDEX(Produtos!$I$5:$I$204,MATCH($A107,Produtos!$A$5:$A$204,0)),0))</x:f>
      </x:c>
      <x:c r="F107" s="36" t="str">
        <x:f>IF($A107="","",IFERROR(INDEX(Produtos!$N$5:$N$204,MATCH($A107,Produtos!$A$5:$A$204,0)),0))</x:f>
      </x:c>
      <x:c r="G107" s="36" t="str">
        <x:f>IF($A107="","",IFERROR(INDEX(Produtos!$M$5:$M$204,MATCH($A107,Produtos!$A$5:$A$204,0))/30*INDEX(Produtos!$J$5:$J$204,MATCH($A107,Produtos!$A$5:$A$204,0)),0))</x:f>
      </x:c>
      <x:c r="H107" s="36" t="str">
        <x:f>IF($A107="","",IFERROR(INDEX(Produtos!$P$5:$P$204,MATCH($A107,Produtos!$A$5:$A$204,0)),0))</x:f>
      </x:c>
      <x:c r="I107" s="36" t="str">
        <x:f>IF($A107="","",IFERROR(INDEX(Produtos!$K$5:$K$204,MATCH($A107,Produtos!$A$5:$A$204,0)),1))</x:f>
      </x:c>
      <x:c r="J107" s="26"/>
      <x:c r="K107" s="45"/>
      <x:c r="L107" s="48" t="str">
        <x:f>IF(OR($A107="",$K107=""),"",$K107+$D107)</x:f>
      </x:c>
      <x:c r="M107" s="36" t="str">
        <x:f>IF($A107="","",IF($H107=0,"SEM PEDIDO",IF($J107=0,"PLANEJAR",IF($J107&lt;$H107,"PEDIDO INSUFICIENTE",IF($L107&gt;Listas!$B$6+$D107,"RISCO DE ATRASO","COBERTO")))))</x:f>
      </x:c>
      <x:c r="N107" s="27"/>
      <x:c r="O107" s="1"/>
      <x:c r="P107" s="1"/>
      <x:c r="Q107" s="1"/>
      <x:c r="R107" s="1"/>
      <x:c r="S107" s="1"/>
      <x:c r="T107" s="1"/>
      <x:c r="U107" s="1"/>
      <x:c r="V107" s="1"/>
      <x:c r="W107" s="1"/>
    </x:row>
    <x:row r="108">
      <x:c r="A108" s="26"/>
      <x:c r="B108" s="36" t="str">
        <x:f>IF($A108="","",IFERROR(INDEX(Produtos!$B$5:$B$204,MATCH($A108,Produtos!$A$5:$A$204,0)),""))</x:f>
      </x:c>
      <x:c r="C108" s="36" t="str">
        <x:f>IF($A108="","",IFERROR(INDEX(Produtos!$E$5:$E$204,MATCH($A108,Produtos!$A$5:$A$204,0)),""))</x:f>
      </x:c>
      <x:c r="D108" s="36" t="str">
        <x:f>IF($A108="","",IFERROR(INDEX(Produtos!$F$5:$F$204,MATCH($A108,Produtos!$A$5:$A$204,0)),0))</x:f>
      </x:c>
      <x:c r="E108" s="36" t="str">
        <x:f>IF($A108="","",IFERROR(INDEX(Produtos!$H$5:$H$204,MATCH($A108,Produtos!$A$5:$A$204,0))+INDEX(Produtos!$I$5:$I$204,MATCH($A108,Produtos!$A$5:$A$204,0)),0))</x:f>
      </x:c>
      <x:c r="F108" s="36" t="str">
        <x:f>IF($A108="","",IFERROR(INDEX(Produtos!$N$5:$N$204,MATCH($A108,Produtos!$A$5:$A$204,0)),0))</x:f>
      </x:c>
      <x:c r="G108" s="36" t="str">
        <x:f>IF($A108="","",IFERROR(INDEX(Produtos!$M$5:$M$204,MATCH($A108,Produtos!$A$5:$A$204,0))/30*INDEX(Produtos!$J$5:$J$204,MATCH($A108,Produtos!$A$5:$A$204,0)),0))</x:f>
      </x:c>
      <x:c r="H108" s="36" t="str">
        <x:f>IF($A108="","",IFERROR(INDEX(Produtos!$P$5:$P$204,MATCH($A108,Produtos!$A$5:$A$204,0)),0))</x:f>
      </x:c>
      <x:c r="I108" s="36" t="str">
        <x:f>IF($A108="","",IFERROR(INDEX(Produtos!$K$5:$K$204,MATCH($A108,Produtos!$A$5:$A$204,0)),1))</x:f>
      </x:c>
      <x:c r="J108" s="26"/>
      <x:c r="K108" s="45"/>
      <x:c r="L108" s="48" t="str">
        <x:f>IF(OR($A108="",$K108=""),"",$K108+$D108)</x:f>
      </x:c>
      <x:c r="M108" s="36" t="str">
        <x:f>IF($A108="","",IF($H108=0,"SEM PEDIDO",IF($J108=0,"PLANEJAR",IF($J108&lt;$H108,"PEDIDO INSUFICIENTE",IF($L108&gt;Listas!$B$6+$D108,"RISCO DE ATRASO","COBERTO")))))</x:f>
      </x:c>
      <x:c r="N108" s="27"/>
      <x:c r="O108" s="1"/>
      <x:c r="P108" s="1"/>
      <x:c r="Q108" s="1"/>
      <x:c r="R108" s="1"/>
      <x:c r="S108" s="1"/>
      <x:c r="T108" s="1"/>
      <x:c r="U108" s="1"/>
      <x:c r="V108" s="1"/>
      <x:c r="W108" s="1"/>
    </x:row>
    <x:row r="109">
      <x:c r="A109" s="26"/>
      <x:c r="B109" s="36" t="str">
        <x:f>IF($A109="","",IFERROR(INDEX(Produtos!$B$5:$B$204,MATCH($A109,Produtos!$A$5:$A$204,0)),""))</x:f>
      </x:c>
      <x:c r="C109" s="36" t="str">
        <x:f>IF($A109="","",IFERROR(INDEX(Produtos!$E$5:$E$204,MATCH($A109,Produtos!$A$5:$A$204,0)),""))</x:f>
      </x:c>
      <x:c r="D109" s="36" t="str">
        <x:f>IF($A109="","",IFERROR(INDEX(Produtos!$F$5:$F$204,MATCH($A109,Produtos!$A$5:$A$204,0)),0))</x:f>
      </x:c>
      <x:c r="E109" s="36" t="str">
        <x:f>IF($A109="","",IFERROR(INDEX(Produtos!$H$5:$H$204,MATCH($A109,Produtos!$A$5:$A$204,0))+INDEX(Produtos!$I$5:$I$204,MATCH($A109,Produtos!$A$5:$A$204,0)),0))</x:f>
      </x:c>
      <x:c r="F109" s="36" t="str">
        <x:f>IF($A109="","",IFERROR(INDEX(Produtos!$N$5:$N$204,MATCH($A109,Produtos!$A$5:$A$204,0)),0))</x:f>
      </x:c>
      <x:c r="G109" s="36" t="str">
        <x:f>IF($A109="","",IFERROR(INDEX(Produtos!$M$5:$M$204,MATCH($A109,Produtos!$A$5:$A$204,0))/30*INDEX(Produtos!$J$5:$J$204,MATCH($A109,Produtos!$A$5:$A$204,0)),0))</x:f>
      </x:c>
      <x:c r="H109" s="36" t="str">
        <x:f>IF($A109="","",IFERROR(INDEX(Produtos!$P$5:$P$204,MATCH($A109,Produtos!$A$5:$A$204,0)),0))</x:f>
      </x:c>
      <x:c r="I109" s="36" t="str">
        <x:f>IF($A109="","",IFERROR(INDEX(Produtos!$K$5:$K$204,MATCH($A109,Produtos!$A$5:$A$204,0)),1))</x:f>
      </x:c>
      <x:c r="J109" s="26"/>
      <x:c r="K109" s="45"/>
      <x:c r="L109" s="48" t="str">
        <x:f>IF(OR($A109="",$K109=""),"",$K109+$D109)</x:f>
      </x:c>
      <x:c r="M109" s="36" t="str">
        <x:f>IF($A109="","",IF($H109=0,"SEM PEDIDO",IF($J109=0,"PLANEJAR",IF($J109&lt;$H109,"PEDIDO INSUFICIENTE",IF($L109&gt;Listas!$B$6+$D109,"RISCO DE ATRASO","COBERTO")))))</x:f>
      </x:c>
      <x:c r="N109" s="27"/>
      <x:c r="O109" s="1"/>
      <x:c r="P109" s="1"/>
      <x:c r="Q109" s="1"/>
      <x:c r="R109" s="1"/>
      <x:c r="S109" s="1"/>
      <x:c r="T109" s="1"/>
      <x:c r="U109" s="1"/>
      <x:c r="V109" s="1"/>
      <x:c r="W109" s="1"/>
    </x:row>
    <x:row r="110">
      <x:c r="A110" s="26"/>
      <x:c r="B110" s="36" t="str">
        <x:f>IF($A110="","",IFERROR(INDEX(Produtos!$B$5:$B$204,MATCH($A110,Produtos!$A$5:$A$204,0)),""))</x:f>
      </x:c>
      <x:c r="C110" s="36" t="str">
        <x:f>IF($A110="","",IFERROR(INDEX(Produtos!$E$5:$E$204,MATCH($A110,Produtos!$A$5:$A$204,0)),""))</x:f>
      </x:c>
      <x:c r="D110" s="36" t="str">
        <x:f>IF($A110="","",IFERROR(INDEX(Produtos!$F$5:$F$204,MATCH($A110,Produtos!$A$5:$A$204,0)),0))</x:f>
      </x:c>
      <x:c r="E110" s="36" t="str">
        <x:f>IF($A110="","",IFERROR(INDEX(Produtos!$H$5:$H$204,MATCH($A110,Produtos!$A$5:$A$204,0))+INDEX(Produtos!$I$5:$I$204,MATCH($A110,Produtos!$A$5:$A$204,0)),0))</x:f>
      </x:c>
      <x:c r="F110" s="36" t="str">
        <x:f>IF($A110="","",IFERROR(INDEX(Produtos!$N$5:$N$204,MATCH($A110,Produtos!$A$5:$A$204,0)),0))</x:f>
      </x:c>
      <x:c r="G110" s="36" t="str">
        <x:f>IF($A110="","",IFERROR(INDEX(Produtos!$M$5:$M$204,MATCH($A110,Produtos!$A$5:$A$204,0))/30*INDEX(Produtos!$J$5:$J$204,MATCH($A110,Produtos!$A$5:$A$204,0)),0))</x:f>
      </x:c>
      <x:c r="H110" s="36" t="str">
        <x:f>IF($A110="","",IFERROR(INDEX(Produtos!$P$5:$P$204,MATCH($A110,Produtos!$A$5:$A$204,0)),0))</x:f>
      </x:c>
      <x:c r="I110" s="36" t="str">
        <x:f>IF($A110="","",IFERROR(INDEX(Produtos!$K$5:$K$204,MATCH($A110,Produtos!$A$5:$A$204,0)),1))</x:f>
      </x:c>
      <x:c r="J110" s="26"/>
      <x:c r="K110" s="45"/>
      <x:c r="L110" s="48" t="str">
        <x:f>IF(OR($A110="",$K110=""),"",$K110+$D110)</x:f>
      </x:c>
      <x:c r="M110" s="36" t="str">
        <x:f>IF($A110="","",IF($H110=0,"SEM PEDIDO",IF($J110=0,"PLANEJAR",IF($J110&lt;$H110,"PEDIDO INSUFICIENTE",IF($L110&gt;Listas!$B$6+$D110,"RISCO DE ATRASO","COBERTO")))))</x:f>
      </x:c>
      <x:c r="N110" s="27"/>
      <x:c r="O110" s="1"/>
      <x:c r="P110" s="1"/>
      <x:c r="Q110" s="1"/>
      <x:c r="R110" s="1"/>
      <x:c r="S110" s="1"/>
      <x:c r="T110" s="1"/>
      <x:c r="U110" s="1"/>
      <x:c r="V110" s="1"/>
      <x:c r="W110" s="1"/>
    </x:row>
    <x:row r="111">
      <x:c r="A111" s="26"/>
      <x:c r="B111" s="36" t="str">
        <x:f>IF($A111="","",IFERROR(INDEX(Produtos!$B$5:$B$204,MATCH($A111,Produtos!$A$5:$A$204,0)),""))</x:f>
      </x:c>
      <x:c r="C111" s="36" t="str">
        <x:f>IF($A111="","",IFERROR(INDEX(Produtos!$E$5:$E$204,MATCH($A111,Produtos!$A$5:$A$204,0)),""))</x:f>
      </x:c>
      <x:c r="D111" s="36" t="str">
        <x:f>IF($A111="","",IFERROR(INDEX(Produtos!$F$5:$F$204,MATCH($A111,Produtos!$A$5:$A$204,0)),0))</x:f>
      </x:c>
      <x:c r="E111" s="36" t="str">
        <x:f>IF($A111="","",IFERROR(INDEX(Produtos!$H$5:$H$204,MATCH($A111,Produtos!$A$5:$A$204,0))+INDEX(Produtos!$I$5:$I$204,MATCH($A111,Produtos!$A$5:$A$204,0)),0))</x:f>
      </x:c>
      <x:c r="F111" s="36" t="str">
        <x:f>IF($A111="","",IFERROR(INDEX(Produtos!$N$5:$N$204,MATCH($A111,Produtos!$A$5:$A$204,0)),0))</x:f>
      </x:c>
      <x:c r="G111" s="36" t="str">
        <x:f>IF($A111="","",IFERROR(INDEX(Produtos!$M$5:$M$204,MATCH($A111,Produtos!$A$5:$A$204,0))/30*INDEX(Produtos!$J$5:$J$204,MATCH($A111,Produtos!$A$5:$A$204,0)),0))</x:f>
      </x:c>
      <x:c r="H111" s="36" t="str">
        <x:f>IF($A111="","",IFERROR(INDEX(Produtos!$P$5:$P$204,MATCH($A111,Produtos!$A$5:$A$204,0)),0))</x:f>
      </x:c>
      <x:c r="I111" s="36" t="str">
        <x:f>IF($A111="","",IFERROR(INDEX(Produtos!$K$5:$K$204,MATCH($A111,Produtos!$A$5:$A$204,0)),1))</x:f>
      </x:c>
      <x:c r="J111" s="26"/>
      <x:c r="K111" s="45"/>
      <x:c r="L111" s="48" t="str">
        <x:f>IF(OR($A111="",$K111=""),"",$K111+$D111)</x:f>
      </x:c>
      <x:c r="M111" s="36" t="str">
        <x:f>IF($A111="","",IF($H111=0,"SEM PEDIDO",IF($J111=0,"PLANEJAR",IF($J111&lt;$H111,"PEDIDO INSUFICIENTE",IF($L111&gt;Listas!$B$6+$D111,"RISCO DE ATRASO","COBERTO")))))</x:f>
      </x:c>
      <x:c r="N111" s="27"/>
      <x:c r="O111" s="1"/>
      <x:c r="P111" s="1"/>
      <x:c r="Q111" s="1"/>
      <x:c r="R111" s="1"/>
      <x:c r="S111" s="1"/>
      <x:c r="T111" s="1"/>
      <x:c r="U111" s="1"/>
      <x:c r="V111" s="1"/>
      <x:c r="W111" s="1"/>
    </x:row>
    <x:row r="112">
      <x:c r="A112" s="26"/>
      <x:c r="B112" s="36" t="str">
        <x:f>IF($A112="","",IFERROR(INDEX(Produtos!$B$5:$B$204,MATCH($A112,Produtos!$A$5:$A$204,0)),""))</x:f>
      </x:c>
      <x:c r="C112" s="36" t="str">
        <x:f>IF($A112="","",IFERROR(INDEX(Produtos!$E$5:$E$204,MATCH($A112,Produtos!$A$5:$A$204,0)),""))</x:f>
      </x:c>
      <x:c r="D112" s="36" t="str">
        <x:f>IF($A112="","",IFERROR(INDEX(Produtos!$F$5:$F$204,MATCH($A112,Produtos!$A$5:$A$204,0)),0))</x:f>
      </x:c>
      <x:c r="E112" s="36" t="str">
        <x:f>IF($A112="","",IFERROR(INDEX(Produtos!$H$5:$H$204,MATCH($A112,Produtos!$A$5:$A$204,0))+INDEX(Produtos!$I$5:$I$204,MATCH($A112,Produtos!$A$5:$A$204,0)),0))</x:f>
      </x:c>
      <x:c r="F112" s="36" t="str">
        <x:f>IF($A112="","",IFERROR(INDEX(Produtos!$N$5:$N$204,MATCH($A112,Produtos!$A$5:$A$204,0)),0))</x:f>
      </x:c>
      <x:c r="G112" s="36" t="str">
        <x:f>IF($A112="","",IFERROR(INDEX(Produtos!$M$5:$M$204,MATCH($A112,Produtos!$A$5:$A$204,0))/30*INDEX(Produtos!$J$5:$J$204,MATCH($A112,Produtos!$A$5:$A$204,0)),0))</x:f>
      </x:c>
      <x:c r="H112" s="36" t="str">
        <x:f>IF($A112="","",IFERROR(INDEX(Produtos!$P$5:$P$204,MATCH($A112,Produtos!$A$5:$A$204,0)),0))</x:f>
      </x:c>
      <x:c r="I112" s="36" t="str">
        <x:f>IF($A112="","",IFERROR(INDEX(Produtos!$K$5:$K$204,MATCH($A112,Produtos!$A$5:$A$204,0)),1))</x:f>
      </x:c>
      <x:c r="J112" s="26"/>
      <x:c r="K112" s="45"/>
      <x:c r="L112" s="48" t="str">
        <x:f>IF(OR($A112="",$K112=""),"",$K112+$D112)</x:f>
      </x:c>
      <x:c r="M112" s="36" t="str">
        <x:f>IF($A112="","",IF($H112=0,"SEM PEDIDO",IF($J112=0,"PLANEJAR",IF($J112&lt;$H112,"PEDIDO INSUFICIENTE",IF($L112&gt;Listas!$B$6+$D112,"RISCO DE ATRASO","COBERTO")))))</x:f>
      </x:c>
      <x:c r="N112" s="27"/>
      <x:c r="O112" s="1"/>
      <x:c r="P112" s="1"/>
      <x:c r="Q112" s="1"/>
      <x:c r="R112" s="1"/>
      <x:c r="S112" s="1"/>
      <x:c r="T112" s="1"/>
      <x:c r="U112" s="1"/>
      <x:c r="V112" s="1"/>
      <x:c r="W112" s="1"/>
    </x:row>
    <x:row r="113">
      <x:c r="A113" s="26"/>
      <x:c r="B113" s="36" t="str">
        <x:f>IF($A113="","",IFERROR(INDEX(Produtos!$B$5:$B$204,MATCH($A113,Produtos!$A$5:$A$204,0)),""))</x:f>
      </x:c>
      <x:c r="C113" s="36" t="str">
        <x:f>IF($A113="","",IFERROR(INDEX(Produtos!$E$5:$E$204,MATCH($A113,Produtos!$A$5:$A$204,0)),""))</x:f>
      </x:c>
      <x:c r="D113" s="36" t="str">
        <x:f>IF($A113="","",IFERROR(INDEX(Produtos!$F$5:$F$204,MATCH($A113,Produtos!$A$5:$A$204,0)),0))</x:f>
      </x:c>
      <x:c r="E113" s="36" t="str">
        <x:f>IF($A113="","",IFERROR(INDEX(Produtos!$H$5:$H$204,MATCH($A113,Produtos!$A$5:$A$204,0))+INDEX(Produtos!$I$5:$I$204,MATCH($A113,Produtos!$A$5:$A$204,0)),0))</x:f>
      </x:c>
      <x:c r="F113" s="36" t="str">
        <x:f>IF($A113="","",IFERROR(INDEX(Produtos!$N$5:$N$204,MATCH($A113,Produtos!$A$5:$A$204,0)),0))</x:f>
      </x:c>
      <x:c r="G113" s="36" t="str">
        <x:f>IF($A113="","",IFERROR(INDEX(Produtos!$M$5:$M$204,MATCH($A113,Produtos!$A$5:$A$204,0))/30*INDEX(Produtos!$J$5:$J$204,MATCH($A113,Produtos!$A$5:$A$204,0)),0))</x:f>
      </x:c>
      <x:c r="H113" s="36" t="str">
        <x:f>IF($A113="","",IFERROR(INDEX(Produtos!$P$5:$P$204,MATCH($A113,Produtos!$A$5:$A$204,0)),0))</x:f>
      </x:c>
      <x:c r="I113" s="36" t="str">
        <x:f>IF($A113="","",IFERROR(INDEX(Produtos!$K$5:$K$204,MATCH($A113,Produtos!$A$5:$A$204,0)),1))</x:f>
      </x:c>
      <x:c r="J113" s="26"/>
      <x:c r="K113" s="45"/>
      <x:c r="L113" s="48" t="str">
        <x:f>IF(OR($A113="",$K113=""),"",$K113+$D113)</x:f>
      </x:c>
      <x:c r="M113" s="36" t="str">
        <x:f>IF($A113="","",IF($H113=0,"SEM PEDIDO",IF($J113=0,"PLANEJAR",IF($J113&lt;$H113,"PEDIDO INSUFICIENTE",IF($L113&gt;Listas!$B$6+$D113,"RISCO DE ATRASO","COBERTO")))))</x:f>
      </x:c>
      <x:c r="N113" s="27"/>
      <x:c r="O113" s="1"/>
      <x:c r="P113" s="1"/>
      <x:c r="Q113" s="1"/>
      <x:c r="R113" s="1"/>
      <x:c r="S113" s="1"/>
      <x:c r="T113" s="1"/>
      <x:c r="U113" s="1"/>
      <x:c r="V113" s="1"/>
      <x:c r="W113" s="1"/>
    </x:row>
    <x:row r="114">
      <x:c r="A114" s="26"/>
      <x:c r="B114" s="36" t="str">
        <x:f>IF($A114="","",IFERROR(INDEX(Produtos!$B$5:$B$204,MATCH($A114,Produtos!$A$5:$A$204,0)),""))</x:f>
      </x:c>
      <x:c r="C114" s="36" t="str">
        <x:f>IF($A114="","",IFERROR(INDEX(Produtos!$E$5:$E$204,MATCH($A114,Produtos!$A$5:$A$204,0)),""))</x:f>
      </x:c>
      <x:c r="D114" s="36" t="str">
        <x:f>IF($A114="","",IFERROR(INDEX(Produtos!$F$5:$F$204,MATCH($A114,Produtos!$A$5:$A$204,0)),0))</x:f>
      </x:c>
      <x:c r="E114" s="36" t="str">
        <x:f>IF($A114="","",IFERROR(INDEX(Produtos!$H$5:$H$204,MATCH($A114,Produtos!$A$5:$A$204,0))+INDEX(Produtos!$I$5:$I$204,MATCH($A114,Produtos!$A$5:$A$204,0)),0))</x:f>
      </x:c>
      <x:c r="F114" s="36" t="str">
        <x:f>IF($A114="","",IFERROR(INDEX(Produtos!$N$5:$N$204,MATCH($A114,Produtos!$A$5:$A$204,0)),0))</x:f>
      </x:c>
      <x:c r="G114" s="36" t="str">
        <x:f>IF($A114="","",IFERROR(INDEX(Produtos!$M$5:$M$204,MATCH($A114,Produtos!$A$5:$A$204,0))/30*INDEX(Produtos!$J$5:$J$204,MATCH($A114,Produtos!$A$5:$A$204,0)),0))</x:f>
      </x:c>
      <x:c r="H114" s="36" t="str">
        <x:f>IF($A114="","",IFERROR(INDEX(Produtos!$P$5:$P$204,MATCH($A114,Produtos!$A$5:$A$204,0)),0))</x:f>
      </x:c>
      <x:c r="I114" s="36" t="str">
        <x:f>IF($A114="","",IFERROR(INDEX(Produtos!$K$5:$K$204,MATCH($A114,Produtos!$A$5:$A$204,0)),1))</x:f>
      </x:c>
      <x:c r="J114" s="26"/>
      <x:c r="K114" s="45"/>
      <x:c r="L114" s="48" t="str">
        <x:f>IF(OR($A114="",$K114=""),"",$K114+$D114)</x:f>
      </x:c>
      <x:c r="M114" s="36" t="str">
        <x:f>IF($A114="","",IF($H114=0,"SEM PEDIDO",IF($J114=0,"PLANEJAR",IF($J114&lt;$H114,"PEDIDO INSUFICIENTE",IF($L114&gt;Listas!$B$6+$D114,"RISCO DE ATRASO","COBERTO")))))</x:f>
      </x:c>
      <x:c r="N114" s="27"/>
      <x:c r="O114" s="1"/>
      <x:c r="P114" s="1"/>
      <x:c r="Q114" s="1"/>
      <x:c r="R114" s="1"/>
      <x:c r="S114" s="1"/>
      <x:c r="T114" s="1"/>
      <x:c r="U114" s="1"/>
      <x:c r="V114" s="1"/>
      <x:c r="W114" s="1"/>
    </x:row>
    <x:row r="115">
      <x:c r="A115" s="26"/>
      <x:c r="B115" s="36" t="str">
        <x:f>IF($A115="","",IFERROR(INDEX(Produtos!$B$5:$B$204,MATCH($A115,Produtos!$A$5:$A$204,0)),""))</x:f>
      </x:c>
      <x:c r="C115" s="36" t="str">
        <x:f>IF($A115="","",IFERROR(INDEX(Produtos!$E$5:$E$204,MATCH($A115,Produtos!$A$5:$A$204,0)),""))</x:f>
      </x:c>
      <x:c r="D115" s="36" t="str">
        <x:f>IF($A115="","",IFERROR(INDEX(Produtos!$F$5:$F$204,MATCH($A115,Produtos!$A$5:$A$204,0)),0))</x:f>
      </x:c>
      <x:c r="E115" s="36" t="str">
        <x:f>IF($A115="","",IFERROR(INDEX(Produtos!$H$5:$H$204,MATCH($A115,Produtos!$A$5:$A$204,0))+INDEX(Produtos!$I$5:$I$204,MATCH($A115,Produtos!$A$5:$A$204,0)),0))</x:f>
      </x:c>
      <x:c r="F115" s="36" t="str">
        <x:f>IF($A115="","",IFERROR(INDEX(Produtos!$N$5:$N$204,MATCH($A115,Produtos!$A$5:$A$204,0)),0))</x:f>
      </x:c>
      <x:c r="G115" s="36" t="str">
        <x:f>IF($A115="","",IFERROR(INDEX(Produtos!$M$5:$M$204,MATCH($A115,Produtos!$A$5:$A$204,0))/30*INDEX(Produtos!$J$5:$J$204,MATCH($A115,Produtos!$A$5:$A$204,0)),0))</x:f>
      </x:c>
      <x:c r="H115" s="36" t="str">
        <x:f>IF($A115="","",IFERROR(INDEX(Produtos!$P$5:$P$204,MATCH($A115,Produtos!$A$5:$A$204,0)),0))</x:f>
      </x:c>
      <x:c r="I115" s="36" t="str">
        <x:f>IF($A115="","",IFERROR(INDEX(Produtos!$K$5:$K$204,MATCH($A115,Produtos!$A$5:$A$204,0)),1))</x:f>
      </x:c>
      <x:c r="J115" s="26"/>
      <x:c r="K115" s="45"/>
      <x:c r="L115" s="48" t="str">
        <x:f>IF(OR($A115="",$K115=""),"",$K115+$D115)</x:f>
      </x:c>
      <x:c r="M115" s="36" t="str">
        <x:f>IF($A115="","",IF($H115=0,"SEM PEDIDO",IF($J115=0,"PLANEJAR",IF($J115&lt;$H115,"PEDIDO INSUFICIENTE",IF($L115&gt;Listas!$B$6+$D115,"RISCO DE ATRASO","COBERTO")))))</x:f>
      </x:c>
      <x:c r="N115" s="27"/>
      <x:c r="O115" s="1"/>
      <x:c r="P115" s="1"/>
      <x:c r="Q115" s="1"/>
      <x:c r="R115" s="1"/>
      <x:c r="S115" s="1"/>
      <x:c r="T115" s="1"/>
      <x:c r="U115" s="1"/>
      <x:c r="V115" s="1"/>
      <x:c r="W115" s="1"/>
    </x:row>
    <x:row r="116">
      <x:c r="A116" s="26"/>
      <x:c r="B116" s="36" t="str">
        <x:f>IF($A116="","",IFERROR(INDEX(Produtos!$B$5:$B$204,MATCH($A116,Produtos!$A$5:$A$204,0)),""))</x:f>
      </x:c>
      <x:c r="C116" s="36" t="str">
        <x:f>IF($A116="","",IFERROR(INDEX(Produtos!$E$5:$E$204,MATCH($A116,Produtos!$A$5:$A$204,0)),""))</x:f>
      </x:c>
      <x:c r="D116" s="36" t="str">
        <x:f>IF($A116="","",IFERROR(INDEX(Produtos!$F$5:$F$204,MATCH($A116,Produtos!$A$5:$A$204,0)),0))</x:f>
      </x:c>
      <x:c r="E116" s="36" t="str">
        <x:f>IF($A116="","",IFERROR(INDEX(Produtos!$H$5:$H$204,MATCH($A116,Produtos!$A$5:$A$204,0))+INDEX(Produtos!$I$5:$I$204,MATCH($A116,Produtos!$A$5:$A$204,0)),0))</x:f>
      </x:c>
      <x:c r="F116" s="36" t="str">
        <x:f>IF($A116="","",IFERROR(INDEX(Produtos!$N$5:$N$204,MATCH($A116,Produtos!$A$5:$A$204,0)),0))</x:f>
      </x:c>
      <x:c r="G116" s="36" t="str">
        <x:f>IF($A116="","",IFERROR(INDEX(Produtos!$M$5:$M$204,MATCH($A116,Produtos!$A$5:$A$204,0))/30*INDEX(Produtos!$J$5:$J$204,MATCH($A116,Produtos!$A$5:$A$204,0)),0))</x:f>
      </x:c>
      <x:c r="H116" s="36" t="str">
        <x:f>IF($A116="","",IFERROR(INDEX(Produtos!$P$5:$P$204,MATCH($A116,Produtos!$A$5:$A$204,0)),0))</x:f>
      </x:c>
      <x:c r="I116" s="36" t="str">
        <x:f>IF($A116="","",IFERROR(INDEX(Produtos!$K$5:$K$204,MATCH($A116,Produtos!$A$5:$A$204,0)),1))</x:f>
      </x:c>
      <x:c r="J116" s="26"/>
      <x:c r="K116" s="45"/>
      <x:c r="L116" s="48" t="str">
        <x:f>IF(OR($A116="",$K116=""),"",$K116+$D116)</x:f>
      </x:c>
      <x:c r="M116" s="36" t="str">
        <x:f>IF($A116="","",IF($H116=0,"SEM PEDIDO",IF($J116=0,"PLANEJAR",IF($J116&lt;$H116,"PEDIDO INSUFICIENTE",IF($L116&gt;Listas!$B$6+$D116,"RISCO DE ATRASO","COBERTO")))))</x:f>
      </x:c>
      <x:c r="N116" s="27"/>
      <x:c r="O116" s="1"/>
      <x:c r="P116" s="1"/>
      <x:c r="Q116" s="1"/>
      <x:c r="R116" s="1"/>
      <x:c r="S116" s="1"/>
      <x:c r="T116" s="1"/>
      <x:c r="U116" s="1"/>
      <x:c r="V116" s="1"/>
      <x:c r="W116" s="1"/>
    </x:row>
    <x:row r="117">
      <x:c r="A117" s="26"/>
      <x:c r="B117" s="36" t="str">
        <x:f>IF($A117="","",IFERROR(INDEX(Produtos!$B$5:$B$204,MATCH($A117,Produtos!$A$5:$A$204,0)),""))</x:f>
      </x:c>
      <x:c r="C117" s="36" t="str">
        <x:f>IF($A117="","",IFERROR(INDEX(Produtos!$E$5:$E$204,MATCH($A117,Produtos!$A$5:$A$204,0)),""))</x:f>
      </x:c>
      <x:c r="D117" s="36" t="str">
        <x:f>IF($A117="","",IFERROR(INDEX(Produtos!$F$5:$F$204,MATCH($A117,Produtos!$A$5:$A$204,0)),0))</x:f>
      </x:c>
      <x:c r="E117" s="36" t="str">
        <x:f>IF($A117="","",IFERROR(INDEX(Produtos!$H$5:$H$204,MATCH($A117,Produtos!$A$5:$A$204,0))+INDEX(Produtos!$I$5:$I$204,MATCH($A117,Produtos!$A$5:$A$204,0)),0))</x:f>
      </x:c>
      <x:c r="F117" s="36" t="str">
        <x:f>IF($A117="","",IFERROR(INDEX(Produtos!$N$5:$N$204,MATCH($A117,Produtos!$A$5:$A$204,0)),0))</x:f>
      </x:c>
      <x:c r="G117" s="36" t="str">
        <x:f>IF($A117="","",IFERROR(INDEX(Produtos!$M$5:$M$204,MATCH($A117,Produtos!$A$5:$A$204,0))/30*INDEX(Produtos!$J$5:$J$204,MATCH($A117,Produtos!$A$5:$A$204,0)),0))</x:f>
      </x:c>
      <x:c r="H117" s="36" t="str">
        <x:f>IF($A117="","",IFERROR(INDEX(Produtos!$P$5:$P$204,MATCH($A117,Produtos!$A$5:$A$204,0)),0))</x:f>
      </x:c>
      <x:c r="I117" s="36" t="str">
        <x:f>IF($A117="","",IFERROR(INDEX(Produtos!$K$5:$K$204,MATCH($A117,Produtos!$A$5:$A$204,0)),1))</x:f>
      </x:c>
      <x:c r="J117" s="26"/>
      <x:c r="K117" s="45"/>
      <x:c r="L117" s="48" t="str">
        <x:f>IF(OR($A117="",$K117=""),"",$K117+$D117)</x:f>
      </x:c>
      <x:c r="M117" s="36" t="str">
        <x:f>IF($A117="","",IF($H117=0,"SEM PEDIDO",IF($J117=0,"PLANEJAR",IF($J117&lt;$H117,"PEDIDO INSUFICIENTE",IF($L117&gt;Listas!$B$6+$D117,"RISCO DE ATRASO","COBERTO")))))</x:f>
      </x:c>
      <x:c r="N117" s="27"/>
      <x:c r="O117" s="1"/>
      <x:c r="P117" s="1"/>
      <x:c r="Q117" s="1"/>
      <x:c r="R117" s="1"/>
      <x:c r="S117" s="1"/>
      <x:c r="T117" s="1"/>
      <x:c r="U117" s="1"/>
      <x:c r="V117" s="1"/>
      <x:c r="W117" s="1"/>
    </x:row>
    <x:row r="118">
      <x:c r="A118" s="26"/>
      <x:c r="B118" s="36" t="str">
        <x:f>IF($A118="","",IFERROR(INDEX(Produtos!$B$5:$B$204,MATCH($A118,Produtos!$A$5:$A$204,0)),""))</x:f>
      </x:c>
      <x:c r="C118" s="36" t="str">
        <x:f>IF($A118="","",IFERROR(INDEX(Produtos!$E$5:$E$204,MATCH($A118,Produtos!$A$5:$A$204,0)),""))</x:f>
      </x:c>
      <x:c r="D118" s="36" t="str">
        <x:f>IF($A118="","",IFERROR(INDEX(Produtos!$F$5:$F$204,MATCH($A118,Produtos!$A$5:$A$204,0)),0))</x:f>
      </x:c>
      <x:c r="E118" s="36" t="str">
        <x:f>IF($A118="","",IFERROR(INDEX(Produtos!$H$5:$H$204,MATCH($A118,Produtos!$A$5:$A$204,0))+INDEX(Produtos!$I$5:$I$204,MATCH($A118,Produtos!$A$5:$A$204,0)),0))</x:f>
      </x:c>
      <x:c r="F118" s="36" t="str">
        <x:f>IF($A118="","",IFERROR(INDEX(Produtos!$N$5:$N$204,MATCH($A118,Produtos!$A$5:$A$204,0)),0))</x:f>
      </x:c>
      <x:c r="G118" s="36" t="str">
        <x:f>IF($A118="","",IFERROR(INDEX(Produtos!$M$5:$M$204,MATCH($A118,Produtos!$A$5:$A$204,0))/30*INDEX(Produtos!$J$5:$J$204,MATCH($A118,Produtos!$A$5:$A$204,0)),0))</x:f>
      </x:c>
      <x:c r="H118" s="36" t="str">
        <x:f>IF($A118="","",IFERROR(INDEX(Produtos!$P$5:$P$204,MATCH($A118,Produtos!$A$5:$A$204,0)),0))</x:f>
      </x:c>
      <x:c r="I118" s="36" t="str">
        <x:f>IF($A118="","",IFERROR(INDEX(Produtos!$K$5:$K$204,MATCH($A118,Produtos!$A$5:$A$204,0)),1))</x:f>
      </x:c>
      <x:c r="J118" s="26"/>
      <x:c r="K118" s="45"/>
      <x:c r="L118" s="48" t="str">
        <x:f>IF(OR($A118="",$K118=""),"",$K118+$D118)</x:f>
      </x:c>
      <x:c r="M118" s="36" t="str">
        <x:f>IF($A118="","",IF($H118=0,"SEM PEDIDO",IF($J118=0,"PLANEJAR",IF($J118&lt;$H118,"PEDIDO INSUFICIENTE",IF($L118&gt;Listas!$B$6+$D118,"RISCO DE ATRASO","COBERTO")))))</x:f>
      </x:c>
      <x:c r="N118" s="27"/>
      <x:c r="O118" s="1"/>
      <x:c r="P118" s="1"/>
      <x:c r="Q118" s="1"/>
      <x:c r="R118" s="1"/>
      <x:c r="S118" s="1"/>
      <x:c r="T118" s="1"/>
      <x:c r="U118" s="1"/>
      <x:c r="V118" s="1"/>
      <x:c r="W118" s="1"/>
    </x:row>
    <x:row r="119">
      <x:c r="A119" s="26"/>
      <x:c r="B119" s="36" t="str">
        <x:f>IF($A119="","",IFERROR(INDEX(Produtos!$B$5:$B$204,MATCH($A119,Produtos!$A$5:$A$204,0)),""))</x:f>
      </x:c>
      <x:c r="C119" s="36" t="str">
        <x:f>IF($A119="","",IFERROR(INDEX(Produtos!$E$5:$E$204,MATCH($A119,Produtos!$A$5:$A$204,0)),""))</x:f>
      </x:c>
      <x:c r="D119" s="36" t="str">
        <x:f>IF($A119="","",IFERROR(INDEX(Produtos!$F$5:$F$204,MATCH($A119,Produtos!$A$5:$A$204,0)),0))</x:f>
      </x:c>
      <x:c r="E119" s="36" t="str">
        <x:f>IF($A119="","",IFERROR(INDEX(Produtos!$H$5:$H$204,MATCH($A119,Produtos!$A$5:$A$204,0))+INDEX(Produtos!$I$5:$I$204,MATCH($A119,Produtos!$A$5:$A$204,0)),0))</x:f>
      </x:c>
      <x:c r="F119" s="36" t="str">
        <x:f>IF($A119="","",IFERROR(INDEX(Produtos!$N$5:$N$204,MATCH($A119,Produtos!$A$5:$A$204,0)),0))</x:f>
      </x:c>
      <x:c r="G119" s="36" t="str">
        <x:f>IF($A119="","",IFERROR(INDEX(Produtos!$M$5:$M$204,MATCH($A119,Produtos!$A$5:$A$204,0))/30*INDEX(Produtos!$J$5:$J$204,MATCH($A119,Produtos!$A$5:$A$204,0)),0))</x:f>
      </x:c>
      <x:c r="H119" s="36" t="str">
        <x:f>IF($A119="","",IFERROR(INDEX(Produtos!$P$5:$P$204,MATCH($A119,Produtos!$A$5:$A$204,0)),0))</x:f>
      </x:c>
      <x:c r="I119" s="36" t="str">
        <x:f>IF($A119="","",IFERROR(INDEX(Produtos!$K$5:$K$204,MATCH($A119,Produtos!$A$5:$A$204,0)),1))</x:f>
      </x:c>
      <x:c r="J119" s="26"/>
      <x:c r="K119" s="45"/>
      <x:c r="L119" s="48" t="str">
        <x:f>IF(OR($A119="",$K119=""),"",$K119+$D119)</x:f>
      </x:c>
      <x:c r="M119" s="36" t="str">
        <x:f>IF($A119="","",IF($H119=0,"SEM PEDIDO",IF($J119=0,"PLANEJAR",IF($J119&lt;$H119,"PEDIDO INSUFICIENTE",IF($L119&gt;Listas!$B$6+$D119,"RISCO DE ATRASO","COBERTO")))))</x:f>
      </x:c>
      <x:c r="N119" s="27"/>
      <x:c r="O119" s="1"/>
      <x:c r="P119" s="1"/>
      <x:c r="Q119" s="1"/>
      <x:c r="R119" s="1"/>
      <x:c r="S119" s="1"/>
      <x:c r="T119" s="1"/>
      <x:c r="U119" s="1"/>
      <x:c r="V119" s="1"/>
      <x:c r="W119" s="1"/>
    </x:row>
    <x:row r="120">
      <x:c r="A120" s="26"/>
      <x:c r="B120" s="36" t="str">
        <x:f>IF($A120="","",IFERROR(INDEX(Produtos!$B$5:$B$204,MATCH($A120,Produtos!$A$5:$A$204,0)),""))</x:f>
      </x:c>
      <x:c r="C120" s="36" t="str">
        <x:f>IF($A120="","",IFERROR(INDEX(Produtos!$E$5:$E$204,MATCH($A120,Produtos!$A$5:$A$204,0)),""))</x:f>
      </x:c>
      <x:c r="D120" s="36" t="str">
        <x:f>IF($A120="","",IFERROR(INDEX(Produtos!$F$5:$F$204,MATCH($A120,Produtos!$A$5:$A$204,0)),0))</x:f>
      </x:c>
      <x:c r="E120" s="36" t="str">
        <x:f>IF($A120="","",IFERROR(INDEX(Produtos!$H$5:$H$204,MATCH($A120,Produtos!$A$5:$A$204,0))+INDEX(Produtos!$I$5:$I$204,MATCH($A120,Produtos!$A$5:$A$204,0)),0))</x:f>
      </x:c>
      <x:c r="F120" s="36" t="str">
        <x:f>IF($A120="","",IFERROR(INDEX(Produtos!$N$5:$N$204,MATCH($A120,Produtos!$A$5:$A$204,0)),0))</x:f>
      </x:c>
      <x:c r="G120" s="36" t="str">
        <x:f>IF($A120="","",IFERROR(INDEX(Produtos!$M$5:$M$204,MATCH($A120,Produtos!$A$5:$A$204,0))/30*INDEX(Produtos!$J$5:$J$204,MATCH($A120,Produtos!$A$5:$A$204,0)),0))</x:f>
      </x:c>
      <x:c r="H120" s="36" t="str">
        <x:f>IF($A120="","",IFERROR(INDEX(Produtos!$P$5:$P$204,MATCH($A120,Produtos!$A$5:$A$204,0)),0))</x:f>
      </x:c>
      <x:c r="I120" s="36" t="str">
        <x:f>IF($A120="","",IFERROR(INDEX(Produtos!$K$5:$K$204,MATCH($A120,Produtos!$A$5:$A$204,0)),1))</x:f>
      </x:c>
      <x:c r="J120" s="26"/>
      <x:c r="K120" s="45"/>
      <x:c r="L120" s="48" t="str">
        <x:f>IF(OR($A120="",$K120=""),"",$K120+$D120)</x:f>
      </x:c>
      <x:c r="M120" s="36" t="str">
        <x:f>IF($A120="","",IF($H120=0,"SEM PEDIDO",IF($J120=0,"PLANEJAR",IF($J120&lt;$H120,"PEDIDO INSUFICIENTE",IF($L120&gt;Listas!$B$6+$D120,"RISCO DE ATRASO","COBERTO")))))</x:f>
      </x:c>
      <x:c r="N120" s="27"/>
      <x:c r="O120" s="1"/>
      <x:c r="P120" s="1"/>
      <x:c r="Q120" s="1"/>
      <x:c r="R120" s="1"/>
      <x:c r="S120" s="1"/>
      <x:c r="T120" s="1"/>
      <x:c r="U120" s="1"/>
      <x:c r="V120" s="1"/>
      <x:c r="W120" s="1"/>
    </x:row>
    <x:row r="121">
      <x:c r="A121" s="26"/>
      <x:c r="B121" s="36" t="str">
        <x:f>IF($A121="","",IFERROR(INDEX(Produtos!$B$5:$B$204,MATCH($A121,Produtos!$A$5:$A$204,0)),""))</x:f>
      </x:c>
      <x:c r="C121" s="36" t="str">
        <x:f>IF($A121="","",IFERROR(INDEX(Produtos!$E$5:$E$204,MATCH($A121,Produtos!$A$5:$A$204,0)),""))</x:f>
      </x:c>
      <x:c r="D121" s="36" t="str">
        <x:f>IF($A121="","",IFERROR(INDEX(Produtos!$F$5:$F$204,MATCH($A121,Produtos!$A$5:$A$204,0)),0))</x:f>
      </x:c>
      <x:c r="E121" s="36" t="str">
        <x:f>IF($A121="","",IFERROR(INDEX(Produtos!$H$5:$H$204,MATCH($A121,Produtos!$A$5:$A$204,0))+INDEX(Produtos!$I$5:$I$204,MATCH($A121,Produtos!$A$5:$A$204,0)),0))</x:f>
      </x:c>
      <x:c r="F121" s="36" t="str">
        <x:f>IF($A121="","",IFERROR(INDEX(Produtos!$N$5:$N$204,MATCH($A121,Produtos!$A$5:$A$204,0)),0))</x:f>
      </x:c>
      <x:c r="G121" s="36" t="str">
        <x:f>IF($A121="","",IFERROR(INDEX(Produtos!$M$5:$M$204,MATCH($A121,Produtos!$A$5:$A$204,0))/30*INDEX(Produtos!$J$5:$J$204,MATCH($A121,Produtos!$A$5:$A$204,0)),0))</x:f>
      </x:c>
      <x:c r="H121" s="36" t="str">
        <x:f>IF($A121="","",IFERROR(INDEX(Produtos!$P$5:$P$204,MATCH($A121,Produtos!$A$5:$A$204,0)),0))</x:f>
      </x:c>
      <x:c r="I121" s="36" t="str">
        <x:f>IF($A121="","",IFERROR(INDEX(Produtos!$K$5:$K$204,MATCH($A121,Produtos!$A$5:$A$204,0)),1))</x:f>
      </x:c>
      <x:c r="J121" s="26"/>
      <x:c r="K121" s="45"/>
      <x:c r="L121" s="48" t="str">
        <x:f>IF(OR($A121="",$K121=""),"",$K121+$D121)</x:f>
      </x:c>
      <x:c r="M121" s="36" t="str">
        <x:f>IF($A121="","",IF($H121=0,"SEM PEDIDO",IF($J121=0,"PLANEJAR",IF($J121&lt;$H121,"PEDIDO INSUFICIENTE",IF($L121&gt;Listas!$B$6+$D121,"RISCO DE ATRASO","COBERTO")))))</x:f>
      </x:c>
      <x:c r="N121" s="27"/>
      <x:c r="O121" s="1"/>
      <x:c r="P121" s="1"/>
      <x:c r="Q121" s="1"/>
      <x:c r="R121" s="1"/>
      <x:c r="S121" s="1"/>
      <x:c r="T121" s="1"/>
      <x:c r="U121" s="1"/>
      <x:c r="V121" s="1"/>
      <x:c r="W121" s="1"/>
    </x:row>
    <x:row r="122">
      <x:c r="A122" s="26"/>
      <x:c r="B122" s="36" t="str">
        <x:f>IF($A122="","",IFERROR(INDEX(Produtos!$B$5:$B$204,MATCH($A122,Produtos!$A$5:$A$204,0)),""))</x:f>
      </x:c>
      <x:c r="C122" s="36" t="str">
        <x:f>IF($A122="","",IFERROR(INDEX(Produtos!$E$5:$E$204,MATCH($A122,Produtos!$A$5:$A$204,0)),""))</x:f>
      </x:c>
      <x:c r="D122" s="36" t="str">
        <x:f>IF($A122="","",IFERROR(INDEX(Produtos!$F$5:$F$204,MATCH($A122,Produtos!$A$5:$A$204,0)),0))</x:f>
      </x:c>
      <x:c r="E122" s="36" t="str">
        <x:f>IF($A122="","",IFERROR(INDEX(Produtos!$H$5:$H$204,MATCH($A122,Produtos!$A$5:$A$204,0))+INDEX(Produtos!$I$5:$I$204,MATCH($A122,Produtos!$A$5:$A$204,0)),0))</x:f>
      </x:c>
      <x:c r="F122" s="36" t="str">
        <x:f>IF($A122="","",IFERROR(INDEX(Produtos!$N$5:$N$204,MATCH($A122,Produtos!$A$5:$A$204,0)),0))</x:f>
      </x:c>
      <x:c r="G122" s="36" t="str">
        <x:f>IF($A122="","",IFERROR(INDEX(Produtos!$M$5:$M$204,MATCH($A122,Produtos!$A$5:$A$204,0))/30*INDEX(Produtos!$J$5:$J$204,MATCH($A122,Produtos!$A$5:$A$204,0)),0))</x:f>
      </x:c>
      <x:c r="H122" s="36" t="str">
        <x:f>IF($A122="","",IFERROR(INDEX(Produtos!$P$5:$P$204,MATCH($A122,Produtos!$A$5:$A$204,0)),0))</x:f>
      </x:c>
      <x:c r="I122" s="36" t="str">
        <x:f>IF($A122="","",IFERROR(INDEX(Produtos!$K$5:$K$204,MATCH($A122,Produtos!$A$5:$A$204,0)),1))</x:f>
      </x:c>
      <x:c r="J122" s="26"/>
      <x:c r="K122" s="45"/>
      <x:c r="L122" s="48" t="str">
        <x:f>IF(OR($A122="",$K122=""),"",$K122+$D122)</x:f>
      </x:c>
      <x:c r="M122" s="36" t="str">
        <x:f>IF($A122="","",IF($H122=0,"SEM PEDIDO",IF($J122=0,"PLANEJAR",IF($J122&lt;$H122,"PEDIDO INSUFICIENTE",IF($L122&gt;Listas!$B$6+$D122,"RISCO DE ATRASO","COBERTO")))))</x:f>
      </x:c>
      <x:c r="N122" s="27"/>
      <x:c r="O122" s="1"/>
      <x:c r="P122" s="1"/>
      <x:c r="Q122" s="1"/>
      <x:c r="R122" s="1"/>
      <x:c r="S122" s="1"/>
      <x:c r="T122" s="1"/>
      <x:c r="U122" s="1"/>
      <x:c r="V122" s="1"/>
      <x:c r="W122" s="1"/>
    </x:row>
    <x:row r="123">
      <x:c r="A123" s="26"/>
      <x:c r="B123" s="36" t="str">
        <x:f>IF($A123="","",IFERROR(INDEX(Produtos!$B$5:$B$204,MATCH($A123,Produtos!$A$5:$A$204,0)),""))</x:f>
      </x:c>
      <x:c r="C123" s="36" t="str">
        <x:f>IF($A123="","",IFERROR(INDEX(Produtos!$E$5:$E$204,MATCH($A123,Produtos!$A$5:$A$204,0)),""))</x:f>
      </x:c>
      <x:c r="D123" s="36" t="str">
        <x:f>IF($A123="","",IFERROR(INDEX(Produtos!$F$5:$F$204,MATCH($A123,Produtos!$A$5:$A$204,0)),0))</x:f>
      </x:c>
      <x:c r="E123" s="36" t="str">
        <x:f>IF($A123="","",IFERROR(INDEX(Produtos!$H$5:$H$204,MATCH($A123,Produtos!$A$5:$A$204,0))+INDEX(Produtos!$I$5:$I$204,MATCH($A123,Produtos!$A$5:$A$204,0)),0))</x:f>
      </x:c>
      <x:c r="F123" s="36" t="str">
        <x:f>IF($A123="","",IFERROR(INDEX(Produtos!$N$5:$N$204,MATCH($A123,Produtos!$A$5:$A$204,0)),0))</x:f>
      </x:c>
      <x:c r="G123" s="36" t="str">
        <x:f>IF($A123="","",IFERROR(INDEX(Produtos!$M$5:$M$204,MATCH($A123,Produtos!$A$5:$A$204,0))/30*INDEX(Produtos!$J$5:$J$204,MATCH($A123,Produtos!$A$5:$A$204,0)),0))</x:f>
      </x:c>
      <x:c r="H123" s="36" t="str">
        <x:f>IF($A123="","",IFERROR(INDEX(Produtos!$P$5:$P$204,MATCH($A123,Produtos!$A$5:$A$204,0)),0))</x:f>
      </x:c>
      <x:c r="I123" s="36" t="str">
        <x:f>IF($A123="","",IFERROR(INDEX(Produtos!$K$5:$K$204,MATCH($A123,Produtos!$A$5:$A$204,0)),1))</x:f>
      </x:c>
      <x:c r="J123" s="26"/>
      <x:c r="K123" s="45"/>
      <x:c r="L123" s="48" t="str">
        <x:f>IF(OR($A123="",$K123=""),"",$K123+$D123)</x:f>
      </x:c>
      <x:c r="M123" s="36" t="str">
        <x:f>IF($A123="","",IF($H123=0,"SEM PEDIDO",IF($J123=0,"PLANEJAR",IF($J123&lt;$H123,"PEDIDO INSUFICIENTE",IF($L123&gt;Listas!$B$6+$D123,"RISCO DE ATRASO","COBERTO")))))</x:f>
      </x:c>
      <x:c r="N123" s="27"/>
      <x:c r="O123" s="1"/>
      <x:c r="P123" s="1"/>
      <x:c r="Q123" s="1"/>
      <x:c r="R123" s="1"/>
      <x:c r="S123" s="1"/>
      <x:c r="T123" s="1"/>
      <x:c r="U123" s="1"/>
      <x:c r="V123" s="1"/>
      <x:c r="W123" s="1"/>
    </x:row>
    <x:row r="124">
      <x:c r="A124" s="26"/>
      <x:c r="B124" s="36" t="str">
        <x:f>IF($A124="","",IFERROR(INDEX(Produtos!$B$5:$B$204,MATCH($A124,Produtos!$A$5:$A$204,0)),""))</x:f>
      </x:c>
      <x:c r="C124" s="36" t="str">
        <x:f>IF($A124="","",IFERROR(INDEX(Produtos!$E$5:$E$204,MATCH($A124,Produtos!$A$5:$A$204,0)),""))</x:f>
      </x:c>
      <x:c r="D124" s="36" t="str">
        <x:f>IF($A124="","",IFERROR(INDEX(Produtos!$F$5:$F$204,MATCH($A124,Produtos!$A$5:$A$204,0)),0))</x:f>
      </x:c>
      <x:c r="E124" s="36" t="str">
        <x:f>IF($A124="","",IFERROR(INDEX(Produtos!$H$5:$H$204,MATCH($A124,Produtos!$A$5:$A$204,0))+INDEX(Produtos!$I$5:$I$204,MATCH($A124,Produtos!$A$5:$A$204,0)),0))</x:f>
      </x:c>
      <x:c r="F124" s="36" t="str">
        <x:f>IF($A124="","",IFERROR(INDEX(Produtos!$N$5:$N$204,MATCH($A124,Produtos!$A$5:$A$204,0)),0))</x:f>
      </x:c>
      <x:c r="G124" s="36" t="str">
        <x:f>IF($A124="","",IFERROR(INDEX(Produtos!$M$5:$M$204,MATCH($A124,Produtos!$A$5:$A$204,0))/30*INDEX(Produtos!$J$5:$J$204,MATCH($A124,Produtos!$A$5:$A$204,0)),0))</x:f>
      </x:c>
      <x:c r="H124" s="36" t="str">
        <x:f>IF($A124="","",IFERROR(INDEX(Produtos!$P$5:$P$204,MATCH($A124,Produtos!$A$5:$A$204,0)),0))</x:f>
      </x:c>
      <x:c r="I124" s="36" t="str">
        <x:f>IF($A124="","",IFERROR(INDEX(Produtos!$K$5:$K$204,MATCH($A124,Produtos!$A$5:$A$204,0)),1))</x:f>
      </x:c>
      <x:c r="J124" s="26"/>
      <x:c r="K124" s="45"/>
      <x:c r="L124" s="48" t="str">
        <x:f>IF(OR($A124="",$K124=""),"",$K124+$D124)</x:f>
      </x:c>
      <x:c r="M124" s="36" t="str">
        <x:f>IF($A124="","",IF($H124=0,"SEM PEDIDO",IF($J124=0,"PLANEJAR",IF($J124&lt;$H124,"PEDIDO INSUFICIENTE",IF($L124&gt;Listas!$B$6+$D124,"RISCO DE ATRASO","COBERTO")))))</x:f>
      </x:c>
      <x:c r="N124" s="27"/>
      <x:c r="O124" s="1"/>
      <x:c r="P124" s="1"/>
      <x:c r="Q124" s="1"/>
      <x:c r="R124" s="1"/>
      <x:c r="S124" s="1"/>
      <x:c r="T124" s="1"/>
      <x:c r="U124" s="1"/>
      <x:c r="V124" s="1"/>
      <x:c r="W124" s="1"/>
    </x:row>
    <x:row r="125">
      <x:c r="A125" s="26"/>
      <x:c r="B125" s="36" t="str">
        <x:f>IF($A125="","",IFERROR(INDEX(Produtos!$B$5:$B$204,MATCH($A125,Produtos!$A$5:$A$204,0)),""))</x:f>
      </x:c>
      <x:c r="C125" s="36" t="str">
        <x:f>IF($A125="","",IFERROR(INDEX(Produtos!$E$5:$E$204,MATCH($A125,Produtos!$A$5:$A$204,0)),""))</x:f>
      </x:c>
      <x:c r="D125" s="36" t="str">
        <x:f>IF($A125="","",IFERROR(INDEX(Produtos!$F$5:$F$204,MATCH($A125,Produtos!$A$5:$A$204,0)),0))</x:f>
      </x:c>
      <x:c r="E125" s="36" t="str">
        <x:f>IF($A125="","",IFERROR(INDEX(Produtos!$H$5:$H$204,MATCH($A125,Produtos!$A$5:$A$204,0))+INDEX(Produtos!$I$5:$I$204,MATCH($A125,Produtos!$A$5:$A$204,0)),0))</x:f>
      </x:c>
      <x:c r="F125" s="36" t="str">
        <x:f>IF($A125="","",IFERROR(INDEX(Produtos!$N$5:$N$204,MATCH($A125,Produtos!$A$5:$A$204,0)),0))</x:f>
      </x:c>
      <x:c r="G125" s="36" t="str">
        <x:f>IF($A125="","",IFERROR(INDEX(Produtos!$M$5:$M$204,MATCH($A125,Produtos!$A$5:$A$204,0))/30*INDEX(Produtos!$J$5:$J$204,MATCH($A125,Produtos!$A$5:$A$204,0)),0))</x:f>
      </x:c>
      <x:c r="H125" s="36" t="str">
        <x:f>IF($A125="","",IFERROR(INDEX(Produtos!$P$5:$P$204,MATCH($A125,Produtos!$A$5:$A$204,0)),0))</x:f>
      </x:c>
      <x:c r="I125" s="36" t="str">
        <x:f>IF($A125="","",IFERROR(INDEX(Produtos!$K$5:$K$204,MATCH($A125,Produtos!$A$5:$A$204,0)),1))</x:f>
      </x:c>
      <x:c r="J125" s="26"/>
      <x:c r="K125" s="45"/>
      <x:c r="L125" s="48" t="str">
        <x:f>IF(OR($A125="",$K125=""),"",$K125+$D125)</x:f>
      </x:c>
      <x:c r="M125" s="36" t="str">
        <x:f>IF($A125="","",IF($H125=0,"SEM PEDIDO",IF($J125=0,"PLANEJAR",IF($J125&lt;$H125,"PEDIDO INSUFICIENTE",IF($L125&gt;Listas!$B$6+$D125,"RISCO DE ATRASO","COBERTO")))))</x:f>
      </x:c>
      <x:c r="N125" s="27"/>
      <x:c r="O125" s="1"/>
      <x:c r="P125" s="1"/>
      <x:c r="Q125" s="1"/>
      <x:c r="R125" s="1"/>
      <x:c r="S125" s="1"/>
      <x:c r="T125" s="1"/>
      <x:c r="U125" s="1"/>
      <x:c r="V125" s="1"/>
      <x:c r="W125" s="1"/>
    </x:row>
    <x:row r="126">
      <x:c r="A126" s="26"/>
      <x:c r="B126" s="36" t="str">
        <x:f>IF($A126="","",IFERROR(INDEX(Produtos!$B$5:$B$204,MATCH($A126,Produtos!$A$5:$A$204,0)),""))</x:f>
      </x:c>
      <x:c r="C126" s="36" t="str">
        <x:f>IF($A126="","",IFERROR(INDEX(Produtos!$E$5:$E$204,MATCH($A126,Produtos!$A$5:$A$204,0)),""))</x:f>
      </x:c>
      <x:c r="D126" s="36" t="str">
        <x:f>IF($A126="","",IFERROR(INDEX(Produtos!$F$5:$F$204,MATCH($A126,Produtos!$A$5:$A$204,0)),0))</x:f>
      </x:c>
      <x:c r="E126" s="36" t="str">
        <x:f>IF($A126="","",IFERROR(INDEX(Produtos!$H$5:$H$204,MATCH($A126,Produtos!$A$5:$A$204,0))+INDEX(Produtos!$I$5:$I$204,MATCH($A126,Produtos!$A$5:$A$204,0)),0))</x:f>
      </x:c>
      <x:c r="F126" s="36" t="str">
        <x:f>IF($A126="","",IFERROR(INDEX(Produtos!$N$5:$N$204,MATCH($A126,Produtos!$A$5:$A$204,0)),0))</x:f>
      </x:c>
      <x:c r="G126" s="36" t="str">
        <x:f>IF($A126="","",IFERROR(INDEX(Produtos!$M$5:$M$204,MATCH($A126,Produtos!$A$5:$A$204,0))/30*INDEX(Produtos!$J$5:$J$204,MATCH($A126,Produtos!$A$5:$A$204,0)),0))</x:f>
      </x:c>
      <x:c r="H126" s="36" t="str">
        <x:f>IF($A126="","",IFERROR(INDEX(Produtos!$P$5:$P$204,MATCH($A126,Produtos!$A$5:$A$204,0)),0))</x:f>
      </x:c>
      <x:c r="I126" s="36" t="str">
        <x:f>IF($A126="","",IFERROR(INDEX(Produtos!$K$5:$K$204,MATCH($A126,Produtos!$A$5:$A$204,0)),1))</x:f>
      </x:c>
      <x:c r="J126" s="26"/>
      <x:c r="K126" s="45"/>
      <x:c r="L126" s="48" t="str">
        <x:f>IF(OR($A126="",$K126=""),"",$K126+$D126)</x:f>
      </x:c>
      <x:c r="M126" s="36" t="str">
        <x:f>IF($A126="","",IF($H126=0,"SEM PEDIDO",IF($J126=0,"PLANEJAR",IF($J126&lt;$H126,"PEDIDO INSUFICIENTE",IF($L126&gt;Listas!$B$6+$D126,"RISCO DE ATRASO","COBERTO")))))</x:f>
      </x:c>
      <x:c r="N126" s="27"/>
      <x:c r="O126" s="1"/>
      <x:c r="P126" s="1"/>
      <x:c r="Q126" s="1"/>
      <x:c r="R126" s="1"/>
      <x:c r="S126" s="1"/>
      <x:c r="T126" s="1"/>
      <x:c r="U126" s="1"/>
      <x:c r="V126" s="1"/>
      <x:c r="W126" s="1"/>
    </x:row>
    <x:row r="127">
      <x:c r="A127" s="26"/>
      <x:c r="B127" s="36" t="str">
        <x:f>IF($A127="","",IFERROR(INDEX(Produtos!$B$5:$B$204,MATCH($A127,Produtos!$A$5:$A$204,0)),""))</x:f>
      </x:c>
      <x:c r="C127" s="36" t="str">
        <x:f>IF($A127="","",IFERROR(INDEX(Produtos!$E$5:$E$204,MATCH($A127,Produtos!$A$5:$A$204,0)),""))</x:f>
      </x:c>
      <x:c r="D127" s="36" t="str">
        <x:f>IF($A127="","",IFERROR(INDEX(Produtos!$F$5:$F$204,MATCH($A127,Produtos!$A$5:$A$204,0)),0))</x:f>
      </x:c>
      <x:c r="E127" s="36" t="str">
        <x:f>IF($A127="","",IFERROR(INDEX(Produtos!$H$5:$H$204,MATCH($A127,Produtos!$A$5:$A$204,0))+INDEX(Produtos!$I$5:$I$204,MATCH($A127,Produtos!$A$5:$A$204,0)),0))</x:f>
      </x:c>
      <x:c r="F127" s="36" t="str">
        <x:f>IF($A127="","",IFERROR(INDEX(Produtos!$N$5:$N$204,MATCH($A127,Produtos!$A$5:$A$204,0)),0))</x:f>
      </x:c>
      <x:c r="G127" s="36" t="str">
        <x:f>IF($A127="","",IFERROR(INDEX(Produtos!$M$5:$M$204,MATCH($A127,Produtos!$A$5:$A$204,0))/30*INDEX(Produtos!$J$5:$J$204,MATCH($A127,Produtos!$A$5:$A$204,0)),0))</x:f>
      </x:c>
      <x:c r="H127" s="36" t="str">
        <x:f>IF($A127="","",IFERROR(INDEX(Produtos!$P$5:$P$204,MATCH($A127,Produtos!$A$5:$A$204,0)),0))</x:f>
      </x:c>
      <x:c r="I127" s="36" t="str">
        <x:f>IF($A127="","",IFERROR(INDEX(Produtos!$K$5:$K$204,MATCH($A127,Produtos!$A$5:$A$204,0)),1))</x:f>
      </x:c>
      <x:c r="J127" s="26"/>
      <x:c r="K127" s="45"/>
      <x:c r="L127" s="48" t="str">
        <x:f>IF(OR($A127="",$K127=""),"",$K127+$D127)</x:f>
      </x:c>
      <x:c r="M127" s="36" t="str">
        <x:f>IF($A127="","",IF($H127=0,"SEM PEDIDO",IF($J127=0,"PLANEJAR",IF($J127&lt;$H127,"PEDIDO INSUFICIENTE",IF($L127&gt;Listas!$B$6+$D127,"RISCO DE ATRASO","COBERTO")))))</x:f>
      </x:c>
      <x:c r="N127" s="27"/>
      <x:c r="O127" s="1"/>
      <x:c r="P127" s="1"/>
      <x:c r="Q127" s="1"/>
      <x:c r="R127" s="1"/>
      <x:c r="S127" s="1"/>
      <x:c r="T127" s="1"/>
      <x:c r="U127" s="1"/>
      <x:c r="V127" s="1"/>
      <x:c r="W127" s="1"/>
    </x:row>
    <x:row r="128">
      <x:c r="A128" s="26"/>
      <x:c r="B128" s="36" t="str">
        <x:f>IF($A128="","",IFERROR(INDEX(Produtos!$B$5:$B$204,MATCH($A128,Produtos!$A$5:$A$204,0)),""))</x:f>
      </x:c>
      <x:c r="C128" s="36" t="str">
        <x:f>IF($A128="","",IFERROR(INDEX(Produtos!$E$5:$E$204,MATCH($A128,Produtos!$A$5:$A$204,0)),""))</x:f>
      </x:c>
      <x:c r="D128" s="36" t="str">
        <x:f>IF($A128="","",IFERROR(INDEX(Produtos!$F$5:$F$204,MATCH($A128,Produtos!$A$5:$A$204,0)),0))</x:f>
      </x:c>
      <x:c r="E128" s="36" t="str">
        <x:f>IF($A128="","",IFERROR(INDEX(Produtos!$H$5:$H$204,MATCH($A128,Produtos!$A$5:$A$204,0))+INDEX(Produtos!$I$5:$I$204,MATCH($A128,Produtos!$A$5:$A$204,0)),0))</x:f>
      </x:c>
      <x:c r="F128" s="36" t="str">
        <x:f>IF($A128="","",IFERROR(INDEX(Produtos!$N$5:$N$204,MATCH($A128,Produtos!$A$5:$A$204,0)),0))</x:f>
      </x:c>
      <x:c r="G128" s="36" t="str">
        <x:f>IF($A128="","",IFERROR(INDEX(Produtos!$M$5:$M$204,MATCH($A128,Produtos!$A$5:$A$204,0))/30*INDEX(Produtos!$J$5:$J$204,MATCH($A128,Produtos!$A$5:$A$204,0)),0))</x:f>
      </x:c>
      <x:c r="H128" s="36" t="str">
        <x:f>IF($A128="","",IFERROR(INDEX(Produtos!$P$5:$P$204,MATCH($A128,Produtos!$A$5:$A$204,0)),0))</x:f>
      </x:c>
      <x:c r="I128" s="36" t="str">
        <x:f>IF($A128="","",IFERROR(INDEX(Produtos!$K$5:$K$204,MATCH($A128,Produtos!$A$5:$A$204,0)),1))</x:f>
      </x:c>
      <x:c r="J128" s="26"/>
      <x:c r="K128" s="45"/>
      <x:c r="L128" s="48" t="str">
        <x:f>IF(OR($A128="",$K128=""),"",$K128+$D128)</x:f>
      </x:c>
      <x:c r="M128" s="36" t="str">
        <x:f>IF($A128="","",IF($H128=0,"SEM PEDIDO",IF($J128=0,"PLANEJAR",IF($J128&lt;$H128,"PEDIDO INSUFICIENTE",IF($L128&gt;Listas!$B$6+$D128,"RISCO DE ATRASO","COBERTO")))))</x:f>
      </x:c>
      <x:c r="N128" s="27"/>
      <x:c r="O128" s="1"/>
      <x:c r="P128" s="1"/>
      <x:c r="Q128" s="1"/>
      <x:c r="R128" s="1"/>
      <x:c r="S128" s="1"/>
      <x:c r="T128" s="1"/>
      <x:c r="U128" s="1"/>
      <x:c r="V128" s="1"/>
      <x:c r="W128" s="1"/>
    </x:row>
    <x:row r="129">
      <x:c r="A129" s="26"/>
      <x:c r="B129" s="36" t="str">
        <x:f>IF($A129="","",IFERROR(INDEX(Produtos!$B$5:$B$204,MATCH($A129,Produtos!$A$5:$A$204,0)),""))</x:f>
      </x:c>
      <x:c r="C129" s="36" t="str">
        <x:f>IF($A129="","",IFERROR(INDEX(Produtos!$E$5:$E$204,MATCH($A129,Produtos!$A$5:$A$204,0)),""))</x:f>
      </x:c>
      <x:c r="D129" s="36" t="str">
        <x:f>IF($A129="","",IFERROR(INDEX(Produtos!$F$5:$F$204,MATCH($A129,Produtos!$A$5:$A$204,0)),0))</x:f>
      </x:c>
      <x:c r="E129" s="36" t="str">
        <x:f>IF($A129="","",IFERROR(INDEX(Produtos!$H$5:$H$204,MATCH($A129,Produtos!$A$5:$A$204,0))+INDEX(Produtos!$I$5:$I$204,MATCH($A129,Produtos!$A$5:$A$204,0)),0))</x:f>
      </x:c>
      <x:c r="F129" s="36" t="str">
        <x:f>IF($A129="","",IFERROR(INDEX(Produtos!$N$5:$N$204,MATCH($A129,Produtos!$A$5:$A$204,0)),0))</x:f>
      </x:c>
      <x:c r="G129" s="36" t="str">
        <x:f>IF($A129="","",IFERROR(INDEX(Produtos!$M$5:$M$204,MATCH($A129,Produtos!$A$5:$A$204,0))/30*INDEX(Produtos!$J$5:$J$204,MATCH($A129,Produtos!$A$5:$A$204,0)),0))</x:f>
      </x:c>
      <x:c r="H129" s="36" t="str">
        <x:f>IF($A129="","",IFERROR(INDEX(Produtos!$P$5:$P$204,MATCH($A129,Produtos!$A$5:$A$204,0)),0))</x:f>
      </x:c>
      <x:c r="I129" s="36" t="str">
        <x:f>IF($A129="","",IFERROR(INDEX(Produtos!$K$5:$K$204,MATCH($A129,Produtos!$A$5:$A$204,0)),1))</x:f>
      </x:c>
      <x:c r="J129" s="26"/>
      <x:c r="K129" s="45"/>
      <x:c r="L129" s="48" t="str">
        <x:f>IF(OR($A129="",$K129=""),"",$K129+$D129)</x:f>
      </x:c>
      <x:c r="M129" s="36" t="str">
        <x:f>IF($A129="","",IF($H129=0,"SEM PEDIDO",IF($J129=0,"PLANEJAR",IF($J129&lt;$H129,"PEDIDO INSUFICIENTE",IF($L129&gt;Listas!$B$6+$D129,"RISCO DE ATRASO","COBERTO")))))</x:f>
      </x:c>
      <x:c r="N129" s="27"/>
      <x:c r="O129" s="1"/>
      <x:c r="P129" s="1"/>
      <x:c r="Q129" s="1"/>
      <x:c r="R129" s="1"/>
      <x:c r="S129" s="1"/>
      <x:c r="T129" s="1"/>
      <x:c r="U129" s="1"/>
      <x:c r="V129" s="1"/>
      <x:c r="W129" s="1"/>
    </x:row>
    <x:row r="130">
      <x:c r="A130" s="26"/>
      <x:c r="B130" s="36" t="str">
        <x:f>IF($A130="","",IFERROR(INDEX(Produtos!$B$5:$B$204,MATCH($A130,Produtos!$A$5:$A$204,0)),""))</x:f>
      </x:c>
      <x:c r="C130" s="36" t="str">
        <x:f>IF($A130="","",IFERROR(INDEX(Produtos!$E$5:$E$204,MATCH($A130,Produtos!$A$5:$A$204,0)),""))</x:f>
      </x:c>
      <x:c r="D130" s="36" t="str">
        <x:f>IF($A130="","",IFERROR(INDEX(Produtos!$F$5:$F$204,MATCH($A130,Produtos!$A$5:$A$204,0)),0))</x:f>
      </x:c>
      <x:c r="E130" s="36" t="str">
        <x:f>IF($A130="","",IFERROR(INDEX(Produtos!$H$5:$H$204,MATCH($A130,Produtos!$A$5:$A$204,0))+INDEX(Produtos!$I$5:$I$204,MATCH($A130,Produtos!$A$5:$A$204,0)),0))</x:f>
      </x:c>
      <x:c r="F130" s="36" t="str">
        <x:f>IF($A130="","",IFERROR(INDEX(Produtos!$N$5:$N$204,MATCH($A130,Produtos!$A$5:$A$204,0)),0))</x:f>
      </x:c>
      <x:c r="G130" s="36" t="str">
        <x:f>IF($A130="","",IFERROR(INDEX(Produtos!$M$5:$M$204,MATCH($A130,Produtos!$A$5:$A$204,0))/30*INDEX(Produtos!$J$5:$J$204,MATCH($A130,Produtos!$A$5:$A$204,0)),0))</x:f>
      </x:c>
      <x:c r="H130" s="36" t="str">
        <x:f>IF($A130="","",IFERROR(INDEX(Produtos!$P$5:$P$204,MATCH($A130,Produtos!$A$5:$A$204,0)),0))</x:f>
      </x:c>
      <x:c r="I130" s="36" t="str">
        <x:f>IF($A130="","",IFERROR(INDEX(Produtos!$K$5:$K$204,MATCH($A130,Produtos!$A$5:$A$204,0)),1))</x:f>
      </x:c>
      <x:c r="J130" s="26"/>
      <x:c r="K130" s="45"/>
      <x:c r="L130" s="48" t="str">
        <x:f>IF(OR($A130="",$K130=""),"",$K130+$D130)</x:f>
      </x:c>
      <x:c r="M130" s="36" t="str">
        <x:f>IF($A130="","",IF($H130=0,"SEM PEDIDO",IF($J130=0,"PLANEJAR",IF($J130&lt;$H130,"PEDIDO INSUFICIENTE",IF($L130&gt;Listas!$B$6+$D130,"RISCO DE ATRASO","COBERTO")))))</x:f>
      </x:c>
      <x:c r="N130" s="27"/>
      <x:c r="O130" s="1"/>
      <x:c r="P130" s="1"/>
      <x:c r="Q130" s="1"/>
      <x:c r="R130" s="1"/>
      <x:c r="S130" s="1"/>
      <x:c r="T130" s="1"/>
      <x:c r="U130" s="1"/>
      <x:c r="V130" s="1"/>
      <x:c r="W130" s="1"/>
    </x:row>
    <x:row r="131">
      <x:c r="A131" s="26"/>
      <x:c r="B131" s="36" t="str">
        <x:f>IF($A131="","",IFERROR(INDEX(Produtos!$B$5:$B$204,MATCH($A131,Produtos!$A$5:$A$204,0)),""))</x:f>
      </x:c>
      <x:c r="C131" s="36" t="str">
        <x:f>IF($A131="","",IFERROR(INDEX(Produtos!$E$5:$E$204,MATCH($A131,Produtos!$A$5:$A$204,0)),""))</x:f>
      </x:c>
      <x:c r="D131" s="36" t="str">
        <x:f>IF($A131="","",IFERROR(INDEX(Produtos!$F$5:$F$204,MATCH($A131,Produtos!$A$5:$A$204,0)),0))</x:f>
      </x:c>
      <x:c r="E131" s="36" t="str">
        <x:f>IF($A131="","",IFERROR(INDEX(Produtos!$H$5:$H$204,MATCH($A131,Produtos!$A$5:$A$204,0))+INDEX(Produtos!$I$5:$I$204,MATCH($A131,Produtos!$A$5:$A$204,0)),0))</x:f>
      </x:c>
      <x:c r="F131" s="36" t="str">
        <x:f>IF($A131="","",IFERROR(INDEX(Produtos!$N$5:$N$204,MATCH($A131,Produtos!$A$5:$A$204,0)),0))</x:f>
      </x:c>
      <x:c r="G131" s="36" t="str">
        <x:f>IF($A131="","",IFERROR(INDEX(Produtos!$M$5:$M$204,MATCH($A131,Produtos!$A$5:$A$204,0))/30*INDEX(Produtos!$J$5:$J$204,MATCH($A131,Produtos!$A$5:$A$204,0)),0))</x:f>
      </x:c>
      <x:c r="H131" s="36" t="str">
        <x:f>IF($A131="","",IFERROR(INDEX(Produtos!$P$5:$P$204,MATCH($A131,Produtos!$A$5:$A$204,0)),0))</x:f>
      </x:c>
      <x:c r="I131" s="36" t="str">
        <x:f>IF($A131="","",IFERROR(INDEX(Produtos!$K$5:$K$204,MATCH($A131,Produtos!$A$5:$A$204,0)),1))</x:f>
      </x:c>
      <x:c r="J131" s="26"/>
      <x:c r="K131" s="45"/>
      <x:c r="L131" s="48" t="str">
        <x:f>IF(OR($A131="",$K131=""),"",$K131+$D131)</x:f>
      </x:c>
      <x:c r="M131" s="36" t="str">
        <x:f>IF($A131="","",IF($H131=0,"SEM PEDIDO",IF($J131=0,"PLANEJAR",IF($J131&lt;$H131,"PEDIDO INSUFICIENTE",IF($L131&gt;Listas!$B$6+$D131,"RISCO DE ATRASO","COBERTO")))))</x:f>
      </x:c>
      <x:c r="N131" s="27"/>
      <x:c r="O131" s="1"/>
      <x:c r="P131" s="1"/>
      <x:c r="Q131" s="1"/>
      <x:c r="R131" s="1"/>
      <x:c r="S131" s="1"/>
      <x:c r="T131" s="1"/>
      <x:c r="U131" s="1"/>
      <x:c r="V131" s="1"/>
      <x:c r="W131" s="1"/>
    </x:row>
    <x:row r="132">
      <x:c r="A132" s="26"/>
      <x:c r="B132" s="36" t="str">
        <x:f>IF($A132="","",IFERROR(INDEX(Produtos!$B$5:$B$204,MATCH($A132,Produtos!$A$5:$A$204,0)),""))</x:f>
      </x:c>
      <x:c r="C132" s="36" t="str">
        <x:f>IF($A132="","",IFERROR(INDEX(Produtos!$E$5:$E$204,MATCH($A132,Produtos!$A$5:$A$204,0)),""))</x:f>
      </x:c>
      <x:c r="D132" s="36" t="str">
        <x:f>IF($A132="","",IFERROR(INDEX(Produtos!$F$5:$F$204,MATCH($A132,Produtos!$A$5:$A$204,0)),0))</x:f>
      </x:c>
      <x:c r="E132" s="36" t="str">
        <x:f>IF($A132="","",IFERROR(INDEX(Produtos!$H$5:$H$204,MATCH($A132,Produtos!$A$5:$A$204,0))+INDEX(Produtos!$I$5:$I$204,MATCH($A132,Produtos!$A$5:$A$204,0)),0))</x:f>
      </x:c>
      <x:c r="F132" s="36" t="str">
        <x:f>IF($A132="","",IFERROR(INDEX(Produtos!$N$5:$N$204,MATCH($A132,Produtos!$A$5:$A$204,0)),0))</x:f>
      </x:c>
      <x:c r="G132" s="36" t="str">
        <x:f>IF($A132="","",IFERROR(INDEX(Produtos!$M$5:$M$204,MATCH($A132,Produtos!$A$5:$A$204,0))/30*INDEX(Produtos!$J$5:$J$204,MATCH($A132,Produtos!$A$5:$A$204,0)),0))</x:f>
      </x:c>
      <x:c r="H132" s="36" t="str">
        <x:f>IF($A132="","",IFERROR(INDEX(Produtos!$P$5:$P$204,MATCH($A132,Produtos!$A$5:$A$204,0)),0))</x:f>
      </x:c>
      <x:c r="I132" s="36" t="str">
        <x:f>IF($A132="","",IFERROR(INDEX(Produtos!$K$5:$K$204,MATCH($A132,Produtos!$A$5:$A$204,0)),1))</x:f>
      </x:c>
      <x:c r="J132" s="26"/>
      <x:c r="K132" s="45"/>
      <x:c r="L132" s="48" t="str">
        <x:f>IF(OR($A132="",$K132=""),"",$K132+$D132)</x:f>
      </x:c>
      <x:c r="M132" s="36" t="str">
        <x:f>IF($A132="","",IF($H132=0,"SEM PEDIDO",IF($J132=0,"PLANEJAR",IF($J132&lt;$H132,"PEDIDO INSUFICIENTE",IF($L132&gt;Listas!$B$6+$D132,"RISCO DE ATRASO","COBERTO")))))</x:f>
      </x:c>
      <x:c r="N132" s="27"/>
      <x:c r="O132" s="1"/>
      <x:c r="P132" s="1"/>
      <x:c r="Q132" s="1"/>
      <x:c r="R132" s="1"/>
      <x:c r="S132" s="1"/>
      <x:c r="T132" s="1"/>
      <x:c r="U132" s="1"/>
      <x:c r="V132" s="1"/>
      <x:c r="W132" s="1"/>
    </x:row>
    <x:row r="133">
      <x:c r="A133" s="26"/>
      <x:c r="B133" s="36" t="str">
        <x:f>IF($A133="","",IFERROR(INDEX(Produtos!$B$5:$B$204,MATCH($A133,Produtos!$A$5:$A$204,0)),""))</x:f>
      </x:c>
      <x:c r="C133" s="36" t="str">
        <x:f>IF($A133="","",IFERROR(INDEX(Produtos!$E$5:$E$204,MATCH($A133,Produtos!$A$5:$A$204,0)),""))</x:f>
      </x:c>
      <x:c r="D133" s="36" t="str">
        <x:f>IF($A133="","",IFERROR(INDEX(Produtos!$F$5:$F$204,MATCH($A133,Produtos!$A$5:$A$204,0)),0))</x:f>
      </x:c>
      <x:c r="E133" s="36" t="str">
        <x:f>IF($A133="","",IFERROR(INDEX(Produtos!$H$5:$H$204,MATCH($A133,Produtos!$A$5:$A$204,0))+INDEX(Produtos!$I$5:$I$204,MATCH($A133,Produtos!$A$5:$A$204,0)),0))</x:f>
      </x:c>
      <x:c r="F133" s="36" t="str">
        <x:f>IF($A133="","",IFERROR(INDEX(Produtos!$N$5:$N$204,MATCH($A133,Produtos!$A$5:$A$204,0)),0))</x:f>
      </x:c>
      <x:c r="G133" s="36" t="str">
        <x:f>IF($A133="","",IFERROR(INDEX(Produtos!$M$5:$M$204,MATCH($A133,Produtos!$A$5:$A$204,0))/30*INDEX(Produtos!$J$5:$J$204,MATCH($A133,Produtos!$A$5:$A$204,0)),0))</x:f>
      </x:c>
      <x:c r="H133" s="36" t="str">
        <x:f>IF($A133="","",IFERROR(INDEX(Produtos!$P$5:$P$204,MATCH($A133,Produtos!$A$5:$A$204,0)),0))</x:f>
      </x:c>
      <x:c r="I133" s="36" t="str">
        <x:f>IF($A133="","",IFERROR(INDEX(Produtos!$K$5:$K$204,MATCH($A133,Produtos!$A$5:$A$204,0)),1))</x:f>
      </x:c>
      <x:c r="J133" s="26"/>
      <x:c r="K133" s="45"/>
      <x:c r="L133" s="48" t="str">
        <x:f>IF(OR($A133="",$K133=""),"",$K133+$D133)</x:f>
      </x:c>
      <x:c r="M133" s="36" t="str">
        <x:f>IF($A133="","",IF($H133=0,"SEM PEDIDO",IF($J133=0,"PLANEJAR",IF($J133&lt;$H133,"PEDIDO INSUFICIENTE",IF($L133&gt;Listas!$B$6+$D133,"RISCO DE ATRASO","COBERTO")))))</x:f>
      </x:c>
      <x:c r="N133" s="27"/>
      <x:c r="O133" s="1"/>
      <x:c r="P133" s="1"/>
      <x:c r="Q133" s="1"/>
      <x:c r="R133" s="1"/>
      <x:c r="S133" s="1"/>
      <x:c r="T133" s="1"/>
      <x:c r="U133" s="1"/>
      <x:c r="V133" s="1"/>
      <x:c r="W133" s="1"/>
    </x:row>
    <x:row r="134">
      <x:c r="A134" s="26"/>
      <x:c r="B134" s="36" t="str">
        <x:f>IF($A134="","",IFERROR(INDEX(Produtos!$B$5:$B$204,MATCH($A134,Produtos!$A$5:$A$204,0)),""))</x:f>
      </x:c>
      <x:c r="C134" s="36" t="str">
        <x:f>IF($A134="","",IFERROR(INDEX(Produtos!$E$5:$E$204,MATCH($A134,Produtos!$A$5:$A$204,0)),""))</x:f>
      </x:c>
      <x:c r="D134" s="36" t="str">
        <x:f>IF($A134="","",IFERROR(INDEX(Produtos!$F$5:$F$204,MATCH($A134,Produtos!$A$5:$A$204,0)),0))</x:f>
      </x:c>
      <x:c r="E134" s="36" t="str">
        <x:f>IF($A134="","",IFERROR(INDEX(Produtos!$H$5:$H$204,MATCH($A134,Produtos!$A$5:$A$204,0))+INDEX(Produtos!$I$5:$I$204,MATCH($A134,Produtos!$A$5:$A$204,0)),0))</x:f>
      </x:c>
      <x:c r="F134" s="36" t="str">
        <x:f>IF($A134="","",IFERROR(INDEX(Produtos!$N$5:$N$204,MATCH($A134,Produtos!$A$5:$A$204,0)),0))</x:f>
      </x:c>
      <x:c r="G134" s="36" t="str">
        <x:f>IF($A134="","",IFERROR(INDEX(Produtos!$M$5:$M$204,MATCH($A134,Produtos!$A$5:$A$204,0))/30*INDEX(Produtos!$J$5:$J$204,MATCH($A134,Produtos!$A$5:$A$204,0)),0))</x:f>
      </x:c>
      <x:c r="H134" s="36" t="str">
        <x:f>IF($A134="","",IFERROR(INDEX(Produtos!$P$5:$P$204,MATCH($A134,Produtos!$A$5:$A$204,0)),0))</x:f>
      </x:c>
      <x:c r="I134" s="36" t="str">
        <x:f>IF($A134="","",IFERROR(INDEX(Produtos!$K$5:$K$204,MATCH($A134,Produtos!$A$5:$A$204,0)),1))</x:f>
      </x:c>
      <x:c r="J134" s="26"/>
      <x:c r="K134" s="45"/>
      <x:c r="L134" s="48" t="str">
        <x:f>IF(OR($A134="",$K134=""),"",$K134+$D134)</x:f>
      </x:c>
      <x:c r="M134" s="36" t="str">
        <x:f>IF($A134="","",IF($H134=0,"SEM PEDIDO",IF($J134=0,"PLANEJAR",IF($J134&lt;$H134,"PEDIDO INSUFICIENTE",IF($L134&gt;Listas!$B$6+$D134,"RISCO DE ATRASO","COBERTO")))))</x:f>
      </x:c>
      <x:c r="N134" s="27"/>
      <x:c r="O134" s="1"/>
      <x:c r="P134" s="1"/>
      <x:c r="Q134" s="1"/>
      <x:c r="R134" s="1"/>
      <x:c r="S134" s="1"/>
      <x:c r="T134" s="1"/>
      <x:c r="U134" s="1"/>
      <x:c r="V134" s="1"/>
      <x:c r="W134" s="1"/>
    </x:row>
    <x:row r="135">
      <x:c r="A135" s="26"/>
      <x:c r="B135" s="36" t="str">
        <x:f>IF($A135="","",IFERROR(INDEX(Produtos!$B$5:$B$204,MATCH($A135,Produtos!$A$5:$A$204,0)),""))</x:f>
      </x:c>
      <x:c r="C135" s="36" t="str">
        <x:f>IF($A135="","",IFERROR(INDEX(Produtos!$E$5:$E$204,MATCH($A135,Produtos!$A$5:$A$204,0)),""))</x:f>
      </x:c>
      <x:c r="D135" s="36" t="str">
        <x:f>IF($A135="","",IFERROR(INDEX(Produtos!$F$5:$F$204,MATCH($A135,Produtos!$A$5:$A$204,0)),0))</x:f>
      </x:c>
      <x:c r="E135" s="36" t="str">
        <x:f>IF($A135="","",IFERROR(INDEX(Produtos!$H$5:$H$204,MATCH($A135,Produtos!$A$5:$A$204,0))+INDEX(Produtos!$I$5:$I$204,MATCH($A135,Produtos!$A$5:$A$204,0)),0))</x:f>
      </x:c>
      <x:c r="F135" s="36" t="str">
        <x:f>IF($A135="","",IFERROR(INDEX(Produtos!$N$5:$N$204,MATCH($A135,Produtos!$A$5:$A$204,0)),0))</x:f>
      </x:c>
      <x:c r="G135" s="36" t="str">
        <x:f>IF($A135="","",IFERROR(INDEX(Produtos!$M$5:$M$204,MATCH($A135,Produtos!$A$5:$A$204,0))/30*INDEX(Produtos!$J$5:$J$204,MATCH($A135,Produtos!$A$5:$A$204,0)),0))</x:f>
      </x:c>
      <x:c r="H135" s="36" t="str">
        <x:f>IF($A135="","",IFERROR(INDEX(Produtos!$P$5:$P$204,MATCH($A135,Produtos!$A$5:$A$204,0)),0))</x:f>
      </x:c>
      <x:c r="I135" s="36" t="str">
        <x:f>IF($A135="","",IFERROR(INDEX(Produtos!$K$5:$K$204,MATCH($A135,Produtos!$A$5:$A$204,0)),1))</x:f>
      </x:c>
      <x:c r="J135" s="26"/>
      <x:c r="K135" s="45"/>
      <x:c r="L135" s="48" t="str">
        <x:f>IF(OR($A135="",$K135=""),"",$K135+$D135)</x:f>
      </x:c>
      <x:c r="M135" s="36" t="str">
        <x:f>IF($A135="","",IF($H135=0,"SEM PEDIDO",IF($J135=0,"PLANEJAR",IF($J135&lt;$H135,"PEDIDO INSUFICIENTE",IF($L135&gt;Listas!$B$6+$D135,"RISCO DE ATRASO","COBERTO")))))</x:f>
      </x:c>
      <x:c r="N135" s="27"/>
      <x:c r="O135" s="1"/>
      <x:c r="P135" s="1"/>
      <x:c r="Q135" s="1"/>
      <x:c r="R135" s="1"/>
      <x:c r="S135" s="1"/>
      <x:c r="T135" s="1"/>
      <x:c r="U135" s="1"/>
      <x:c r="V135" s="1"/>
      <x:c r="W135" s="1"/>
    </x:row>
    <x:row r="136">
      <x:c r="A136" s="26"/>
      <x:c r="B136" s="36" t="str">
        <x:f>IF($A136="","",IFERROR(INDEX(Produtos!$B$5:$B$204,MATCH($A136,Produtos!$A$5:$A$204,0)),""))</x:f>
      </x:c>
      <x:c r="C136" s="36" t="str">
        <x:f>IF($A136="","",IFERROR(INDEX(Produtos!$E$5:$E$204,MATCH($A136,Produtos!$A$5:$A$204,0)),""))</x:f>
      </x:c>
      <x:c r="D136" s="36" t="str">
        <x:f>IF($A136="","",IFERROR(INDEX(Produtos!$F$5:$F$204,MATCH($A136,Produtos!$A$5:$A$204,0)),0))</x:f>
      </x:c>
      <x:c r="E136" s="36" t="str">
        <x:f>IF($A136="","",IFERROR(INDEX(Produtos!$H$5:$H$204,MATCH($A136,Produtos!$A$5:$A$204,0))+INDEX(Produtos!$I$5:$I$204,MATCH($A136,Produtos!$A$5:$A$204,0)),0))</x:f>
      </x:c>
      <x:c r="F136" s="36" t="str">
        <x:f>IF($A136="","",IFERROR(INDEX(Produtos!$N$5:$N$204,MATCH($A136,Produtos!$A$5:$A$204,0)),0))</x:f>
      </x:c>
      <x:c r="G136" s="36" t="str">
        <x:f>IF($A136="","",IFERROR(INDEX(Produtos!$M$5:$M$204,MATCH($A136,Produtos!$A$5:$A$204,0))/30*INDEX(Produtos!$J$5:$J$204,MATCH($A136,Produtos!$A$5:$A$204,0)),0))</x:f>
      </x:c>
      <x:c r="H136" s="36" t="str">
        <x:f>IF($A136="","",IFERROR(INDEX(Produtos!$P$5:$P$204,MATCH($A136,Produtos!$A$5:$A$204,0)),0))</x:f>
      </x:c>
      <x:c r="I136" s="36" t="str">
        <x:f>IF($A136="","",IFERROR(INDEX(Produtos!$K$5:$K$204,MATCH($A136,Produtos!$A$5:$A$204,0)),1))</x:f>
      </x:c>
      <x:c r="J136" s="26"/>
      <x:c r="K136" s="45"/>
      <x:c r="L136" s="48" t="str">
        <x:f>IF(OR($A136="",$K136=""),"",$K136+$D136)</x:f>
      </x:c>
      <x:c r="M136" s="36" t="str">
        <x:f>IF($A136="","",IF($H136=0,"SEM PEDIDO",IF($J136=0,"PLANEJAR",IF($J136&lt;$H136,"PEDIDO INSUFICIENTE",IF($L136&gt;Listas!$B$6+$D136,"RISCO DE ATRASO","COBERTO")))))</x:f>
      </x:c>
      <x:c r="N136" s="27"/>
      <x:c r="O136" s="1"/>
      <x:c r="P136" s="1"/>
      <x:c r="Q136" s="1"/>
      <x:c r="R136" s="1"/>
      <x:c r="S136" s="1"/>
      <x:c r="T136" s="1"/>
      <x:c r="U136" s="1"/>
      <x:c r="V136" s="1"/>
      <x:c r="W136" s="1"/>
    </x:row>
    <x:row r="137">
      <x:c r="A137" s="26"/>
      <x:c r="B137" s="36" t="str">
        <x:f>IF($A137="","",IFERROR(INDEX(Produtos!$B$5:$B$204,MATCH($A137,Produtos!$A$5:$A$204,0)),""))</x:f>
      </x:c>
      <x:c r="C137" s="36" t="str">
        <x:f>IF($A137="","",IFERROR(INDEX(Produtos!$E$5:$E$204,MATCH($A137,Produtos!$A$5:$A$204,0)),""))</x:f>
      </x:c>
      <x:c r="D137" s="36" t="str">
        <x:f>IF($A137="","",IFERROR(INDEX(Produtos!$F$5:$F$204,MATCH($A137,Produtos!$A$5:$A$204,0)),0))</x:f>
      </x:c>
      <x:c r="E137" s="36" t="str">
        <x:f>IF($A137="","",IFERROR(INDEX(Produtos!$H$5:$H$204,MATCH($A137,Produtos!$A$5:$A$204,0))+INDEX(Produtos!$I$5:$I$204,MATCH($A137,Produtos!$A$5:$A$204,0)),0))</x:f>
      </x:c>
      <x:c r="F137" s="36" t="str">
        <x:f>IF($A137="","",IFERROR(INDEX(Produtos!$N$5:$N$204,MATCH($A137,Produtos!$A$5:$A$204,0)),0))</x:f>
      </x:c>
      <x:c r="G137" s="36" t="str">
        <x:f>IF($A137="","",IFERROR(INDEX(Produtos!$M$5:$M$204,MATCH($A137,Produtos!$A$5:$A$204,0))/30*INDEX(Produtos!$J$5:$J$204,MATCH($A137,Produtos!$A$5:$A$204,0)),0))</x:f>
      </x:c>
      <x:c r="H137" s="36" t="str">
        <x:f>IF($A137="","",IFERROR(INDEX(Produtos!$P$5:$P$204,MATCH($A137,Produtos!$A$5:$A$204,0)),0))</x:f>
      </x:c>
      <x:c r="I137" s="36" t="str">
        <x:f>IF($A137="","",IFERROR(INDEX(Produtos!$K$5:$K$204,MATCH($A137,Produtos!$A$5:$A$204,0)),1))</x:f>
      </x:c>
      <x:c r="J137" s="26"/>
      <x:c r="K137" s="45"/>
      <x:c r="L137" s="48" t="str">
        <x:f>IF(OR($A137="",$K137=""),"",$K137+$D137)</x:f>
      </x:c>
      <x:c r="M137" s="36" t="str">
        <x:f>IF($A137="","",IF($H137=0,"SEM PEDIDO",IF($J137=0,"PLANEJAR",IF($J137&lt;$H137,"PEDIDO INSUFICIENTE",IF($L137&gt;Listas!$B$6+$D137,"RISCO DE ATRASO","COBERTO")))))</x:f>
      </x:c>
      <x:c r="N137" s="27"/>
      <x:c r="O137" s="1"/>
      <x:c r="P137" s="1"/>
      <x:c r="Q137" s="1"/>
      <x:c r="R137" s="1"/>
      <x:c r="S137" s="1"/>
      <x:c r="T137" s="1"/>
      <x:c r="U137" s="1"/>
      <x:c r="V137" s="1"/>
      <x:c r="W137" s="1"/>
    </x:row>
    <x:row r="138">
      <x:c r="A138" s="26"/>
      <x:c r="B138" s="36" t="str">
        <x:f>IF($A138="","",IFERROR(INDEX(Produtos!$B$5:$B$204,MATCH($A138,Produtos!$A$5:$A$204,0)),""))</x:f>
      </x:c>
      <x:c r="C138" s="36" t="str">
        <x:f>IF($A138="","",IFERROR(INDEX(Produtos!$E$5:$E$204,MATCH($A138,Produtos!$A$5:$A$204,0)),""))</x:f>
      </x:c>
      <x:c r="D138" s="36" t="str">
        <x:f>IF($A138="","",IFERROR(INDEX(Produtos!$F$5:$F$204,MATCH($A138,Produtos!$A$5:$A$204,0)),0))</x:f>
      </x:c>
      <x:c r="E138" s="36" t="str">
        <x:f>IF($A138="","",IFERROR(INDEX(Produtos!$H$5:$H$204,MATCH($A138,Produtos!$A$5:$A$204,0))+INDEX(Produtos!$I$5:$I$204,MATCH($A138,Produtos!$A$5:$A$204,0)),0))</x:f>
      </x:c>
      <x:c r="F138" s="36" t="str">
        <x:f>IF($A138="","",IFERROR(INDEX(Produtos!$N$5:$N$204,MATCH($A138,Produtos!$A$5:$A$204,0)),0))</x:f>
      </x:c>
      <x:c r="G138" s="36" t="str">
        <x:f>IF($A138="","",IFERROR(INDEX(Produtos!$M$5:$M$204,MATCH($A138,Produtos!$A$5:$A$204,0))/30*INDEX(Produtos!$J$5:$J$204,MATCH($A138,Produtos!$A$5:$A$204,0)),0))</x:f>
      </x:c>
      <x:c r="H138" s="36" t="str">
        <x:f>IF($A138="","",IFERROR(INDEX(Produtos!$P$5:$P$204,MATCH($A138,Produtos!$A$5:$A$204,0)),0))</x:f>
      </x:c>
      <x:c r="I138" s="36" t="str">
        <x:f>IF($A138="","",IFERROR(INDEX(Produtos!$K$5:$K$204,MATCH($A138,Produtos!$A$5:$A$204,0)),1))</x:f>
      </x:c>
      <x:c r="J138" s="26"/>
      <x:c r="K138" s="45"/>
      <x:c r="L138" s="48" t="str">
        <x:f>IF(OR($A138="",$K138=""),"",$K138+$D138)</x:f>
      </x:c>
      <x:c r="M138" s="36" t="str">
        <x:f>IF($A138="","",IF($H138=0,"SEM PEDIDO",IF($J138=0,"PLANEJAR",IF($J138&lt;$H138,"PEDIDO INSUFICIENTE",IF($L138&gt;Listas!$B$6+$D138,"RISCO DE ATRASO","COBERTO")))))</x:f>
      </x:c>
      <x:c r="N138" s="27"/>
      <x:c r="O138" s="1"/>
      <x:c r="P138" s="1"/>
      <x:c r="Q138" s="1"/>
      <x:c r="R138" s="1"/>
      <x:c r="S138" s="1"/>
      <x:c r="T138" s="1"/>
      <x:c r="U138" s="1"/>
      <x:c r="V138" s="1"/>
      <x:c r="W138" s="1"/>
    </x:row>
    <x:row r="139">
      <x:c r="A139" s="26"/>
      <x:c r="B139" s="36" t="str">
        <x:f>IF($A139="","",IFERROR(INDEX(Produtos!$B$5:$B$204,MATCH($A139,Produtos!$A$5:$A$204,0)),""))</x:f>
      </x:c>
      <x:c r="C139" s="36" t="str">
        <x:f>IF($A139="","",IFERROR(INDEX(Produtos!$E$5:$E$204,MATCH($A139,Produtos!$A$5:$A$204,0)),""))</x:f>
      </x:c>
      <x:c r="D139" s="36" t="str">
        <x:f>IF($A139="","",IFERROR(INDEX(Produtos!$F$5:$F$204,MATCH($A139,Produtos!$A$5:$A$204,0)),0))</x:f>
      </x:c>
      <x:c r="E139" s="36" t="str">
        <x:f>IF($A139="","",IFERROR(INDEX(Produtos!$H$5:$H$204,MATCH($A139,Produtos!$A$5:$A$204,0))+INDEX(Produtos!$I$5:$I$204,MATCH($A139,Produtos!$A$5:$A$204,0)),0))</x:f>
      </x:c>
      <x:c r="F139" s="36" t="str">
        <x:f>IF($A139="","",IFERROR(INDEX(Produtos!$N$5:$N$204,MATCH($A139,Produtos!$A$5:$A$204,0)),0))</x:f>
      </x:c>
      <x:c r="G139" s="36" t="str">
        <x:f>IF($A139="","",IFERROR(INDEX(Produtos!$M$5:$M$204,MATCH($A139,Produtos!$A$5:$A$204,0))/30*INDEX(Produtos!$J$5:$J$204,MATCH($A139,Produtos!$A$5:$A$204,0)),0))</x:f>
      </x:c>
      <x:c r="H139" s="36" t="str">
        <x:f>IF($A139="","",IFERROR(INDEX(Produtos!$P$5:$P$204,MATCH($A139,Produtos!$A$5:$A$204,0)),0))</x:f>
      </x:c>
      <x:c r="I139" s="36" t="str">
        <x:f>IF($A139="","",IFERROR(INDEX(Produtos!$K$5:$K$204,MATCH($A139,Produtos!$A$5:$A$204,0)),1))</x:f>
      </x:c>
      <x:c r="J139" s="26"/>
      <x:c r="K139" s="45"/>
      <x:c r="L139" s="48" t="str">
        <x:f>IF(OR($A139="",$K139=""),"",$K139+$D139)</x:f>
      </x:c>
      <x:c r="M139" s="36" t="str">
        <x:f>IF($A139="","",IF($H139=0,"SEM PEDIDO",IF($J139=0,"PLANEJAR",IF($J139&lt;$H139,"PEDIDO INSUFICIENTE",IF($L139&gt;Listas!$B$6+$D139,"RISCO DE ATRASO","COBERTO")))))</x:f>
      </x:c>
      <x:c r="N139" s="27"/>
      <x:c r="O139" s="1"/>
      <x:c r="P139" s="1"/>
      <x:c r="Q139" s="1"/>
      <x:c r="R139" s="1"/>
      <x:c r="S139" s="1"/>
      <x:c r="T139" s="1"/>
      <x:c r="U139" s="1"/>
      <x:c r="V139" s="1"/>
      <x:c r="W139" s="1"/>
    </x:row>
    <x:row r="140">
      <x:c r="A140" s="26"/>
      <x:c r="B140" s="36" t="str">
        <x:f>IF($A140="","",IFERROR(INDEX(Produtos!$B$5:$B$204,MATCH($A140,Produtos!$A$5:$A$204,0)),""))</x:f>
      </x:c>
      <x:c r="C140" s="36" t="str">
        <x:f>IF($A140="","",IFERROR(INDEX(Produtos!$E$5:$E$204,MATCH($A140,Produtos!$A$5:$A$204,0)),""))</x:f>
      </x:c>
      <x:c r="D140" s="36" t="str">
        <x:f>IF($A140="","",IFERROR(INDEX(Produtos!$F$5:$F$204,MATCH($A140,Produtos!$A$5:$A$204,0)),0))</x:f>
      </x:c>
      <x:c r="E140" s="36" t="str">
        <x:f>IF($A140="","",IFERROR(INDEX(Produtos!$H$5:$H$204,MATCH($A140,Produtos!$A$5:$A$204,0))+INDEX(Produtos!$I$5:$I$204,MATCH($A140,Produtos!$A$5:$A$204,0)),0))</x:f>
      </x:c>
      <x:c r="F140" s="36" t="str">
        <x:f>IF($A140="","",IFERROR(INDEX(Produtos!$N$5:$N$204,MATCH($A140,Produtos!$A$5:$A$204,0)),0))</x:f>
      </x:c>
      <x:c r="G140" s="36" t="str">
        <x:f>IF($A140="","",IFERROR(INDEX(Produtos!$M$5:$M$204,MATCH($A140,Produtos!$A$5:$A$204,0))/30*INDEX(Produtos!$J$5:$J$204,MATCH($A140,Produtos!$A$5:$A$204,0)),0))</x:f>
      </x:c>
      <x:c r="H140" s="36" t="str">
        <x:f>IF($A140="","",IFERROR(INDEX(Produtos!$P$5:$P$204,MATCH($A140,Produtos!$A$5:$A$204,0)),0))</x:f>
      </x:c>
      <x:c r="I140" s="36" t="str">
        <x:f>IF($A140="","",IFERROR(INDEX(Produtos!$K$5:$K$204,MATCH($A140,Produtos!$A$5:$A$204,0)),1))</x:f>
      </x:c>
      <x:c r="J140" s="26"/>
      <x:c r="K140" s="45"/>
      <x:c r="L140" s="48" t="str">
        <x:f>IF(OR($A140="",$K140=""),"",$K140+$D140)</x:f>
      </x:c>
      <x:c r="M140" s="36" t="str">
        <x:f>IF($A140="","",IF($H140=0,"SEM PEDIDO",IF($J140=0,"PLANEJAR",IF($J140&lt;$H140,"PEDIDO INSUFICIENTE",IF($L140&gt;Listas!$B$6+$D140,"RISCO DE ATRASO","COBERTO")))))</x:f>
      </x:c>
      <x:c r="N140" s="27"/>
      <x:c r="O140" s="1"/>
      <x:c r="P140" s="1"/>
      <x:c r="Q140" s="1"/>
      <x:c r="R140" s="1"/>
      <x:c r="S140" s="1"/>
      <x:c r="T140" s="1"/>
      <x:c r="U140" s="1"/>
      <x:c r="V140" s="1"/>
      <x:c r="W140" s="1"/>
    </x:row>
    <x:row r="141">
      <x:c r="A141" s="26"/>
      <x:c r="B141" s="36" t="str">
        <x:f>IF($A141="","",IFERROR(INDEX(Produtos!$B$5:$B$204,MATCH($A141,Produtos!$A$5:$A$204,0)),""))</x:f>
      </x:c>
      <x:c r="C141" s="36" t="str">
        <x:f>IF($A141="","",IFERROR(INDEX(Produtos!$E$5:$E$204,MATCH($A141,Produtos!$A$5:$A$204,0)),""))</x:f>
      </x:c>
      <x:c r="D141" s="36" t="str">
        <x:f>IF($A141="","",IFERROR(INDEX(Produtos!$F$5:$F$204,MATCH($A141,Produtos!$A$5:$A$204,0)),0))</x:f>
      </x:c>
      <x:c r="E141" s="36" t="str">
        <x:f>IF($A141="","",IFERROR(INDEX(Produtos!$H$5:$H$204,MATCH($A141,Produtos!$A$5:$A$204,0))+INDEX(Produtos!$I$5:$I$204,MATCH($A141,Produtos!$A$5:$A$204,0)),0))</x:f>
      </x:c>
      <x:c r="F141" s="36" t="str">
        <x:f>IF($A141="","",IFERROR(INDEX(Produtos!$N$5:$N$204,MATCH($A141,Produtos!$A$5:$A$204,0)),0))</x:f>
      </x:c>
      <x:c r="G141" s="36" t="str">
        <x:f>IF($A141="","",IFERROR(INDEX(Produtos!$M$5:$M$204,MATCH($A141,Produtos!$A$5:$A$204,0))/30*INDEX(Produtos!$J$5:$J$204,MATCH($A141,Produtos!$A$5:$A$204,0)),0))</x:f>
      </x:c>
      <x:c r="H141" s="36" t="str">
        <x:f>IF($A141="","",IFERROR(INDEX(Produtos!$P$5:$P$204,MATCH($A141,Produtos!$A$5:$A$204,0)),0))</x:f>
      </x:c>
      <x:c r="I141" s="36" t="str">
        <x:f>IF($A141="","",IFERROR(INDEX(Produtos!$K$5:$K$204,MATCH($A141,Produtos!$A$5:$A$204,0)),1))</x:f>
      </x:c>
      <x:c r="J141" s="26"/>
      <x:c r="K141" s="45"/>
      <x:c r="L141" s="48" t="str">
        <x:f>IF(OR($A141="",$K141=""),"",$K141+$D141)</x:f>
      </x:c>
      <x:c r="M141" s="36" t="str">
        <x:f>IF($A141="","",IF($H141=0,"SEM PEDIDO",IF($J141=0,"PLANEJAR",IF($J141&lt;$H141,"PEDIDO INSUFICIENTE",IF($L141&gt;Listas!$B$6+$D141,"RISCO DE ATRASO","COBERTO")))))</x:f>
      </x:c>
      <x:c r="N141" s="27"/>
      <x:c r="O141" s="1"/>
      <x:c r="P141" s="1"/>
      <x:c r="Q141" s="1"/>
      <x:c r="R141" s="1"/>
      <x:c r="S141" s="1"/>
      <x:c r="T141" s="1"/>
      <x:c r="U141" s="1"/>
      <x:c r="V141" s="1"/>
      <x:c r="W141" s="1"/>
    </x:row>
    <x:row r="142">
      <x:c r="A142" s="26"/>
      <x:c r="B142" s="36" t="str">
        <x:f>IF($A142="","",IFERROR(INDEX(Produtos!$B$5:$B$204,MATCH($A142,Produtos!$A$5:$A$204,0)),""))</x:f>
      </x:c>
      <x:c r="C142" s="36" t="str">
        <x:f>IF($A142="","",IFERROR(INDEX(Produtos!$E$5:$E$204,MATCH($A142,Produtos!$A$5:$A$204,0)),""))</x:f>
      </x:c>
      <x:c r="D142" s="36" t="str">
        <x:f>IF($A142="","",IFERROR(INDEX(Produtos!$F$5:$F$204,MATCH($A142,Produtos!$A$5:$A$204,0)),0))</x:f>
      </x:c>
      <x:c r="E142" s="36" t="str">
        <x:f>IF($A142="","",IFERROR(INDEX(Produtos!$H$5:$H$204,MATCH($A142,Produtos!$A$5:$A$204,0))+INDEX(Produtos!$I$5:$I$204,MATCH($A142,Produtos!$A$5:$A$204,0)),0))</x:f>
      </x:c>
      <x:c r="F142" s="36" t="str">
        <x:f>IF($A142="","",IFERROR(INDEX(Produtos!$N$5:$N$204,MATCH($A142,Produtos!$A$5:$A$204,0)),0))</x:f>
      </x:c>
      <x:c r="G142" s="36" t="str">
        <x:f>IF($A142="","",IFERROR(INDEX(Produtos!$M$5:$M$204,MATCH($A142,Produtos!$A$5:$A$204,0))/30*INDEX(Produtos!$J$5:$J$204,MATCH($A142,Produtos!$A$5:$A$204,0)),0))</x:f>
      </x:c>
      <x:c r="H142" s="36" t="str">
        <x:f>IF($A142="","",IFERROR(INDEX(Produtos!$P$5:$P$204,MATCH($A142,Produtos!$A$5:$A$204,0)),0))</x:f>
      </x:c>
      <x:c r="I142" s="36" t="str">
        <x:f>IF($A142="","",IFERROR(INDEX(Produtos!$K$5:$K$204,MATCH($A142,Produtos!$A$5:$A$204,0)),1))</x:f>
      </x:c>
      <x:c r="J142" s="26"/>
      <x:c r="K142" s="45"/>
      <x:c r="L142" s="48" t="str">
        <x:f>IF(OR($A142="",$K142=""),"",$K142+$D142)</x:f>
      </x:c>
      <x:c r="M142" s="36" t="str">
        <x:f>IF($A142="","",IF($H142=0,"SEM PEDIDO",IF($J142=0,"PLANEJAR",IF($J142&lt;$H142,"PEDIDO INSUFICIENTE",IF($L142&gt;Listas!$B$6+$D142,"RISCO DE ATRASO","COBERTO")))))</x:f>
      </x:c>
      <x:c r="N142" s="27"/>
      <x:c r="O142" s="1"/>
      <x:c r="P142" s="1"/>
      <x:c r="Q142" s="1"/>
      <x:c r="R142" s="1"/>
      <x:c r="S142" s="1"/>
      <x:c r="T142" s="1"/>
      <x:c r="U142" s="1"/>
      <x:c r="V142" s="1"/>
      <x:c r="W142" s="1"/>
    </x:row>
    <x:row r="143">
      <x:c r="A143" s="26"/>
      <x:c r="B143" s="36" t="str">
        <x:f>IF($A143="","",IFERROR(INDEX(Produtos!$B$5:$B$204,MATCH($A143,Produtos!$A$5:$A$204,0)),""))</x:f>
      </x:c>
      <x:c r="C143" s="36" t="str">
        <x:f>IF($A143="","",IFERROR(INDEX(Produtos!$E$5:$E$204,MATCH($A143,Produtos!$A$5:$A$204,0)),""))</x:f>
      </x:c>
      <x:c r="D143" s="36" t="str">
        <x:f>IF($A143="","",IFERROR(INDEX(Produtos!$F$5:$F$204,MATCH($A143,Produtos!$A$5:$A$204,0)),0))</x:f>
      </x:c>
      <x:c r="E143" s="36" t="str">
        <x:f>IF($A143="","",IFERROR(INDEX(Produtos!$H$5:$H$204,MATCH($A143,Produtos!$A$5:$A$204,0))+INDEX(Produtos!$I$5:$I$204,MATCH($A143,Produtos!$A$5:$A$204,0)),0))</x:f>
      </x:c>
      <x:c r="F143" s="36" t="str">
        <x:f>IF($A143="","",IFERROR(INDEX(Produtos!$N$5:$N$204,MATCH($A143,Produtos!$A$5:$A$204,0)),0))</x:f>
      </x:c>
      <x:c r="G143" s="36" t="str">
        <x:f>IF($A143="","",IFERROR(INDEX(Produtos!$M$5:$M$204,MATCH($A143,Produtos!$A$5:$A$204,0))/30*INDEX(Produtos!$J$5:$J$204,MATCH($A143,Produtos!$A$5:$A$204,0)),0))</x:f>
      </x:c>
      <x:c r="H143" s="36" t="str">
        <x:f>IF($A143="","",IFERROR(INDEX(Produtos!$P$5:$P$204,MATCH($A143,Produtos!$A$5:$A$204,0)),0))</x:f>
      </x:c>
      <x:c r="I143" s="36" t="str">
        <x:f>IF($A143="","",IFERROR(INDEX(Produtos!$K$5:$K$204,MATCH($A143,Produtos!$A$5:$A$204,0)),1))</x:f>
      </x:c>
      <x:c r="J143" s="26"/>
      <x:c r="K143" s="45"/>
      <x:c r="L143" s="48" t="str">
        <x:f>IF(OR($A143="",$K143=""),"",$K143+$D143)</x:f>
      </x:c>
      <x:c r="M143" s="36" t="str">
        <x:f>IF($A143="","",IF($H143=0,"SEM PEDIDO",IF($J143=0,"PLANEJAR",IF($J143&lt;$H143,"PEDIDO INSUFICIENTE",IF($L143&gt;Listas!$B$6+$D143,"RISCO DE ATRASO","COBERTO")))))</x:f>
      </x:c>
      <x:c r="N143" s="27"/>
      <x:c r="O143" s="1"/>
      <x:c r="P143" s="1"/>
      <x:c r="Q143" s="1"/>
      <x:c r="R143" s="1"/>
      <x:c r="S143" s="1"/>
      <x:c r="T143" s="1"/>
      <x:c r="U143" s="1"/>
      <x:c r="V143" s="1"/>
      <x:c r="W143" s="1"/>
    </x:row>
    <x:row r="144">
      <x:c r="A144" s="26"/>
      <x:c r="B144" s="36" t="str">
        <x:f>IF($A144="","",IFERROR(INDEX(Produtos!$B$5:$B$204,MATCH($A144,Produtos!$A$5:$A$204,0)),""))</x:f>
      </x:c>
      <x:c r="C144" s="36" t="str">
        <x:f>IF($A144="","",IFERROR(INDEX(Produtos!$E$5:$E$204,MATCH($A144,Produtos!$A$5:$A$204,0)),""))</x:f>
      </x:c>
      <x:c r="D144" s="36" t="str">
        <x:f>IF($A144="","",IFERROR(INDEX(Produtos!$F$5:$F$204,MATCH($A144,Produtos!$A$5:$A$204,0)),0))</x:f>
      </x:c>
      <x:c r="E144" s="36" t="str">
        <x:f>IF($A144="","",IFERROR(INDEX(Produtos!$H$5:$H$204,MATCH($A144,Produtos!$A$5:$A$204,0))+INDEX(Produtos!$I$5:$I$204,MATCH($A144,Produtos!$A$5:$A$204,0)),0))</x:f>
      </x:c>
      <x:c r="F144" s="36" t="str">
        <x:f>IF($A144="","",IFERROR(INDEX(Produtos!$N$5:$N$204,MATCH($A144,Produtos!$A$5:$A$204,0)),0))</x:f>
      </x:c>
      <x:c r="G144" s="36" t="str">
        <x:f>IF($A144="","",IFERROR(INDEX(Produtos!$M$5:$M$204,MATCH($A144,Produtos!$A$5:$A$204,0))/30*INDEX(Produtos!$J$5:$J$204,MATCH($A144,Produtos!$A$5:$A$204,0)),0))</x:f>
      </x:c>
      <x:c r="H144" s="36" t="str">
        <x:f>IF($A144="","",IFERROR(INDEX(Produtos!$P$5:$P$204,MATCH($A144,Produtos!$A$5:$A$204,0)),0))</x:f>
      </x:c>
      <x:c r="I144" s="36" t="str">
        <x:f>IF($A144="","",IFERROR(INDEX(Produtos!$K$5:$K$204,MATCH($A144,Produtos!$A$5:$A$204,0)),1))</x:f>
      </x:c>
      <x:c r="J144" s="26"/>
      <x:c r="K144" s="45"/>
      <x:c r="L144" s="48" t="str">
        <x:f>IF(OR($A144="",$K144=""),"",$K144+$D144)</x:f>
      </x:c>
      <x:c r="M144" s="36" t="str">
        <x:f>IF($A144="","",IF($H144=0,"SEM PEDIDO",IF($J144=0,"PLANEJAR",IF($J144&lt;$H144,"PEDIDO INSUFICIENTE",IF($L144&gt;Listas!$B$6+$D144,"RISCO DE ATRASO","COBERTO")))))</x:f>
      </x:c>
      <x:c r="N144" s="27"/>
      <x:c r="O144" s="1"/>
      <x:c r="P144" s="1"/>
      <x:c r="Q144" s="1"/>
      <x:c r="R144" s="1"/>
      <x:c r="S144" s="1"/>
      <x:c r="T144" s="1"/>
      <x:c r="U144" s="1"/>
      <x:c r="V144" s="1"/>
      <x:c r="W144" s="1"/>
    </x:row>
    <x:row r="145">
      <x:c r="A145" s="26"/>
      <x:c r="B145" s="36" t="str">
        <x:f>IF($A145="","",IFERROR(INDEX(Produtos!$B$5:$B$204,MATCH($A145,Produtos!$A$5:$A$204,0)),""))</x:f>
      </x:c>
      <x:c r="C145" s="36" t="str">
        <x:f>IF($A145="","",IFERROR(INDEX(Produtos!$E$5:$E$204,MATCH($A145,Produtos!$A$5:$A$204,0)),""))</x:f>
      </x:c>
      <x:c r="D145" s="36" t="str">
        <x:f>IF($A145="","",IFERROR(INDEX(Produtos!$F$5:$F$204,MATCH($A145,Produtos!$A$5:$A$204,0)),0))</x:f>
      </x:c>
      <x:c r="E145" s="36" t="str">
        <x:f>IF($A145="","",IFERROR(INDEX(Produtos!$H$5:$H$204,MATCH($A145,Produtos!$A$5:$A$204,0))+INDEX(Produtos!$I$5:$I$204,MATCH($A145,Produtos!$A$5:$A$204,0)),0))</x:f>
      </x:c>
      <x:c r="F145" s="36" t="str">
        <x:f>IF($A145="","",IFERROR(INDEX(Produtos!$N$5:$N$204,MATCH($A145,Produtos!$A$5:$A$204,0)),0))</x:f>
      </x:c>
      <x:c r="G145" s="36" t="str">
        <x:f>IF($A145="","",IFERROR(INDEX(Produtos!$M$5:$M$204,MATCH($A145,Produtos!$A$5:$A$204,0))/30*INDEX(Produtos!$J$5:$J$204,MATCH($A145,Produtos!$A$5:$A$204,0)),0))</x:f>
      </x:c>
      <x:c r="H145" s="36" t="str">
        <x:f>IF($A145="","",IFERROR(INDEX(Produtos!$P$5:$P$204,MATCH($A145,Produtos!$A$5:$A$204,0)),0))</x:f>
      </x:c>
      <x:c r="I145" s="36" t="str">
        <x:f>IF($A145="","",IFERROR(INDEX(Produtos!$K$5:$K$204,MATCH($A145,Produtos!$A$5:$A$204,0)),1))</x:f>
      </x:c>
      <x:c r="J145" s="26"/>
      <x:c r="K145" s="45"/>
      <x:c r="L145" s="48" t="str">
        <x:f>IF(OR($A145="",$K145=""),"",$K145+$D145)</x:f>
      </x:c>
      <x:c r="M145" s="36" t="str">
        <x:f>IF($A145="","",IF($H145=0,"SEM PEDIDO",IF($J145=0,"PLANEJAR",IF($J145&lt;$H145,"PEDIDO INSUFICIENTE",IF($L145&gt;Listas!$B$6+$D145,"RISCO DE ATRASO","COBERTO")))))</x:f>
      </x:c>
      <x:c r="N145" s="27"/>
      <x:c r="O145" s="1"/>
      <x:c r="P145" s="1"/>
      <x:c r="Q145" s="1"/>
      <x:c r="R145" s="1"/>
      <x:c r="S145" s="1"/>
      <x:c r="T145" s="1"/>
      <x:c r="U145" s="1"/>
      <x:c r="V145" s="1"/>
      <x:c r="W145" s="1"/>
    </x:row>
    <x:row r="146">
      <x:c r="A146" s="26"/>
      <x:c r="B146" s="36" t="str">
        <x:f>IF($A146="","",IFERROR(INDEX(Produtos!$B$5:$B$204,MATCH($A146,Produtos!$A$5:$A$204,0)),""))</x:f>
      </x:c>
      <x:c r="C146" s="36" t="str">
        <x:f>IF($A146="","",IFERROR(INDEX(Produtos!$E$5:$E$204,MATCH($A146,Produtos!$A$5:$A$204,0)),""))</x:f>
      </x:c>
      <x:c r="D146" s="36" t="str">
        <x:f>IF($A146="","",IFERROR(INDEX(Produtos!$F$5:$F$204,MATCH($A146,Produtos!$A$5:$A$204,0)),0))</x:f>
      </x:c>
      <x:c r="E146" s="36" t="str">
        <x:f>IF($A146="","",IFERROR(INDEX(Produtos!$H$5:$H$204,MATCH($A146,Produtos!$A$5:$A$204,0))+INDEX(Produtos!$I$5:$I$204,MATCH($A146,Produtos!$A$5:$A$204,0)),0))</x:f>
      </x:c>
      <x:c r="F146" s="36" t="str">
        <x:f>IF($A146="","",IFERROR(INDEX(Produtos!$N$5:$N$204,MATCH($A146,Produtos!$A$5:$A$204,0)),0))</x:f>
      </x:c>
      <x:c r="G146" s="36" t="str">
        <x:f>IF($A146="","",IFERROR(INDEX(Produtos!$M$5:$M$204,MATCH($A146,Produtos!$A$5:$A$204,0))/30*INDEX(Produtos!$J$5:$J$204,MATCH($A146,Produtos!$A$5:$A$204,0)),0))</x:f>
      </x:c>
      <x:c r="H146" s="36" t="str">
        <x:f>IF($A146="","",IFERROR(INDEX(Produtos!$P$5:$P$204,MATCH($A146,Produtos!$A$5:$A$204,0)),0))</x:f>
      </x:c>
      <x:c r="I146" s="36" t="str">
        <x:f>IF($A146="","",IFERROR(INDEX(Produtos!$K$5:$K$204,MATCH($A146,Produtos!$A$5:$A$204,0)),1))</x:f>
      </x:c>
      <x:c r="J146" s="26"/>
      <x:c r="K146" s="45"/>
      <x:c r="L146" s="48" t="str">
        <x:f>IF(OR($A146="",$K146=""),"",$K146+$D146)</x:f>
      </x:c>
      <x:c r="M146" s="36" t="str">
        <x:f>IF($A146="","",IF($H146=0,"SEM PEDIDO",IF($J146=0,"PLANEJAR",IF($J146&lt;$H146,"PEDIDO INSUFICIENTE",IF($L146&gt;Listas!$B$6+$D146,"RISCO DE ATRASO","COBERTO")))))</x:f>
      </x:c>
      <x:c r="N146" s="27"/>
      <x:c r="O146" s="1"/>
      <x:c r="P146" s="1"/>
      <x:c r="Q146" s="1"/>
      <x:c r="R146" s="1"/>
      <x:c r="S146" s="1"/>
      <x:c r="T146" s="1"/>
      <x:c r="U146" s="1"/>
      <x:c r="V146" s="1"/>
      <x:c r="W146" s="1"/>
    </x:row>
    <x:row r="147">
      <x:c r="A147" s="26"/>
      <x:c r="B147" s="36" t="str">
        <x:f>IF($A147="","",IFERROR(INDEX(Produtos!$B$5:$B$204,MATCH($A147,Produtos!$A$5:$A$204,0)),""))</x:f>
      </x:c>
      <x:c r="C147" s="36" t="str">
        <x:f>IF($A147="","",IFERROR(INDEX(Produtos!$E$5:$E$204,MATCH($A147,Produtos!$A$5:$A$204,0)),""))</x:f>
      </x:c>
      <x:c r="D147" s="36" t="str">
        <x:f>IF($A147="","",IFERROR(INDEX(Produtos!$F$5:$F$204,MATCH($A147,Produtos!$A$5:$A$204,0)),0))</x:f>
      </x:c>
      <x:c r="E147" s="36" t="str">
        <x:f>IF($A147="","",IFERROR(INDEX(Produtos!$H$5:$H$204,MATCH($A147,Produtos!$A$5:$A$204,0))+INDEX(Produtos!$I$5:$I$204,MATCH($A147,Produtos!$A$5:$A$204,0)),0))</x:f>
      </x:c>
      <x:c r="F147" s="36" t="str">
        <x:f>IF($A147="","",IFERROR(INDEX(Produtos!$N$5:$N$204,MATCH($A147,Produtos!$A$5:$A$204,0)),0))</x:f>
      </x:c>
      <x:c r="G147" s="36" t="str">
        <x:f>IF($A147="","",IFERROR(INDEX(Produtos!$M$5:$M$204,MATCH($A147,Produtos!$A$5:$A$204,0))/30*INDEX(Produtos!$J$5:$J$204,MATCH($A147,Produtos!$A$5:$A$204,0)),0))</x:f>
      </x:c>
      <x:c r="H147" s="36" t="str">
        <x:f>IF($A147="","",IFERROR(INDEX(Produtos!$P$5:$P$204,MATCH($A147,Produtos!$A$5:$A$204,0)),0))</x:f>
      </x:c>
      <x:c r="I147" s="36" t="str">
        <x:f>IF($A147="","",IFERROR(INDEX(Produtos!$K$5:$K$204,MATCH($A147,Produtos!$A$5:$A$204,0)),1))</x:f>
      </x:c>
      <x:c r="J147" s="26"/>
      <x:c r="K147" s="45"/>
      <x:c r="L147" s="48" t="str">
        <x:f>IF(OR($A147="",$K147=""),"",$K147+$D147)</x:f>
      </x:c>
      <x:c r="M147" s="36" t="str">
        <x:f>IF($A147="","",IF($H147=0,"SEM PEDIDO",IF($J147=0,"PLANEJAR",IF($J147&lt;$H147,"PEDIDO INSUFICIENTE",IF($L147&gt;Listas!$B$6+$D147,"RISCO DE ATRASO","COBERTO")))))</x:f>
      </x:c>
      <x:c r="N147" s="27"/>
      <x:c r="O147" s="1"/>
      <x:c r="P147" s="1"/>
      <x:c r="Q147" s="1"/>
      <x:c r="R147" s="1"/>
      <x:c r="S147" s="1"/>
      <x:c r="T147" s="1"/>
      <x:c r="U147" s="1"/>
      <x:c r="V147" s="1"/>
      <x:c r="W147" s="1"/>
    </x:row>
    <x:row r="148">
      <x:c r="A148" s="26"/>
      <x:c r="B148" s="36" t="str">
        <x:f>IF($A148="","",IFERROR(INDEX(Produtos!$B$5:$B$204,MATCH($A148,Produtos!$A$5:$A$204,0)),""))</x:f>
      </x:c>
      <x:c r="C148" s="36" t="str">
        <x:f>IF($A148="","",IFERROR(INDEX(Produtos!$E$5:$E$204,MATCH($A148,Produtos!$A$5:$A$204,0)),""))</x:f>
      </x:c>
      <x:c r="D148" s="36" t="str">
        <x:f>IF($A148="","",IFERROR(INDEX(Produtos!$F$5:$F$204,MATCH($A148,Produtos!$A$5:$A$204,0)),0))</x:f>
      </x:c>
      <x:c r="E148" s="36" t="str">
        <x:f>IF($A148="","",IFERROR(INDEX(Produtos!$H$5:$H$204,MATCH($A148,Produtos!$A$5:$A$204,0))+INDEX(Produtos!$I$5:$I$204,MATCH($A148,Produtos!$A$5:$A$204,0)),0))</x:f>
      </x:c>
      <x:c r="F148" s="36" t="str">
        <x:f>IF($A148="","",IFERROR(INDEX(Produtos!$N$5:$N$204,MATCH($A148,Produtos!$A$5:$A$204,0)),0))</x:f>
      </x:c>
      <x:c r="G148" s="36" t="str">
        <x:f>IF($A148="","",IFERROR(INDEX(Produtos!$M$5:$M$204,MATCH($A148,Produtos!$A$5:$A$204,0))/30*INDEX(Produtos!$J$5:$J$204,MATCH($A148,Produtos!$A$5:$A$204,0)),0))</x:f>
      </x:c>
      <x:c r="H148" s="36" t="str">
        <x:f>IF($A148="","",IFERROR(INDEX(Produtos!$P$5:$P$204,MATCH($A148,Produtos!$A$5:$A$204,0)),0))</x:f>
      </x:c>
      <x:c r="I148" s="36" t="str">
        <x:f>IF($A148="","",IFERROR(INDEX(Produtos!$K$5:$K$204,MATCH($A148,Produtos!$A$5:$A$204,0)),1))</x:f>
      </x:c>
      <x:c r="J148" s="26"/>
      <x:c r="K148" s="45"/>
      <x:c r="L148" s="48" t="str">
        <x:f>IF(OR($A148="",$K148=""),"",$K148+$D148)</x:f>
      </x:c>
      <x:c r="M148" s="36" t="str">
        <x:f>IF($A148="","",IF($H148=0,"SEM PEDIDO",IF($J148=0,"PLANEJAR",IF($J148&lt;$H148,"PEDIDO INSUFICIENTE",IF($L148&gt;Listas!$B$6+$D148,"RISCO DE ATRASO","COBERTO")))))</x:f>
      </x:c>
      <x:c r="N148" s="27"/>
      <x:c r="O148" s="1"/>
      <x:c r="P148" s="1"/>
      <x:c r="Q148" s="1"/>
      <x:c r="R148" s="1"/>
      <x:c r="S148" s="1"/>
      <x:c r="T148" s="1"/>
      <x:c r="U148" s="1"/>
      <x:c r="V148" s="1"/>
      <x:c r="W148" s="1"/>
    </x:row>
    <x:row r="149">
      <x:c r="A149" s="26"/>
      <x:c r="B149" s="36" t="str">
        <x:f>IF($A149="","",IFERROR(INDEX(Produtos!$B$5:$B$204,MATCH($A149,Produtos!$A$5:$A$204,0)),""))</x:f>
      </x:c>
      <x:c r="C149" s="36" t="str">
        <x:f>IF($A149="","",IFERROR(INDEX(Produtos!$E$5:$E$204,MATCH($A149,Produtos!$A$5:$A$204,0)),""))</x:f>
      </x:c>
      <x:c r="D149" s="36" t="str">
        <x:f>IF($A149="","",IFERROR(INDEX(Produtos!$F$5:$F$204,MATCH($A149,Produtos!$A$5:$A$204,0)),0))</x:f>
      </x:c>
      <x:c r="E149" s="36" t="str">
        <x:f>IF($A149="","",IFERROR(INDEX(Produtos!$H$5:$H$204,MATCH($A149,Produtos!$A$5:$A$204,0))+INDEX(Produtos!$I$5:$I$204,MATCH($A149,Produtos!$A$5:$A$204,0)),0))</x:f>
      </x:c>
      <x:c r="F149" s="36" t="str">
        <x:f>IF($A149="","",IFERROR(INDEX(Produtos!$N$5:$N$204,MATCH($A149,Produtos!$A$5:$A$204,0)),0))</x:f>
      </x:c>
      <x:c r="G149" s="36" t="str">
        <x:f>IF($A149="","",IFERROR(INDEX(Produtos!$M$5:$M$204,MATCH($A149,Produtos!$A$5:$A$204,0))/30*INDEX(Produtos!$J$5:$J$204,MATCH($A149,Produtos!$A$5:$A$204,0)),0))</x:f>
      </x:c>
      <x:c r="H149" s="36" t="str">
        <x:f>IF($A149="","",IFERROR(INDEX(Produtos!$P$5:$P$204,MATCH($A149,Produtos!$A$5:$A$204,0)),0))</x:f>
      </x:c>
      <x:c r="I149" s="36" t="str">
        <x:f>IF($A149="","",IFERROR(INDEX(Produtos!$K$5:$K$204,MATCH($A149,Produtos!$A$5:$A$204,0)),1))</x:f>
      </x:c>
      <x:c r="J149" s="26"/>
      <x:c r="K149" s="45"/>
      <x:c r="L149" s="48" t="str">
        <x:f>IF(OR($A149="",$K149=""),"",$K149+$D149)</x:f>
      </x:c>
      <x:c r="M149" s="36" t="str">
        <x:f>IF($A149="","",IF($H149=0,"SEM PEDIDO",IF($J149=0,"PLANEJAR",IF($J149&lt;$H149,"PEDIDO INSUFICIENTE",IF($L149&gt;Listas!$B$6+$D149,"RISCO DE ATRASO","COBERTO")))))</x:f>
      </x:c>
      <x:c r="N149" s="27"/>
      <x:c r="O149" s="1"/>
      <x:c r="P149" s="1"/>
      <x:c r="Q149" s="1"/>
      <x:c r="R149" s="1"/>
      <x:c r="S149" s="1"/>
      <x:c r="T149" s="1"/>
      <x:c r="U149" s="1"/>
      <x:c r="V149" s="1"/>
      <x:c r="W149" s="1"/>
    </x:row>
    <x:row r="150">
      <x:c r="A150" s="26"/>
      <x:c r="B150" s="36" t="str">
        <x:f>IF($A150="","",IFERROR(INDEX(Produtos!$B$5:$B$204,MATCH($A150,Produtos!$A$5:$A$204,0)),""))</x:f>
      </x:c>
      <x:c r="C150" s="36" t="str">
        <x:f>IF($A150="","",IFERROR(INDEX(Produtos!$E$5:$E$204,MATCH($A150,Produtos!$A$5:$A$204,0)),""))</x:f>
      </x:c>
      <x:c r="D150" s="36" t="str">
        <x:f>IF($A150="","",IFERROR(INDEX(Produtos!$F$5:$F$204,MATCH($A150,Produtos!$A$5:$A$204,0)),0))</x:f>
      </x:c>
      <x:c r="E150" s="36" t="str">
        <x:f>IF($A150="","",IFERROR(INDEX(Produtos!$H$5:$H$204,MATCH($A150,Produtos!$A$5:$A$204,0))+INDEX(Produtos!$I$5:$I$204,MATCH($A150,Produtos!$A$5:$A$204,0)),0))</x:f>
      </x:c>
      <x:c r="F150" s="36" t="str">
        <x:f>IF($A150="","",IFERROR(INDEX(Produtos!$N$5:$N$204,MATCH($A150,Produtos!$A$5:$A$204,0)),0))</x:f>
      </x:c>
      <x:c r="G150" s="36" t="str">
        <x:f>IF($A150="","",IFERROR(INDEX(Produtos!$M$5:$M$204,MATCH($A150,Produtos!$A$5:$A$204,0))/30*INDEX(Produtos!$J$5:$J$204,MATCH($A150,Produtos!$A$5:$A$204,0)),0))</x:f>
      </x:c>
      <x:c r="H150" s="36" t="str">
        <x:f>IF($A150="","",IFERROR(INDEX(Produtos!$P$5:$P$204,MATCH($A150,Produtos!$A$5:$A$204,0)),0))</x:f>
      </x:c>
      <x:c r="I150" s="36" t="str">
        <x:f>IF($A150="","",IFERROR(INDEX(Produtos!$K$5:$K$204,MATCH($A150,Produtos!$A$5:$A$204,0)),1))</x:f>
      </x:c>
      <x:c r="J150" s="26"/>
      <x:c r="K150" s="45"/>
      <x:c r="L150" s="48" t="str">
        <x:f>IF(OR($A150="",$K150=""),"",$K150+$D150)</x:f>
      </x:c>
      <x:c r="M150" s="36" t="str">
        <x:f>IF($A150="","",IF($H150=0,"SEM PEDIDO",IF($J150=0,"PLANEJAR",IF($J150&lt;$H150,"PEDIDO INSUFICIENTE",IF($L150&gt;Listas!$B$6+$D150,"RISCO DE ATRASO","COBERTO")))))</x:f>
      </x:c>
      <x:c r="N150" s="27"/>
      <x:c r="O150" s="1"/>
      <x:c r="P150" s="1"/>
      <x:c r="Q150" s="1"/>
      <x:c r="R150" s="1"/>
      <x:c r="S150" s="1"/>
      <x:c r="T150" s="1"/>
      <x:c r="U150" s="1"/>
      <x:c r="V150" s="1"/>
      <x:c r="W150" s="1"/>
    </x:row>
    <x:row r="151">
      <x:c r="A151" s="26"/>
      <x:c r="B151" s="36" t="str">
        <x:f>IF($A151="","",IFERROR(INDEX(Produtos!$B$5:$B$204,MATCH($A151,Produtos!$A$5:$A$204,0)),""))</x:f>
      </x:c>
      <x:c r="C151" s="36" t="str">
        <x:f>IF($A151="","",IFERROR(INDEX(Produtos!$E$5:$E$204,MATCH($A151,Produtos!$A$5:$A$204,0)),""))</x:f>
      </x:c>
      <x:c r="D151" s="36" t="str">
        <x:f>IF($A151="","",IFERROR(INDEX(Produtos!$F$5:$F$204,MATCH($A151,Produtos!$A$5:$A$204,0)),0))</x:f>
      </x:c>
      <x:c r="E151" s="36" t="str">
        <x:f>IF($A151="","",IFERROR(INDEX(Produtos!$H$5:$H$204,MATCH($A151,Produtos!$A$5:$A$204,0))+INDEX(Produtos!$I$5:$I$204,MATCH($A151,Produtos!$A$5:$A$204,0)),0))</x:f>
      </x:c>
      <x:c r="F151" s="36" t="str">
        <x:f>IF($A151="","",IFERROR(INDEX(Produtos!$N$5:$N$204,MATCH($A151,Produtos!$A$5:$A$204,0)),0))</x:f>
      </x:c>
      <x:c r="G151" s="36" t="str">
        <x:f>IF($A151="","",IFERROR(INDEX(Produtos!$M$5:$M$204,MATCH($A151,Produtos!$A$5:$A$204,0))/30*INDEX(Produtos!$J$5:$J$204,MATCH($A151,Produtos!$A$5:$A$204,0)),0))</x:f>
      </x:c>
      <x:c r="H151" s="36" t="str">
        <x:f>IF($A151="","",IFERROR(INDEX(Produtos!$P$5:$P$204,MATCH($A151,Produtos!$A$5:$A$204,0)),0))</x:f>
      </x:c>
      <x:c r="I151" s="36" t="str">
        <x:f>IF($A151="","",IFERROR(INDEX(Produtos!$K$5:$K$204,MATCH($A151,Produtos!$A$5:$A$204,0)),1))</x:f>
      </x:c>
      <x:c r="J151" s="26"/>
      <x:c r="K151" s="45"/>
      <x:c r="L151" s="48" t="str">
        <x:f>IF(OR($A151="",$K151=""),"",$K151+$D151)</x:f>
      </x:c>
      <x:c r="M151" s="36" t="str">
        <x:f>IF($A151="","",IF($H151=0,"SEM PEDIDO",IF($J151=0,"PLANEJAR",IF($J151&lt;$H151,"PEDIDO INSUFICIENTE",IF($L151&gt;Listas!$B$6+$D151,"RISCO DE ATRASO","COBERTO")))))</x:f>
      </x:c>
      <x:c r="N151" s="27"/>
      <x:c r="O151" s="1"/>
      <x:c r="P151" s="1"/>
      <x:c r="Q151" s="1"/>
      <x:c r="R151" s="1"/>
      <x:c r="S151" s="1"/>
      <x:c r="T151" s="1"/>
      <x:c r="U151" s="1"/>
      <x:c r="V151" s="1"/>
      <x:c r="W151" s="1"/>
    </x:row>
    <x:row r="152">
      <x:c r="A152" s="26"/>
      <x:c r="B152" s="36" t="str">
        <x:f>IF($A152="","",IFERROR(INDEX(Produtos!$B$5:$B$204,MATCH($A152,Produtos!$A$5:$A$204,0)),""))</x:f>
      </x:c>
      <x:c r="C152" s="36" t="str">
        <x:f>IF($A152="","",IFERROR(INDEX(Produtos!$E$5:$E$204,MATCH($A152,Produtos!$A$5:$A$204,0)),""))</x:f>
      </x:c>
      <x:c r="D152" s="36" t="str">
        <x:f>IF($A152="","",IFERROR(INDEX(Produtos!$F$5:$F$204,MATCH($A152,Produtos!$A$5:$A$204,0)),0))</x:f>
      </x:c>
      <x:c r="E152" s="36" t="str">
        <x:f>IF($A152="","",IFERROR(INDEX(Produtos!$H$5:$H$204,MATCH($A152,Produtos!$A$5:$A$204,0))+INDEX(Produtos!$I$5:$I$204,MATCH($A152,Produtos!$A$5:$A$204,0)),0))</x:f>
      </x:c>
      <x:c r="F152" s="36" t="str">
        <x:f>IF($A152="","",IFERROR(INDEX(Produtos!$N$5:$N$204,MATCH($A152,Produtos!$A$5:$A$204,0)),0))</x:f>
      </x:c>
      <x:c r="G152" s="36" t="str">
        <x:f>IF($A152="","",IFERROR(INDEX(Produtos!$M$5:$M$204,MATCH($A152,Produtos!$A$5:$A$204,0))/30*INDEX(Produtos!$J$5:$J$204,MATCH($A152,Produtos!$A$5:$A$204,0)),0))</x:f>
      </x:c>
      <x:c r="H152" s="36" t="str">
        <x:f>IF($A152="","",IFERROR(INDEX(Produtos!$P$5:$P$204,MATCH($A152,Produtos!$A$5:$A$204,0)),0))</x:f>
      </x:c>
      <x:c r="I152" s="36" t="str">
        <x:f>IF($A152="","",IFERROR(INDEX(Produtos!$K$5:$K$204,MATCH($A152,Produtos!$A$5:$A$204,0)),1))</x:f>
      </x:c>
      <x:c r="J152" s="26"/>
      <x:c r="K152" s="45"/>
      <x:c r="L152" s="48" t="str">
        <x:f>IF(OR($A152="",$K152=""),"",$K152+$D152)</x:f>
      </x:c>
      <x:c r="M152" s="36" t="str">
        <x:f>IF($A152="","",IF($H152=0,"SEM PEDIDO",IF($J152=0,"PLANEJAR",IF($J152&lt;$H152,"PEDIDO INSUFICIENTE",IF($L152&gt;Listas!$B$6+$D152,"RISCO DE ATRASO","COBERTO")))))</x:f>
      </x:c>
      <x:c r="N152" s="27"/>
      <x:c r="O152" s="1"/>
      <x:c r="P152" s="1"/>
      <x:c r="Q152" s="1"/>
      <x:c r="R152" s="1"/>
      <x:c r="S152" s="1"/>
      <x:c r="T152" s="1"/>
      <x:c r="U152" s="1"/>
      <x:c r="V152" s="1"/>
      <x:c r="W152" s="1"/>
    </x:row>
    <x:row r="153">
      <x:c r="A153" s="26"/>
      <x:c r="B153" s="36" t="str">
        <x:f>IF($A153="","",IFERROR(INDEX(Produtos!$B$5:$B$204,MATCH($A153,Produtos!$A$5:$A$204,0)),""))</x:f>
      </x:c>
      <x:c r="C153" s="36" t="str">
        <x:f>IF($A153="","",IFERROR(INDEX(Produtos!$E$5:$E$204,MATCH($A153,Produtos!$A$5:$A$204,0)),""))</x:f>
      </x:c>
      <x:c r="D153" s="36" t="str">
        <x:f>IF($A153="","",IFERROR(INDEX(Produtos!$F$5:$F$204,MATCH($A153,Produtos!$A$5:$A$204,0)),0))</x:f>
      </x:c>
      <x:c r="E153" s="36" t="str">
        <x:f>IF($A153="","",IFERROR(INDEX(Produtos!$H$5:$H$204,MATCH($A153,Produtos!$A$5:$A$204,0))+INDEX(Produtos!$I$5:$I$204,MATCH($A153,Produtos!$A$5:$A$204,0)),0))</x:f>
      </x:c>
      <x:c r="F153" s="36" t="str">
        <x:f>IF($A153="","",IFERROR(INDEX(Produtos!$N$5:$N$204,MATCH($A153,Produtos!$A$5:$A$204,0)),0))</x:f>
      </x:c>
      <x:c r="G153" s="36" t="str">
        <x:f>IF($A153="","",IFERROR(INDEX(Produtos!$M$5:$M$204,MATCH($A153,Produtos!$A$5:$A$204,0))/30*INDEX(Produtos!$J$5:$J$204,MATCH($A153,Produtos!$A$5:$A$204,0)),0))</x:f>
      </x:c>
      <x:c r="H153" s="36" t="str">
        <x:f>IF($A153="","",IFERROR(INDEX(Produtos!$P$5:$P$204,MATCH($A153,Produtos!$A$5:$A$204,0)),0))</x:f>
      </x:c>
      <x:c r="I153" s="36" t="str">
        <x:f>IF($A153="","",IFERROR(INDEX(Produtos!$K$5:$K$204,MATCH($A153,Produtos!$A$5:$A$204,0)),1))</x:f>
      </x:c>
      <x:c r="J153" s="26"/>
      <x:c r="K153" s="45"/>
      <x:c r="L153" s="48" t="str">
        <x:f>IF(OR($A153="",$K153=""),"",$K153+$D153)</x:f>
      </x:c>
      <x:c r="M153" s="36" t="str">
        <x:f>IF($A153="","",IF($H153=0,"SEM PEDIDO",IF($J153=0,"PLANEJAR",IF($J153&lt;$H153,"PEDIDO INSUFICIENTE",IF($L153&gt;Listas!$B$6+$D153,"RISCO DE ATRASO","COBERTO")))))</x:f>
      </x:c>
      <x:c r="N153" s="27"/>
      <x:c r="O153" s="1"/>
      <x:c r="P153" s="1"/>
      <x:c r="Q153" s="1"/>
      <x:c r="R153" s="1"/>
      <x:c r="S153" s="1"/>
      <x:c r="T153" s="1"/>
      <x:c r="U153" s="1"/>
      <x:c r="V153" s="1"/>
      <x:c r="W153" s="1"/>
    </x:row>
    <x:row r="154">
      <x:c r="A154" s="26"/>
      <x:c r="B154" s="36" t="str">
        <x:f>IF($A154="","",IFERROR(INDEX(Produtos!$B$5:$B$204,MATCH($A154,Produtos!$A$5:$A$204,0)),""))</x:f>
      </x:c>
      <x:c r="C154" s="36" t="str">
        <x:f>IF($A154="","",IFERROR(INDEX(Produtos!$E$5:$E$204,MATCH($A154,Produtos!$A$5:$A$204,0)),""))</x:f>
      </x:c>
      <x:c r="D154" s="36" t="str">
        <x:f>IF($A154="","",IFERROR(INDEX(Produtos!$F$5:$F$204,MATCH($A154,Produtos!$A$5:$A$204,0)),0))</x:f>
      </x:c>
      <x:c r="E154" s="36" t="str">
        <x:f>IF($A154="","",IFERROR(INDEX(Produtos!$H$5:$H$204,MATCH($A154,Produtos!$A$5:$A$204,0))+INDEX(Produtos!$I$5:$I$204,MATCH($A154,Produtos!$A$5:$A$204,0)),0))</x:f>
      </x:c>
      <x:c r="F154" s="36" t="str">
        <x:f>IF($A154="","",IFERROR(INDEX(Produtos!$N$5:$N$204,MATCH($A154,Produtos!$A$5:$A$204,0)),0))</x:f>
      </x:c>
      <x:c r="G154" s="36" t="str">
        <x:f>IF($A154="","",IFERROR(INDEX(Produtos!$M$5:$M$204,MATCH($A154,Produtos!$A$5:$A$204,0))/30*INDEX(Produtos!$J$5:$J$204,MATCH($A154,Produtos!$A$5:$A$204,0)),0))</x:f>
      </x:c>
      <x:c r="H154" s="36" t="str">
        <x:f>IF($A154="","",IFERROR(INDEX(Produtos!$P$5:$P$204,MATCH($A154,Produtos!$A$5:$A$204,0)),0))</x:f>
      </x:c>
      <x:c r="I154" s="36" t="str">
        <x:f>IF($A154="","",IFERROR(INDEX(Produtos!$K$5:$K$204,MATCH($A154,Produtos!$A$5:$A$204,0)),1))</x:f>
      </x:c>
      <x:c r="J154" s="26"/>
      <x:c r="K154" s="45"/>
      <x:c r="L154" s="48" t="str">
        <x:f>IF(OR($A154="",$K154=""),"",$K154+$D154)</x:f>
      </x:c>
      <x:c r="M154" s="36" t="str">
        <x:f>IF($A154="","",IF($H154=0,"SEM PEDIDO",IF($J154=0,"PLANEJAR",IF($J154&lt;$H154,"PEDIDO INSUFICIENTE",IF($L154&gt;Listas!$B$6+$D154,"RISCO DE ATRASO","COBERTO")))))</x:f>
      </x:c>
      <x:c r="N154" s="27"/>
      <x:c r="O154" s="1"/>
      <x:c r="P154" s="1"/>
      <x:c r="Q154" s="1"/>
      <x:c r="R154" s="1"/>
      <x:c r="S154" s="1"/>
      <x:c r="T154" s="1"/>
      <x:c r="U154" s="1"/>
      <x:c r="V154" s="1"/>
      <x:c r="W154" s="1"/>
    </x:row>
    <x:row r="155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  <x:c r="Q155" s="1"/>
      <x:c r="R155" s="1"/>
      <x:c r="S155" s="1"/>
      <x:c r="T155" s="1"/>
      <x:c r="U155" s="1"/>
      <x:c r="V155" s="1"/>
      <x:c r="W155" s="1"/>
    </x:row>
    <x:row r="156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  <x:c r="Q156" s="1"/>
      <x:c r="R156" s="1"/>
      <x:c r="S156" s="1"/>
      <x:c r="T156" s="1"/>
      <x:c r="U156" s="1"/>
      <x:c r="V156" s="1"/>
      <x:c r="W156" s="1"/>
    </x:row>
    <x:row r="157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  <x:c r="Q157" s="1"/>
      <x:c r="R157" s="1"/>
      <x:c r="S157" s="1"/>
      <x:c r="T157" s="1"/>
      <x:c r="U157" s="1"/>
      <x:c r="V157" s="1"/>
      <x:c r="W157" s="1"/>
    </x:row>
    <x:row r="158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  <x:c r="Q158" s="1"/>
      <x:c r="R158" s="1"/>
      <x:c r="S158" s="1"/>
      <x:c r="T158" s="1"/>
      <x:c r="U158" s="1"/>
      <x:c r="V158" s="1"/>
      <x:c r="W158" s="1"/>
    </x:row>
    <x:row r="159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  <x:c r="Q159" s="1"/>
      <x:c r="R159" s="1"/>
      <x:c r="S159" s="1"/>
      <x:c r="T159" s="1"/>
      <x:c r="U159" s="1"/>
      <x:c r="V159" s="1"/>
      <x:c r="W159" s="1"/>
    </x:row>
    <x:row r="160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  <x:c r="Q160" s="1"/>
      <x:c r="R160" s="1"/>
      <x:c r="S160" s="1"/>
      <x:c r="T160" s="1"/>
      <x:c r="U160" s="1"/>
      <x:c r="V160" s="1"/>
      <x:c r="W160" s="1"/>
    </x:row>
    <x:row r="16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  <x:c r="Q161" s="1"/>
      <x:c r="R161" s="1"/>
      <x:c r="S161" s="1"/>
      <x:c r="T161" s="1"/>
      <x:c r="U161" s="1"/>
      <x:c r="V161" s="1"/>
      <x:c r="W161" s="1"/>
    </x:row>
    <x:row r="162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  <x:c r="Q162" s="1"/>
      <x:c r="R162" s="1"/>
      <x:c r="S162" s="1"/>
      <x:c r="T162" s="1"/>
      <x:c r="U162" s="1"/>
      <x:c r="V162" s="1"/>
      <x:c r="W162" s="1"/>
    </x:row>
    <x:row r="163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  <x:c r="Q163" s="1"/>
      <x:c r="R163" s="1"/>
      <x:c r="S163" s="1"/>
      <x:c r="T163" s="1"/>
      <x:c r="U163" s="1"/>
      <x:c r="V163" s="1"/>
      <x:c r="W163" s="1"/>
    </x:row>
    <x:row r="164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  <x:c r="Q164" s="1"/>
      <x:c r="R164" s="1"/>
      <x:c r="S164" s="1"/>
      <x:c r="T164" s="1"/>
      <x:c r="U164" s="1"/>
      <x:c r="V164" s="1"/>
      <x:c r="W164" s="1"/>
    </x:row>
    <x:row r="165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  <x:c r="Q165" s="1"/>
      <x:c r="R165" s="1"/>
      <x:c r="S165" s="1"/>
      <x:c r="T165" s="1"/>
      <x:c r="U165" s="1"/>
      <x:c r="V165" s="1"/>
      <x:c r="W165" s="1"/>
    </x:row>
    <x:row r="166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  <x:c r="Q166" s="1"/>
      <x:c r="R166" s="1"/>
      <x:c r="S166" s="1"/>
      <x:c r="T166" s="1"/>
      <x:c r="U166" s="1"/>
      <x:c r="V166" s="1"/>
      <x:c r="W166" s="1"/>
    </x:row>
    <x:row r="167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  <x:c r="Q167" s="1"/>
      <x:c r="R167" s="1"/>
      <x:c r="S167" s="1"/>
      <x:c r="T167" s="1"/>
      <x:c r="U167" s="1"/>
      <x:c r="V167" s="1"/>
      <x:c r="W167" s="1"/>
    </x:row>
    <x:row r="168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  <x:c r="Q168" s="1"/>
      <x:c r="R168" s="1"/>
      <x:c r="S168" s="1"/>
      <x:c r="T168" s="1"/>
      <x:c r="U168" s="1"/>
      <x:c r="V168" s="1"/>
      <x:c r="W168" s="1"/>
    </x:row>
    <x:row r="169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  <x:c r="Q169" s="1"/>
      <x:c r="R169" s="1"/>
      <x:c r="S169" s="1"/>
      <x:c r="T169" s="1"/>
      <x:c r="U169" s="1"/>
      <x:c r="V169" s="1"/>
      <x:c r="W169" s="1"/>
    </x:row>
    <x:row r="170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  <x:c r="Q170" s="1"/>
      <x:c r="R170" s="1"/>
      <x:c r="S170" s="1"/>
      <x:c r="T170" s="1"/>
      <x:c r="U170" s="1"/>
      <x:c r="V170" s="1"/>
      <x:c r="W170" s="1"/>
    </x:row>
    <x:row r="17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  <x:c r="Q171" s="1"/>
      <x:c r="R171" s="1"/>
      <x:c r="S171" s="1"/>
      <x:c r="T171" s="1"/>
      <x:c r="U171" s="1"/>
      <x:c r="V171" s="1"/>
      <x:c r="W171" s="1"/>
    </x:row>
    <x:row r="172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  <x:c r="Q172" s="1"/>
      <x:c r="R172" s="1"/>
      <x:c r="S172" s="1"/>
      <x:c r="T172" s="1"/>
      <x:c r="U172" s="1"/>
      <x:c r="V172" s="1"/>
      <x:c r="W172" s="1"/>
    </x:row>
    <x:row r="173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  <x:c r="Q173" s="1"/>
      <x:c r="R173" s="1"/>
      <x:c r="S173" s="1"/>
      <x:c r="T173" s="1"/>
      <x:c r="U173" s="1"/>
      <x:c r="V173" s="1"/>
      <x:c r="W173" s="1"/>
    </x:row>
    <x:row r="174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  <x:c r="Q174" s="1"/>
      <x:c r="R174" s="1"/>
      <x:c r="S174" s="1"/>
      <x:c r="T174" s="1"/>
      <x:c r="U174" s="1"/>
      <x:c r="V174" s="1"/>
      <x:c r="W174" s="1"/>
    </x:row>
    <x:row r="175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  <x:c r="Q175" s="1"/>
      <x:c r="R175" s="1"/>
      <x:c r="S175" s="1"/>
      <x:c r="T175" s="1"/>
      <x:c r="U175" s="1"/>
      <x:c r="V175" s="1"/>
      <x:c r="W175" s="1"/>
    </x:row>
    <x:row r="176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  <x:c r="Q176" s="1"/>
      <x:c r="R176" s="1"/>
      <x:c r="S176" s="1"/>
      <x:c r="T176" s="1"/>
      <x:c r="U176" s="1"/>
      <x:c r="V176" s="1"/>
      <x:c r="W176" s="1"/>
    </x:row>
    <x:row r="177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  <x:c r="Q177" s="1"/>
      <x:c r="R177" s="1"/>
      <x:c r="S177" s="1"/>
      <x:c r="T177" s="1"/>
      <x:c r="U177" s="1"/>
      <x:c r="V177" s="1"/>
      <x:c r="W177" s="1"/>
    </x:row>
    <x:row r="178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  <x:c r="Q178" s="1"/>
      <x:c r="R178" s="1"/>
      <x:c r="S178" s="1"/>
      <x:c r="T178" s="1"/>
      <x:c r="U178" s="1"/>
      <x:c r="V178" s="1"/>
      <x:c r="W178" s="1"/>
    </x:row>
    <x:row r="179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  <x:c r="Q179" s="1"/>
      <x:c r="R179" s="1"/>
      <x:c r="S179" s="1"/>
      <x:c r="T179" s="1"/>
      <x:c r="U179" s="1"/>
      <x:c r="V179" s="1"/>
      <x:c r="W179" s="1"/>
    </x:row>
    <x:row r="180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  <x:c r="Q180" s="1"/>
      <x:c r="R180" s="1"/>
      <x:c r="S180" s="1"/>
      <x:c r="T180" s="1"/>
      <x:c r="U180" s="1"/>
      <x:c r="V180" s="1"/>
      <x:c r="W180" s="1"/>
    </x:row>
    <x:row r="18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  <x:c r="Q181" s="1"/>
      <x:c r="R181" s="1"/>
      <x:c r="S181" s="1"/>
      <x:c r="T181" s="1"/>
      <x:c r="U181" s="1"/>
      <x:c r="V181" s="1"/>
      <x:c r="W181" s="1"/>
    </x:row>
    <x:row r="182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  <x:c r="Q182" s="1"/>
      <x:c r="R182" s="1"/>
      <x:c r="S182" s="1"/>
      <x:c r="T182" s="1"/>
      <x:c r="U182" s="1"/>
      <x:c r="V182" s="1"/>
      <x:c r="W182" s="1"/>
    </x:row>
    <x:row r="183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  <x:c r="Q183" s="1"/>
      <x:c r="R183" s="1"/>
      <x:c r="S183" s="1"/>
      <x:c r="T183" s="1"/>
      <x:c r="U183" s="1"/>
      <x:c r="V183" s="1"/>
      <x:c r="W183" s="1"/>
    </x:row>
    <x:row r="184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  <x:c r="Q184" s="1"/>
      <x:c r="R184" s="1"/>
      <x:c r="S184" s="1"/>
      <x:c r="T184" s="1"/>
      <x:c r="U184" s="1"/>
      <x:c r="V184" s="1"/>
      <x:c r="W184" s="1"/>
    </x:row>
    <x:row r="185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  <x:c r="Q185" s="1"/>
      <x:c r="R185" s="1"/>
      <x:c r="S185" s="1"/>
      <x:c r="T185" s="1"/>
      <x:c r="U185" s="1"/>
      <x:c r="V185" s="1"/>
      <x:c r="W185" s="1"/>
    </x:row>
    <x:row r="186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  <x:c r="Q186" s="1"/>
      <x:c r="R186" s="1"/>
      <x:c r="S186" s="1"/>
      <x:c r="T186" s="1"/>
      <x:c r="U186" s="1"/>
      <x:c r="V186" s="1"/>
      <x:c r="W186" s="1"/>
    </x:row>
    <x:row r="187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  <x:c r="Q187" s="1"/>
      <x:c r="R187" s="1"/>
      <x:c r="S187" s="1"/>
      <x:c r="T187" s="1"/>
      <x:c r="U187" s="1"/>
      <x:c r="V187" s="1"/>
      <x:c r="W187" s="1"/>
    </x:row>
    <x:row r="188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  <x:c r="Q188" s="1"/>
      <x:c r="R188" s="1"/>
      <x:c r="S188" s="1"/>
      <x:c r="T188" s="1"/>
      <x:c r="U188" s="1"/>
      <x:c r="V188" s="1"/>
      <x:c r="W188" s="1"/>
    </x:row>
    <x:row r="189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  <x:c r="Q189" s="1"/>
      <x:c r="R189" s="1"/>
      <x:c r="S189" s="1"/>
      <x:c r="T189" s="1"/>
      <x:c r="U189" s="1"/>
      <x:c r="V189" s="1"/>
      <x:c r="W189" s="1"/>
    </x:row>
    <x:row r="190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  <x:c r="Q190" s="1"/>
      <x:c r="R190" s="1"/>
      <x:c r="S190" s="1"/>
      <x:c r="T190" s="1"/>
      <x:c r="U190" s="1"/>
      <x:c r="V190" s="1"/>
      <x:c r="W190" s="1"/>
    </x:row>
    <x:row r="19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  <x:c r="M191" s="1"/>
      <x:c r="N191" s="1"/>
      <x:c r="O191" s="1"/>
      <x:c r="P191" s="1"/>
      <x:c r="Q191" s="1"/>
      <x:c r="R191" s="1"/>
      <x:c r="S191" s="1"/>
      <x:c r="T191" s="1"/>
      <x:c r="U191" s="1"/>
      <x:c r="V191" s="1"/>
      <x:c r="W191" s="1"/>
    </x:row>
    <x:row r="192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  <x:c r="M192" s="1"/>
      <x:c r="N192" s="1"/>
      <x:c r="O192" s="1"/>
      <x:c r="P192" s="1"/>
      <x:c r="Q192" s="1"/>
      <x:c r="R192" s="1"/>
      <x:c r="S192" s="1"/>
      <x:c r="T192" s="1"/>
      <x:c r="U192" s="1"/>
      <x:c r="V192" s="1"/>
      <x:c r="W192" s="1"/>
    </x:row>
    <x:row r="193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  <x:c r="M193" s="1"/>
      <x:c r="N193" s="1"/>
      <x:c r="O193" s="1"/>
      <x:c r="P193" s="1"/>
      <x:c r="Q193" s="1"/>
      <x:c r="R193" s="1"/>
      <x:c r="S193" s="1"/>
      <x:c r="T193" s="1"/>
      <x:c r="U193" s="1"/>
      <x:c r="V193" s="1"/>
      <x:c r="W193" s="1"/>
    </x:row>
    <x:row r="194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  <x:c r="M194" s="1"/>
      <x:c r="N194" s="1"/>
      <x:c r="O194" s="1"/>
      <x:c r="P194" s="1"/>
      <x:c r="Q194" s="1"/>
      <x:c r="R194" s="1"/>
      <x:c r="S194" s="1"/>
      <x:c r="T194" s="1"/>
      <x:c r="U194" s="1"/>
      <x:c r="V194" s="1"/>
      <x:c r="W194" s="1"/>
    </x:row>
    <x:row r="195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  <x:c r="M195" s="1"/>
      <x:c r="N195" s="1"/>
      <x:c r="O195" s="1"/>
      <x:c r="P195" s="1"/>
      <x:c r="Q195" s="1"/>
      <x:c r="R195" s="1"/>
      <x:c r="S195" s="1"/>
      <x:c r="T195" s="1"/>
      <x:c r="U195" s="1"/>
      <x:c r="V195" s="1"/>
      <x:c r="W195" s="1"/>
    </x:row>
    <x:row r="196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  <x:c r="M196" s="1"/>
      <x:c r="N196" s="1"/>
      <x:c r="O196" s="1"/>
      <x:c r="P196" s="1"/>
      <x:c r="Q196" s="1"/>
      <x:c r="R196" s="1"/>
      <x:c r="S196" s="1"/>
      <x:c r="T196" s="1"/>
      <x:c r="U196" s="1"/>
      <x:c r="V196" s="1"/>
      <x:c r="W196" s="1"/>
    </x:row>
    <x:row r="197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  <x:c r="M197" s="1"/>
      <x:c r="N197" s="1"/>
      <x:c r="O197" s="1"/>
      <x:c r="P197" s="1"/>
      <x:c r="Q197" s="1"/>
      <x:c r="R197" s="1"/>
      <x:c r="S197" s="1"/>
      <x:c r="T197" s="1"/>
      <x:c r="U197" s="1"/>
      <x:c r="V197" s="1"/>
      <x:c r="W197" s="1"/>
    </x:row>
    <x:row r="198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  <x:c r="M198" s="1"/>
      <x:c r="N198" s="1"/>
      <x:c r="O198" s="1"/>
      <x:c r="P198" s="1"/>
      <x:c r="Q198" s="1"/>
      <x:c r="R198" s="1"/>
      <x:c r="S198" s="1"/>
      <x:c r="T198" s="1"/>
      <x:c r="U198" s="1"/>
      <x:c r="V198" s="1"/>
      <x:c r="W198" s="1"/>
    </x:row>
    <x:row r="199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  <x:c r="M199" s="1"/>
      <x:c r="N199" s="1"/>
      <x:c r="O199" s="1"/>
      <x:c r="P199" s="1"/>
      <x:c r="Q199" s="1"/>
      <x:c r="R199" s="1"/>
      <x:c r="S199" s="1"/>
      <x:c r="T199" s="1"/>
      <x:c r="U199" s="1"/>
      <x:c r="V199" s="1"/>
      <x:c r="W199" s="1"/>
    </x:row>
    <x:row r="200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  <x:c r="M200" s="1"/>
      <x:c r="N200" s="1"/>
      <x:c r="O200" s="1"/>
      <x:c r="P200" s="1"/>
      <x:c r="Q200" s="1"/>
      <x:c r="R200" s="1"/>
      <x:c r="S200" s="1"/>
      <x:c r="T200" s="1"/>
      <x:c r="U200" s="1"/>
      <x:c r="V200" s="1"/>
      <x:c r="W200" s="1"/>
    </x:row>
    <x:row r="201">
      <x:c r="A201" s="1"/>
      <x:c r="B201" s="1"/>
      <x:c r="C201" s="1"/>
      <x:c r="D201" s="1"/>
      <x:c r="E201" s="1"/>
      <x:c r="F201" s="1"/>
      <x:c r="G201" s="1"/>
      <x:c r="H201" s="1"/>
      <x:c r="I201" s="1"/>
      <x:c r="J201" s="1"/>
      <x:c r="K201" s="1"/>
      <x:c r="L201" s="1"/>
      <x:c r="M201" s="1"/>
      <x:c r="N201" s="1"/>
      <x:c r="O201" s="1"/>
      <x:c r="P201" s="1"/>
      <x:c r="Q201" s="1"/>
      <x:c r="R201" s="1"/>
      <x:c r="S201" s="1"/>
      <x:c r="T201" s="1"/>
      <x:c r="U201" s="1"/>
      <x:c r="V201" s="1"/>
      <x:c r="W201" s="1"/>
    </x:row>
    <x:row r="202">
      <x:c r="A202" s="1"/>
      <x:c r="B202" s="1"/>
      <x:c r="C202" s="1"/>
      <x:c r="D202" s="1"/>
      <x:c r="E202" s="1"/>
      <x:c r="F202" s="1"/>
      <x:c r="G202" s="1"/>
      <x:c r="H202" s="1"/>
      <x:c r="I202" s="1"/>
      <x:c r="J202" s="1"/>
      <x:c r="K202" s="1"/>
      <x:c r="L202" s="1"/>
      <x:c r="M202" s="1"/>
      <x:c r="N202" s="1"/>
      <x:c r="O202" s="1"/>
      <x:c r="P202" s="1"/>
      <x:c r="Q202" s="1"/>
      <x:c r="R202" s="1"/>
      <x:c r="S202" s="1"/>
      <x:c r="T202" s="1"/>
      <x:c r="U202" s="1"/>
      <x:c r="V202" s="1"/>
      <x:c r="W202" s="1"/>
    </x:row>
    <x:row r="203">
      <x:c r="A203" s="1"/>
      <x:c r="B203" s="1"/>
      <x:c r="C203" s="1"/>
      <x:c r="D203" s="1"/>
      <x:c r="E203" s="1"/>
      <x:c r="F203" s="1"/>
      <x:c r="G203" s="1"/>
      <x:c r="H203" s="1"/>
      <x:c r="I203" s="1"/>
      <x:c r="J203" s="1"/>
      <x:c r="K203" s="1"/>
      <x:c r="L203" s="1"/>
      <x:c r="M203" s="1"/>
      <x:c r="N203" s="1"/>
      <x:c r="O203" s="1"/>
      <x:c r="P203" s="1"/>
      <x:c r="Q203" s="1"/>
      <x:c r="R203" s="1"/>
      <x:c r="S203" s="1"/>
      <x:c r="T203" s="1"/>
      <x:c r="U203" s="1"/>
      <x:c r="V203" s="1"/>
      <x:c r="W203" s="1"/>
    </x:row>
    <x:row r="204">
      <x:c r="A204" s="1"/>
      <x:c r="B204" s="1"/>
      <x:c r="C204" s="1"/>
      <x:c r="D204" s="1"/>
      <x:c r="E204" s="1"/>
      <x:c r="F204" s="1"/>
      <x:c r="G204" s="1"/>
      <x:c r="H204" s="1"/>
      <x:c r="I204" s="1"/>
      <x:c r="J204" s="1"/>
      <x:c r="K204" s="1"/>
      <x:c r="L204" s="1"/>
      <x:c r="M204" s="1"/>
      <x:c r="N204" s="1"/>
      <x:c r="O204" s="1"/>
      <x:c r="P204" s="1"/>
      <x:c r="Q204" s="1"/>
      <x:c r="R204" s="1"/>
      <x:c r="S204" s="1"/>
      <x:c r="T204" s="1"/>
      <x:c r="U204" s="1"/>
      <x:c r="V204" s="1"/>
      <x:c r="W204" s="1"/>
    </x:row>
    <x:row r="205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  <x:c r="M205" s="1"/>
      <x:c r="N205" s="1"/>
      <x:c r="O205" s="1"/>
      <x:c r="P205" s="1"/>
      <x:c r="Q205" s="1"/>
      <x:c r="R205" s="1"/>
      <x:c r="S205" s="1"/>
      <x:c r="T205" s="1"/>
      <x:c r="U205" s="1"/>
      <x:c r="V205" s="1"/>
      <x:c r="W205" s="1"/>
    </x:row>
    <x:row r="206">
      <x:c r="A206" s="1"/>
      <x:c r="B206" s="1"/>
      <x:c r="C206" s="1"/>
      <x:c r="D206" s="1"/>
      <x:c r="E206" s="1"/>
      <x:c r="F206" s="1"/>
      <x:c r="G206" s="1"/>
      <x:c r="H206" s="1"/>
      <x:c r="I206" s="1"/>
      <x:c r="J206" s="1"/>
      <x:c r="K206" s="1"/>
      <x:c r="L206" s="1"/>
      <x:c r="M206" s="1"/>
      <x:c r="N206" s="1"/>
      <x:c r="O206" s="1"/>
      <x:c r="P206" s="1"/>
      <x:c r="Q206" s="1"/>
      <x:c r="R206" s="1"/>
      <x:c r="S206" s="1"/>
      <x:c r="T206" s="1"/>
      <x:c r="U206" s="1"/>
      <x:c r="V206" s="1"/>
      <x:c r="W206" s="1"/>
    </x:row>
    <x:row r="207">
      <x:c r="A207" s="1"/>
      <x:c r="B207" s="1"/>
      <x:c r="C207" s="1"/>
      <x:c r="D207" s="1"/>
      <x:c r="E207" s="1"/>
      <x:c r="F207" s="1"/>
      <x:c r="G207" s="1"/>
      <x:c r="H207" s="1"/>
      <x:c r="I207" s="1"/>
      <x:c r="J207" s="1"/>
      <x:c r="K207" s="1"/>
      <x:c r="L207" s="1"/>
      <x:c r="M207" s="1"/>
      <x:c r="N207" s="1"/>
      <x:c r="O207" s="1"/>
      <x:c r="P207" s="1"/>
      <x:c r="Q207" s="1"/>
      <x:c r="R207" s="1"/>
      <x:c r="S207" s="1"/>
      <x:c r="T207" s="1"/>
      <x:c r="U207" s="1"/>
      <x:c r="V207" s="1"/>
      <x:c r="W207" s="1"/>
    </x:row>
    <x:row r="208">
      <x:c r="A208" s="1"/>
      <x:c r="B208" s="1"/>
      <x:c r="C208" s="1"/>
      <x:c r="D208" s="1"/>
      <x:c r="E208" s="1"/>
      <x:c r="F208" s="1"/>
      <x:c r="G208" s="1"/>
      <x:c r="H208" s="1"/>
      <x:c r="I208" s="1"/>
      <x:c r="J208" s="1"/>
      <x:c r="K208" s="1"/>
      <x:c r="L208" s="1"/>
      <x:c r="M208" s="1"/>
      <x:c r="N208" s="1"/>
      <x:c r="O208" s="1"/>
      <x:c r="P208" s="1"/>
      <x:c r="Q208" s="1"/>
      <x:c r="R208" s="1"/>
      <x:c r="S208" s="1"/>
      <x:c r="T208" s="1"/>
      <x:c r="U208" s="1"/>
      <x:c r="V208" s="1"/>
      <x:c r="W208" s="1"/>
    </x:row>
    <x:row r="209">
      <x:c r="A209" s="1"/>
      <x:c r="B209" s="1"/>
      <x:c r="C209" s="1"/>
      <x:c r="D209" s="1"/>
      <x:c r="E209" s="1"/>
      <x:c r="F209" s="1"/>
      <x:c r="G209" s="1"/>
      <x:c r="H209" s="1"/>
      <x:c r="I209" s="1"/>
      <x:c r="J209" s="1"/>
      <x:c r="K209" s="1"/>
      <x:c r="L209" s="1"/>
      <x:c r="M209" s="1"/>
      <x:c r="N209" s="1"/>
      <x:c r="O209" s="1"/>
      <x:c r="P209" s="1"/>
      <x:c r="Q209" s="1"/>
      <x:c r="R209" s="1"/>
      <x:c r="S209" s="1"/>
      <x:c r="T209" s="1"/>
      <x:c r="U209" s="1"/>
      <x:c r="V209" s="1"/>
      <x:c r="W209" s="1"/>
    </x:row>
    <x:row r="210">
      <x:c r="A210" s="1"/>
      <x:c r="B210" s="1"/>
      <x:c r="C210" s="1"/>
      <x:c r="D210" s="1"/>
      <x:c r="E210" s="1"/>
      <x:c r="F210" s="1"/>
      <x:c r="G210" s="1"/>
      <x:c r="H210" s="1"/>
      <x:c r="I210" s="1"/>
      <x:c r="J210" s="1"/>
      <x:c r="K210" s="1"/>
      <x:c r="L210" s="1"/>
      <x:c r="M210" s="1"/>
      <x:c r="N210" s="1"/>
      <x:c r="O210" s="1"/>
      <x:c r="P210" s="1"/>
      <x:c r="Q210" s="1"/>
      <x:c r="R210" s="1"/>
      <x:c r="S210" s="1"/>
      <x:c r="T210" s="1"/>
      <x:c r="U210" s="1"/>
      <x:c r="V210" s="1"/>
      <x:c r="W210" s="1"/>
    </x:row>
    <x:row r="211">
      <x:c r="A211" s="1"/>
      <x:c r="B211" s="1"/>
      <x:c r="C211" s="1"/>
      <x:c r="D211" s="1"/>
      <x:c r="E211" s="1"/>
      <x:c r="F211" s="1"/>
      <x:c r="G211" s="1"/>
      <x:c r="H211" s="1"/>
      <x:c r="I211" s="1"/>
      <x:c r="J211" s="1"/>
      <x:c r="K211" s="1"/>
      <x:c r="L211" s="1"/>
      <x:c r="M211" s="1"/>
      <x:c r="N211" s="1"/>
      <x:c r="O211" s="1"/>
      <x:c r="P211" s="1"/>
      <x:c r="Q211" s="1"/>
      <x:c r="R211" s="1"/>
      <x:c r="S211" s="1"/>
      <x:c r="T211" s="1"/>
      <x:c r="U211" s="1"/>
      <x:c r="V211" s="1"/>
      <x:c r="W211" s="1"/>
    </x:row>
    <x:row r="212">
      <x:c r="A212" s="1"/>
      <x:c r="B212" s="1"/>
      <x:c r="C212" s="1"/>
      <x:c r="D212" s="1"/>
      <x:c r="E212" s="1"/>
      <x:c r="F212" s="1"/>
      <x:c r="G212" s="1"/>
      <x:c r="H212" s="1"/>
      <x:c r="I212" s="1"/>
      <x:c r="J212" s="1"/>
      <x:c r="K212" s="1"/>
      <x:c r="L212" s="1"/>
      <x:c r="M212" s="1"/>
      <x:c r="N212" s="1"/>
      <x:c r="O212" s="1"/>
      <x:c r="P212" s="1"/>
      <x:c r="Q212" s="1"/>
      <x:c r="R212" s="1"/>
      <x:c r="S212" s="1"/>
      <x:c r="T212" s="1"/>
      <x:c r="U212" s="1"/>
      <x:c r="V212" s="1"/>
      <x:c r="W212" s="1"/>
    </x:row>
    <x:row r="213">
      <x:c r="A213" s="1"/>
      <x:c r="B213" s="1"/>
      <x:c r="C213" s="1"/>
      <x:c r="D213" s="1"/>
      <x:c r="E213" s="1"/>
      <x:c r="F213" s="1"/>
      <x:c r="G213" s="1"/>
      <x:c r="H213" s="1"/>
      <x:c r="I213" s="1"/>
      <x:c r="J213" s="1"/>
      <x:c r="K213" s="1"/>
      <x:c r="L213" s="1"/>
      <x:c r="M213" s="1"/>
      <x:c r="N213" s="1"/>
      <x:c r="O213" s="1"/>
      <x:c r="P213" s="1"/>
      <x:c r="Q213" s="1"/>
      <x:c r="R213" s="1"/>
      <x:c r="S213" s="1"/>
      <x:c r="T213" s="1"/>
      <x:c r="U213" s="1"/>
      <x:c r="V213" s="1"/>
      <x:c r="W213" s="1"/>
    </x:row>
    <x:row r="214">
      <x:c r="A214" s="1"/>
      <x:c r="B214" s="1"/>
      <x:c r="C214" s="1"/>
      <x:c r="D214" s="1"/>
      <x:c r="E214" s="1"/>
      <x:c r="F214" s="1"/>
      <x:c r="G214" s="1"/>
      <x:c r="H214" s="1"/>
      <x:c r="I214" s="1"/>
      <x:c r="J214" s="1"/>
      <x:c r="K214" s="1"/>
      <x:c r="L214" s="1"/>
      <x:c r="M214" s="1"/>
      <x:c r="N214" s="1"/>
      <x:c r="O214" s="1"/>
      <x:c r="P214" s="1"/>
      <x:c r="Q214" s="1"/>
      <x:c r="R214" s="1"/>
      <x:c r="S214" s="1"/>
      <x:c r="T214" s="1"/>
      <x:c r="U214" s="1"/>
      <x:c r="V214" s="1"/>
      <x:c r="W214" s="1"/>
    </x:row>
    <x:row r="215">
      <x:c r="A215" s="1"/>
      <x:c r="B215" s="1"/>
      <x:c r="C215" s="1"/>
      <x:c r="D215" s="1"/>
      <x:c r="E215" s="1"/>
      <x:c r="F215" s="1"/>
      <x:c r="G215" s="1"/>
      <x:c r="H215" s="1"/>
      <x:c r="I215" s="1"/>
      <x:c r="J215" s="1"/>
      <x:c r="K215" s="1"/>
      <x:c r="L215" s="1"/>
      <x:c r="M215" s="1"/>
      <x:c r="N215" s="1"/>
      <x:c r="O215" s="1"/>
      <x:c r="P215" s="1"/>
      <x:c r="Q215" s="1"/>
      <x:c r="R215" s="1"/>
      <x:c r="S215" s="1"/>
      <x:c r="T215" s="1"/>
      <x:c r="U215" s="1"/>
      <x:c r="V215" s="1"/>
      <x:c r="W215" s="1"/>
    </x:row>
    <x:row r="216">
      <x:c r="A216" s="1"/>
      <x:c r="B216" s="1"/>
      <x:c r="C216" s="1"/>
      <x:c r="D216" s="1"/>
      <x:c r="E216" s="1"/>
      <x:c r="F216" s="1"/>
      <x:c r="G216" s="1"/>
      <x:c r="H216" s="1"/>
      <x:c r="I216" s="1"/>
      <x:c r="J216" s="1"/>
      <x:c r="K216" s="1"/>
      <x:c r="L216" s="1"/>
      <x:c r="M216" s="1"/>
      <x:c r="N216" s="1"/>
      <x:c r="O216" s="1"/>
      <x:c r="P216" s="1"/>
      <x:c r="Q216" s="1"/>
      <x:c r="R216" s="1"/>
      <x:c r="S216" s="1"/>
      <x:c r="T216" s="1"/>
      <x:c r="U216" s="1"/>
      <x:c r="V216" s="1"/>
      <x:c r="W216" s="1"/>
    </x:row>
    <x:row r="217">
      <x:c r="A217" s="1"/>
      <x:c r="B217" s="1"/>
      <x:c r="C217" s="1"/>
      <x:c r="D217" s="1"/>
      <x:c r="E217" s="1"/>
      <x:c r="F217" s="1"/>
      <x:c r="G217" s="1"/>
      <x:c r="H217" s="1"/>
      <x:c r="I217" s="1"/>
      <x:c r="J217" s="1"/>
      <x:c r="K217" s="1"/>
      <x:c r="L217" s="1"/>
      <x:c r="M217" s="1"/>
      <x:c r="N217" s="1"/>
      <x:c r="O217" s="1"/>
      <x:c r="P217" s="1"/>
      <x:c r="Q217" s="1"/>
      <x:c r="R217" s="1"/>
      <x:c r="S217" s="1"/>
      <x:c r="T217" s="1"/>
      <x:c r="U217" s="1"/>
      <x:c r="V217" s="1"/>
      <x:c r="W217" s="1"/>
    </x:row>
    <x:row r="218">
      <x:c r="A218" s="1"/>
      <x:c r="B218" s="1"/>
      <x:c r="C218" s="1"/>
      <x:c r="D218" s="1"/>
      <x:c r="E218" s="1"/>
      <x:c r="F218" s="1"/>
      <x:c r="G218" s="1"/>
      <x:c r="H218" s="1"/>
      <x:c r="I218" s="1"/>
      <x:c r="J218" s="1"/>
      <x:c r="K218" s="1"/>
      <x:c r="L218" s="1"/>
      <x:c r="M218" s="1"/>
      <x:c r="N218" s="1"/>
      <x:c r="O218" s="1"/>
      <x:c r="P218" s="1"/>
      <x:c r="Q218" s="1"/>
      <x:c r="R218" s="1"/>
      <x:c r="S218" s="1"/>
      <x:c r="T218" s="1"/>
      <x:c r="U218" s="1"/>
      <x:c r="V218" s="1"/>
      <x:c r="W218" s="1"/>
    </x:row>
    <x:row r="219">
      <x:c r="A219" s="1"/>
      <x:c r="B219" s="1"/>
      <x:c r="C219" s="1"/>
      <x:c r="D219" s="1"/>
      <x:c r="E219" s="1"/>
      <x:c r="F219" s="1"/>
      <x:c r="G219" s="1"/>
      <x:c r="H219" s="1"/>
      <x:c r="I219" s="1"/>
      <x:c r="J219" s="1"/>
      <x:c r="K219" s="1"/>
      <x:c r="L219" s="1"/>
      <x:c r="M219" s="1"/>
      <x:c r="N219" s="1"/>
      <x:c r="O219" s="1"/>
      <x:c r="P219" s="1"/>
      <x:c r="Q219" s="1"/>
      <x:c r="R219" s="1"/>
      <x:c r="S219" s="1"/>
      <x:c r="T219" s="1"/>
      <x:c r="U219" s="1"/>
      <x:c r="V219" s="1"/>
      <x:c r="W219" s="1"/>
    </x:row>
    <x:row r="220">
      <x:c r="A220" s="1"/>
      <x:c r="B220" s="1"/>
      <x:c r="C220" s="1"/>
      <x:c r="D220" s="1"/>
      <x:c r="E220" s="1"/>
      <x:c r="F220" s="1"/>
      <x:c r="G220" s="1"/>
      <x:c r="H220" s="1"/>
      <x:c r="I220" s="1"/>
      <x:c r="J220" s="1"/>
      <x:c r="K220" s="1"/>
      <x:c r="L220" s="1"/>
      <x:c r="M220" s="1"/>
      <x:c r="N220" s="1"/>
      <x:c r="O220" s="1"/>
      <x:c r="P220" s="1"/>
      <x:c r="Q220" s="1"/>
      <x:c r="R220" s="1"/>
      <x:c r="S220" s="1"/>
      <x:c r="T220" s="1"/>
      <x:c r="U220" s="1"/>
      <x:c r="V220" s="1"/>
      <x:c r="W220" s="1"/>
    </x:row>
    <x:row r="221">
      <x:c r="A221" s="1"/>
      <x:c r="B221" s="1"/>
      <x:c r="C221" s="1"/>
      <x:c r="D221" s="1"/>
      <x:c r="E221" s="1"/>
      <x:c r="F221" s="1"/>
      <x:c r="G221" s="1"/>
      <x:c r="H221" s="1"/>
      <x:c r="I221" s="1"/>
      <x:c r="J221" s="1"/>
      <x:c r="K221" s="1"/>
      <x:c r="L221" s="1"/>
      <x:c r="M221" s="1"/>
      <x:c r="N221" s="1"/>
      <x:c r="O221" s="1"/>
      <x:c r="P221" s="1"/>
      <x:c r="Q221" s="1"/>
      <x:c r="R221" s="1"/>
      <x:c r="S221" s="1"/>
      <x:c r="T221" s="1"/>
      <x:c r="U221" s="1"/>
      <x:c r="V221" s="1"/>
      <x:c r="W221" s="1"/>
    </x:row>
    <x:row r="222">
      <x:c r="A222" s="1"/>
      <x:c r="B222" s="1"/>
      <x:c r="C222" s="1"/>
      <x:c r="D222" s="1"/>
      <x:c r="E222" s="1"/>
      <x:c r="F222" s="1"/>
      <x:c r="G222" s="1"/>
      <x:c r="H222" s="1"/>
      <x:c r="I222" s="1"/>
      <x:c r="J222" s="1"/>
      <x:c r="K222" s="1"/>
      <x:c r="L222" s="1"/>
      <x:c r="M222" s="1"/>
      <x:c r="N222" s="1"/>
      <x:c r="O222" s="1"/>
      <x:c r="P222" s="1"/>
      <x:c r="Q222" s="1"/>
      <x:c r="R222" s="1"/>
      <x:c r="S222" s="1"/>
      <x:c r="T222" s="1"/>
      <x:c r="U222" s="1"/>
      <x:c r="V222" s="1"/>
      <x:c r="W222" s="1"/>
    </x:row>
    <x:row r="223">
      <x:c r="A223" s="1"/>
      <x:c r="B223" s="1"/>
      <x:c r="C223" s="1"/>
      <x:c r="D223" s="1"/>
      <x:c r="E223" s="1"/>
      <x:c r="F223" s="1"/>
      <x:c r="G223" s="1"/>
      <x:c r="H223" s="1"/>
      <x:c r="I223" s="1"/>
      <x:c r="J223" s="1"/>
      <x:c r="K223" s="1"/>
      <x:c r="L223" s="1"/>
      <x:c r="M223" s="1"/>
      <x:c r="N223" s="1"/>
      <x:c r="O223" s="1"/>
      <x:c r="P223" s="1"/>
      <x:c r="Q223" s="1"/>
      <x:c r="R223" s="1"/>
      <x:c r="S223" s="1"/>
      <x:c r="T223" s="1"/>
      <x:c r="U223" s="1"/>
      <x:c r="V223" s="1"/>
      <x:c r="W223" s="1"/>
    </x:row>
    <x:row r="224">
      <x:c r="A224" s="1"/>
      <x:c r="B224" s="1"/>
      <x:c r="C224" s="1"/>
      <x:c r="D224" s="1"/>
      <x:c r="E224" s="1"/>
      <x:c r="F224" s="1"/>
      <x:c r="G224" s="1"/>
      <x:c r="H224" s="1"/>
      <x:c r="I224" s="1"/>
      <x:c r="J224" s="1"/>
      <x:c r="K224" s="1"/>
      <x:c r="L224" s="1"/>
      <x:c r="M224" s="1"/>
      <x:c r="N224" s="1"/>
      <x:c r="O224" s="1"/>
      <x:c r="P224" s="1"/>
      <x:c r="Q224" s="1"/>
      <x:c r="R224" s="1"/>
      <x:c r="S224" s="1"/>
      <x:c r="T224" s="1"/>
      <x:c r="U224" s="1"/>
      <x:c r="V224" s="1"/>
      <x:c r="W224" s="1"/>
    </x:row>
    <x:row r="225">
      <x:c r="A225" s="1"/>
      <x:c r="B225" s="1"/>
      <x:c r="C225" s="1"/>
      <x:c r="D225" s="1"/>
      <x:c r="E225" s="1"/>
      <x:c r="F225" s="1"/>
      <x:c r="G225" s="1"/>
      <x:c r="H225" s="1"/>
      <x:c r="I225" s="1"/>
      <x:c r="J225" s="1"/>
      <x:c r="K225" s="1"/>
      <x:c r="L225" s="1"/>
      <x:c r="M225" s="1"/>
      <x:c r="N225" s="1"/>
      <x:c r="O225" s="1"/>
      <x:c r="P225" s="1"/>
      <x:c r="Q225" s="1"/>
      <x:c r="R225" s="1"/>
      <x:c r="S225" s="1"/>
      <x:c r="T225" s="1"/>
      <x:c r="U225" s="1"/>
      <x:c r="V225" s="1"/>
      <x:c r="W225" s="1"/>
    </x:row>
    <x:row r="226">
      <x:c r="A226" s="1"/>
      <x:c r="B226" s="1"/>
      <x:c r="C226" s="1"/>
      <x:c r="D226" s="1"/>
      <x:c r="E226" s="1"/>
      <x:c r="F226" s="1"/>
      <x:c r="G226" s="1"/>
      <x:c r="H226" s="1"/>
      <x:c r="I226" s="1"/>
      <x:c r="J226" s="1"/>
      <x:c r="K226" s="1"/>
      <x:c r="L226" s="1"/>
      <x:c r="M226" s="1"/>
      <x:c r="N226" s="1"/>
      <x:c r="O226" s="1"/>
      <x:c r="P226" s="1"/>
      <x:c r="Q226" s="1"/>
      <x:c r="R226" s="1"/>
      <x:c r="S226" s="1"/>
      <x:c r="T226" s="1"/>
      <x:c r="U226" s="1"/>
      <x:c r="V226" s="1"/>
      <x:c r="W226" s="1"/>
    </x:row>
    <x:row r="227">
      <x:c r="A227" s="1"/>
      <x:c r="B227" s="1"/>
      <x:c r="C227" s="1"/>
      <x:c r="D227" s="1"/>
      <x:c r="E227" s="1"/>
      <x:c r="F227" s="1"/>
      <x:c r="G227" s="1"/>
      <x:c r="H227" s="1"/>
      <x:c r="I227" s="1"/>
      <x:c r="J227" s="1"/>
      <x:c r="K227" s="1"/>
      <x:c r="L227" s="1"/>
      <x:c r="M227" s="1"/>
      <x:c r="N227" s="1"/>
      <x:c r="O227" s="1"/>
      <x:c r="P227" s="1"/>
      <x:c r="Q227" s="1"/>
      <x:c r="R227" s="1"/>
      <x:c r="S227" s="1"/>
      <x:c r="T227" s="1"/>
      <x:c r="U227" s="1"/>
      <x:c r="V227" s="1"/>
      <x:c r="W227" s="1"/>
    </x:row>
    <x:row r="228">
      <x:c r="A228" s="1"/>
      <x:c r="B228" s="1"/>
      <x:c r="C228" s="1"/>
      <x:c r="D228" s="1"/>
      <x:c r="E228" s="1"/>
      <x:c r="F228" s="1"/>
      <x:c r="G228" s="1"/>
      <x:c r="H228" s="1"/>
      <x:c r="I228" s="1"/>
      <x:c r="J228" s="1"/>
      <x:c r="K228" s="1"/>
      <x:c r="L228" s="1"/>
      <x:c r="M228" s="1"/>
      <x:c r="N228" s="1"/>
      <x:c r="O228" s="1"/>
      <x:c r="P228" s="1"/>
      <x:c r="Q228" s="1"/>
      <x:c r="R228" s="1"/>
      <x:c r="S228" s="1"/>
      <x:c r="T228" s="1"/>
      <x:c r="U228" s="1"/>
      <x:c r="V228" s="1"/>
      <x:c r="W228" s="1"/>
    </x:row>
    <x:row r="229">
      <x:c r="A229" s="1"/>
      <x:c r="B229" s="1"/>
      <x:c r="C229" s="1"/>
      <x:c r="D229" s="1"/>
      <x:c r="E229" s="1"/>
      <x:c r="F229" s="1"/>
      <x:c r="G229" s="1"/>
      <x:c r="H229" s="1"/>
      <x:c r="I229" s="1"/>
      <x:c r="J229" s="1"/>
      <x:c r="K229" s="1"/>
      <x:c r="L229" s="1"/>
      <x:c r="M229" s="1"/>
      <x:c r="N229" s="1"/>
      <x:c r="O229" s="1"/>
      <x:c r="P229" s="1"/>
      <x:c r="Q229" s="1"/>
      <x:c r="R229" s="1"/>
      <x:c r="S229" s="1"/>
      <x:c r="T229" s="1"/>
      <x:c r="U229" s="1"/>
      <x:c r="V229" s="1"/>
      <x:c r="W229" s="1"/>
    </x:row>
    <x:row r="230">
      <x:c r="A230" s="1"/>
      <x:c r="B230" s="1"/>
      <x:c r="C230" s="1"/>
      <x:c r="D230" s="1"/>
      <x:c r="E230" s="1"/>
      <x:c r="F230" s="1"/>
      <x:c r="G230" s="1"/>
      <x:c r="H230" s="1"/>
      <x:c r="I230" s="1"/>
      <x:c r="J230" s="1"/>
      <x:c r="K230" s="1"/>
      <x:c r="L230" s="1"/>
      <x:c r="M230" s="1"/>
      <x:c r="N230" s="1"/>
      <x:c r="O230" s="1"/>
      <x:c r="P230" s="1"/>
      <x:c r="Q230" s="1"/>
      <x:c r="R230" s="1"/>
      <x:c r="S230" s="1"/>
      <x:c r="T230" s="1"/>
      <x:c r="U230" s="1"/>
      <x:c r="V230" s="1"/>
      <x:c r="W230" s="1"/>
    </x:row>
    <x:row r="231">
      <x:c r="A231" s="1"/>
      <x:c r="B231" s="1"/>
      <x:c r="C231" s="1"/>
      <x:c r="D231" s="1"/>
      <x:c r="E231" s="1"/>
      <x:c r="F231" s="1"/>
      <x:c r="G231" s="1"/>
      <x:c r="H231" s="1"/>
      <x:c r="I231" s="1"/>
      <x:c r="J231" s="1"/>
      <x:c r="K231" s="1"/>
      <x:c r="L231" s="1"/>
      <x:c r="M231" s="1"/>
      <x:c r="N231" s="1"/>
      <x:c r="O231" s="1"/>
      <x:c r="P231" s="1"/>
      <x:c r="Q231" s="1"/>
      <x:c r="R231" s="1"/>
      <x:c r="S231" s="1"/>
      <x:c r="T231" s="1"/>
      <x:c r="U231" s="1"/>
      <x:c r="V231" s="1"/>
      <x:c r="W231" s="1"/>
    </x:row>
    <x:row r="232">
      <x:c r="A232" s="1"/>
      <x:c r="B232" s="1"/>
      <x:c r="C232" s="1"/>
      <x:c r="D232" s="1"/>
      <x:c r="E232" s="1"/>
      <x:c r="F232" s="1"/>
      <x:c r="G232" s="1"/>
      <x:c r="H232" s="1"/>
      <x:c r="I232" s="1"/>
      <x:c r="J232" s="1"/>
      <x:c r="K232" s="1"/>
      <x:c r="L232" s="1"/>
      <x:c r="M232" s="1"/>
      <x:c r="N232" s="1"/>
      <x:c r="O232" s="1"/>
      <x:c r="P232" s="1"/>
      <x:c r="Q232" s="1"/>
      <x:c r="R232" s="1"/>
      <x:c r="S232" s="1"/>
      <x:c r="T232" s="1"/>
      <x:c r="U232" s="1"/>
      <x:c r="V232" s="1"/>
      <x:c r="W232" s="1"/>
    </x:row>
    <x:row r="233">
      <x:c r="A233" s="1"/>
      <x:c r="B233" s="1"/>
      <x:c r="C233" s="1"/>
      <x:c r="D233" s="1"/>
      <x:c r="E233" s="1"/>
      <x:c r="F233" s="1"/>
      <x:c r="G233" s="1"/>
      <x:c r="H233" s="1"/>
      <x:c r="I233" s="1"/>
      <x:c r="J233" s="1"/>
      <x:c r="K233" s="1"/>
      <x:c r="L233" s="1"/>
      <x:c r="M233" s="1"/>
      <x:c r="N233" s="1"/>
      <x:c r="O233" s="1"/>
      <x:c r="P233" s="1"/>
      <x:c r="Q233" s="1"/>
      <x:c r="R233" s="1"/>
      <x:c r="S233" s="1"/>
      <x:c r="T233" s="1"/>
      <x:c r="U233" s="1"/>
      <x:c r="V233" s="1"/>
      <x:c r="W233" s="1"/>
    </x:row>
    <x:row r="234">
      <x:c r="A234" s="1"/>
      <x:c r="B234" s="1"/>
      <x:c r="C234" s="1"/>
      <x:c r="D234" s="1"/>
      <x:c r="E234" s="1"/>
      <x:c r="F234" s="1"/>
      <x:c r="G234" s="1"/>
      <x:c r="H234" s="1"/>
      <x:c r="I234" s="1"/>
      <x:c r="J234" s="1"/>
      <x:c r="K234" s="1"/>
      <x:c r="L234" s="1"/>
      <x:c r="M234" s="1"/>
      <x:c r="N234" s="1"/>
      <x:c r="O234" s="1"/>
      <x:c r="P234" s="1"/>
      <x:c r="Q234" s="1"/>
      <x:c r="R234" s="1"/>
      <x:c r="S234" s="1"/>
      <x:c r="T234" s="1"/>
      <x:c r="U234" s="1"/>
      <x:c r="V234" s="1"/>
      <x:c r="W234" s="1"/>
    </x:row>
    <x:row r="235">
      <x:c r="A235" s="1"/>
      <x:c r="B235" s="1"/>
      <x:c r="C235" s="1"/>
      <x:c r="D235" s="1"/>
      <x:c r="E235" s="1"/>
      <x:c r="F235" s="1"/>
      <x:c r="G235" s="1"/>
      <x:c r="H235" s="1"/>
      <x:c r="I235" s="1"/>
      <x:c r="J235" s="1"/>
      <x:c r="K235" s="1"/>
      <x:c r="L235" s="1"/>
      <x:c r="M235" s="1"/>
      <x:c r="N235" s="1"/>
      <x:c r="O235" s="1"/>
      <x:c r="P235" s="1"/>
      <x:c r="Q235" s="1"/>
      <x:c r="R235" s="1"/>
      <x:c r="S235" s="1"/>
      <x:c r="T235" s="1"/>
      <x:c r="U235" s="1"/>
      <x:c r="V235" s="1"/>
      <x:c r="W235" s="1"/>
    </x:row>
    <x:row r="236">
      <x:c r="A236" s="1"/>
      <x:c r="B236" s="1"/>
      <x:c r="C236" s="1"/>
      <x:c r="D236" s="1"/>
      <x:c r="E236" s="1"/>
      <x:c r="F236" s="1"/>
      <x:c r="G236" s="1"/>
      <x:c r="H236" s="1"/>
      <x:c r="I236" s="1"/>
      <x:c r="J236" s="1"/>
      <x:c r="K236" s="1"/>
      <x:c r="L236" s="1"/>
      <x:c r="M236" s="1"/>
      <x:c r="N236" s="1"/>
      <x:c r="O236" s="1"/>
      <x:c r="P236" s="1"/>
      <x:c r="Q236" s="1"/>
      <x:c r="R236" s="1"/>
      <x:c r="S236" s="1"/>
      <x:c r="T236" s="1"/>
      <x:c r="U236" s="1"/>
      <x:c r="V236" s="1"/>
      <x:c r="W236" s="1"/>
    </x:row>
    <x:row r="237">
      <x:c r="A237" s="1"/>
      <x:c r="B237" s="1"/>
      <x:c r="C237" s="1"/>
      <x:c r="D237" s="1"/>
      <x:c r="E237" s="1"/>
      <x:c r="F237" s="1"/>
      <x:c r="G237" s="1"/>
      <x:c r="H237" s="1"/>
      <x:c r="I237" s="1"/>
      <x:c r="J237" s="1"/>
      <x:c r="K237" s="1"/>
      <x:c r="L237" s="1"/>
      <x:c r="M237" s="1"/>
      <x:c r="N237" s="1"/>
      <x:c r="O237" s="1"/>
      <x:c r="P237" s="1"/>
      <x:c r="Q237" s="1"/>
      <x:c r="R237" s="1"/>
      <x:c r="S237" s="1"/>
      <x:c r="T237" s="1"/>
      <x:c r="U237" s="1"/>
      <x:c r="V237" s="1"/>
      <x:c r="W237" s="1"/>
    </x:row>
    <x:row r="238">
      <x:c r="A238" s="1"/>
      <x:c r="B238" s="1"/>
      <x:c r="C238" s="1"/>
      <x:c r="D238" s="1"/>
      <x:c r="E238" s="1"/>
      <x:c r="F238" s="1"/>
      <x:c r="G238" s="1"/>
      <x:c r="H238" s="1"/>
      <x:c r="I238" s="1"/>
      <x:c r="J238" s="1"/>
      <x:c r="K238" s="1"/>
      <x:c r="L238" s="1"/>
      <x:c r="M238" s="1"/>
      <x:c r="N238" s="1"/>
      <x:c r="O238" s="1"/>
      <x:c r="P238" s="1"/>
      <x:c r="Q238" s="1"/>
      <x:c r="R238" s="1"/>
      <x:c r="S238" s="1"/>
      <x:c r="T238" s="1"/>
      <x:c r="U238" s="1"/>
      <x:c r="V238" s="1"/>
      <x:c r="W238" s="1"/>
    </x:row>
    <x:row r="239">
      <x:c r="A239" s="1"/>
      <x:c r="B239" s="1"/>
      <x:c r="C239" s="1"/>
      <x:c r="D239" s="1"/>
      <x:c r="E239" s="1"/>
      <x:c r="F239" s="1"/>
      <x:c r="G239" s="1"/>
      <x:c r="H239" s="1"/>
      <x:c r="I239" s="1"/>
      <x:c r="J239" s="1"/>
      <x:c r="K239" s="1"/>
      <x:c r="L239" s="1"/>
      <x:c r="M239" s="1"/>
      <x:c r="N239" s="1"/>
      <x:c r="O239" s="1"/>
      <x:c r="P239" s="1"/>
      <x:c r="Q239" s="1"/>
      <x:c r="R239" s="1"/>
      <x:c r="S239" s="1"/>
      <x:c r="T239" s="1"/>
      <x:c r="U239" s="1"/>
      <x:c r="V239" s="1"/>
      <x:c r="W239" s="1"/>
    </x:row>
    <x:row r="240">
      <x:c r="A240" s="1"/>
      <x:c r="B240" s="1"/>
      <x:c r="C240" s="1"/>
      <x:c r="D240" s="1"/>
      <x:c r="E240" s="1"/>
      <x:c r="F240" s="1"/>
      <x:c r="G240" s="1"/>
      <x:c r="H240" s="1"/>
      <x:c r="I240" s="1"/>
      <x:c r="J240" s="1"/>
      <x:c r="K240" s="1"/>
      <x:c r="L240" s="1"/>
      <x:c r="M240" s="1"/>
      <x:c r="N240" s="1"/>
      <x:c r="O240" s="1"/>
      <x:c r="P240" s="1"/>
      <x:c r="Q240" s="1"/>
      <x:c r="R240" s="1"/>
      <x:c r="S240" s="1"/>
      <x:c r="T240" s="1"/>
      <x:c r="U240" s="1"/>
      <x:c r="V240" s="1"/>
      <x:c r="W240" s="1"/>
    </x:row>
    <x:row r="241">
      <x:c r="A241" s="1"/>
      <x:c r="B241" s="1"/>
      <x:c r="C241" s="1"/>
      <x:c r="D241" s="1"/>
      <x:c r="E241" s="1"/>
      <x:c r="F241" s="1"/>
      <x:c r="G241" s="1"/>
      <x:c r="H241" s="1"/>
      <x:c r="I241" s="1"/>
      <x:c r="J241" s="1"/>
      <x:c r="K241" s="1"/>
      <x:c r="L241" s="1"/>
      <x:c r="M241" s="1"/>
      <x:c r="N241" s="1"/>
      <x:c r="O241" s="1"/>
      <x:c r="P241" s="1"/>
      <x:c r="Q241" s="1"/>
      <x:c r="R241" s="1"/>
      <x:c r="S241" s="1"/>
      <x:c r="T241" s="1"/>
      <x:c r="U241" s="1"/>
      <x:c r="V241" s="1"/>
      <x:c r="W241" s="1"/>
    </x:row>
    <x:row r="242">
      <x:c r="A242" s="1"/>
      <x:c r="B242" s="1"/>
      <x:c r="C242" s="1"/>
      <x:c r="D242" s="1"/>
      <x:c r="E242" s="1"/>
      <x:c r="F242" s="1"/>
      <x:c r="G242" s="1"/>
      <x:c r="H242" s="1"/>
      <x:c r="I242" s="1"/>
      <x:c r="J242" s="1"/>
      <x:c r="K242" s="1"/>
      <x:c r="L242" s="1"/>
      <x:c r="M242" s="1"/>
      <x:c r="N242" s="1"/>
      <x:c r="O242" s="1"/>
      <x:c r="P242" s="1"/>
      <x:c r="Q242" s="1"/>
      <x:c r="R242" s="1"/>
      <x:c r="S242" s="1"/>
      <x:c r="T242" s="1"/>
      <x:c r="U242" s="1"/>
      <x:c r="V242" s="1"/>
      <x:c r="W242" s="1"/>
    </x:row>
    <x:row r="243">
      <x:c r="A243" s="1"/>
      <x:c r="B243" s="1"/>
      <x:c r="C243" s="1"/>
      <x:c r="D243" s="1"/>
      <x:c r="E243" s="1"/>
      <x:c r="F243" s="1"/>
      <x:c r="G243" s="1"/>
      <x:c r="H243" s="1"/>
      <x:c r="I243" s="1"/>
      <x:c r="J243" s="1"/>
      <x:c r="K243" s="1"/>
      <x:c r="L243" s="1"/>
      <x:c r="M243" s="1"/>
      <x:c r="N243" s="1"/>
      <x:c r="O243" s="1"/>
      <x:c r="P243" s="1"/>
      <x:c r="Q243" s="1"/>
      <x:c r="R243" s="1"/>
      <x:c r="S243" s="1"/>
      <x:c r="T243" s="1"/>
      <x:c r="U243" s="1"/>
      <x:c r="V243" s="1"/>
      <x:c r="W243" s="1"/>
    </x:row>
    <x:row r="244">
      <x:c r="A244" s="1"/>
      <x:c r="B244" s="1"/>
      <x:c r="C244" s="1"/>
      <x:c r="D244" s="1"/>
      <x:c r="E244" s="1"/>
      <x:c r="F244" s="1"/>
      <x:c r="G244" s="1"/>
      <x:c r="H244" s="1"/>
      <x:c r="I244" s="1"/>
      <x:c r="J244" s="1"/>
      <x:c r="K244" s="1"/>
      <x:c r="L244" s="1"/>
      <x:c r="M244" s="1"/>
      <x:c r="N244" s="1"/>
      <x:c r="O244" s="1"/>
      <x:c r="P244" s="1"/>
      <x:c r="Q244" s="1"/>
      <x:c r="R244" s="1"/>
      <x:c r="S244" s="1"/>
      <x:c r="T244" s="1"/>
      <x:c r="U244" s="1"/>
      <x:c r="V244" s="1"/>
      <x:c r="W244" s="1"/>
    </x:row>
    <x:row r="245">
      <x:c r="A245" s="1"/>
      <x:c r="B245" s="1"/>
      <x:c r="C245" s="1"/>
      <x:c r="D245" s="1"/>
      <x:c r="E245" s="1"/>
      <x:c r="F245" s="1"/>
      <x:c r="G245" s="1"/>
      <x:c r="H245" s="1"/>
      <x:c r="I245" s="1"/>
      <x:c r="J245" s="1"/>
      <x:c r="K245" s="1"/>
      <x:c r="L245" s="1"/>
      <x:c r="M245" s="1"/>
      <x:c r="N245" s="1"/>
      <x:c r="O245" s="1"/>
      <x:c r="P245" s="1"/>
      <x:c r="Q245" s="1"/>
      <x:c r="R245" s="1"/>
      <x:c r="S245" s="1"/>
      <x:c r="T245" s="1"/>
      <x:c r="U245" s="1"/>
      <x:c r="V245" s="1"/>
      <x:c r="W245" s="1"/>
    </x:row>
    <x:row r="246">
      <x:c r="A246" s="1"/>
      <x:c r="B246" s="1"/>
      <x:c r="C246" s="1"/>
      <x:c r="D246" s="1"/>
      <x:c r="E246" s="1"/>
      <x:c r="F246" s="1"/>
      <x:c r="G246" s="1"/>
      <x:c r="H246" s="1"/>
      <x:c r="I246" s="1"/>
      <x:c r="J246" s="1"/>
      <x:c r="K246" s="1"/>
      <x:c r="L246" s="1"/>
      <x:c r="M246" s="1"/>
      <x:c r="N246" s="1"/>
      <x:c r="O246" s="1"/>
      <x:c r="P246" s="1"/>
      <x:c r="Q246" s="1"/>
      <x:c r="R246" s="1"/>
      <x:c r="S246" s="1"/>
      <x:c r="T246" s="1"/>
      <x:c r="U246" s="1"/>
      <x:c r="V246" s="1"/>
      <x:c r="W246" s="1"/>
    </x:row>
    <x:row r="247">
      <x:c r="A247" s="1"/>
      <x:c r="B247" s="1"/>
      <x:c r="C247" s="1"/>
      <x:c r="D247" s="1"/>
      <x:c r="E247" s="1"/>
      <x:c r="F247" s="1"/>
      <x:c r="G247" s="1"/>
      <x:c r="H247" s="1"/>
      <x:c r="I247" s="1"/>
      <x:c r="J247" s="1"/>
      <x:c r="K247" s="1"/>
      <x:c r="L247" s="1"/>
      <x:c r="M247" s="1"/>
      <x:c r="N247" s="1"/>
      <x:c r="O247" s="1"/>
      <x:c r="P247" s="1"/>
      <x:c r="Q247" s="1"/>
      <x:c r="R247" s="1"/>
      <x:c r="S247" s="1"/>
      <x:c r="T247" s="1"/>
      <x:c r="U247" s="1"/>
      <x:c r="V247" s="1"/>
      <x:c r="W247" s="1"/>
    </x:row>
    <x:row r="248">
      <x:c r="A248" s="1"/>
      <x:c r="B248" s="1"/>
      <x:c r="C248" s="1"/>
      <x:c r="D248" s="1"/>
      <x:c r="E248" s="1"/>
      <x:c r="F248" s="1"/>
      <x:c r="G248" s="1"/>
      <x:c r="H248" s="1"/>
      <x:c r="I248" s="1"/>
      <x:c r="J248" s="1"/>
      <x:c r="K248" s="1"/>
      <x:c r="L248" s="1"/>
      <x:c r="M248" s="1"/>
      <x:c r="N248" s="1"/>
      <x:c r="O248" s="1"/>
      <x:c r="P248" s="1"/>
      <x:c r="Q248" s="1"/>
      <x:c r="R248" s="1"/>
      <x:c r="S248" s="1"/>
      <x:c r="T248" s="1"/>
      <x:c r="U248" s="1"/>
      <x:c r="V248" s="1"/>
      <x:c r="W248" s="1"/>
    </x:row>
    <x:row r="249">
      <x:c r="A249" s="1"/>
      <x:c r="B249" s="1"/>
      <x:c r="C249" s="1"/>
      <x:c r="D249" s="1"/>
      <x:c r="E249" s="1"/>
      <x:c r="F249" s="1"/>
      <x:c r="G249" s="1"/>
      <x:c r="H249" s="1"/>
      <x:c r="I249" s="1"/>
      <x:c r="J249" s="1"/>
      <x:c r="K249" s="1"/>
      <x:c r="L249" s="1"/>
      <x:c r="M249" s="1"/>
      <x:c r="N249" s="1"/>
      <x:c r="O249" s="1"/>
      <x:c r="P249" s="1"/>
      <x:c r="Q249" s="1"/>
      <x:c r="R249" s="1"/>
      <x:c r="S249" s="1"/>
      <x:c r="T249" s="1"/>
      <x:c r="U249" s="1"/>
      <x:c r="V249" s="1"/>
      <x:c r="W249" s="1"/>
    </x:row>
    <x:row r="250">
      <x:c r="A250" s="1"/>
      <x:c r="B250" s="1"/>
      <x:c r="C250" s="1"/>
      <x:c r="D250" s="1"/>
      <x:c r="E250" s="1"/>
      <x:c r="F250" s="1"/>
      <x:c r="G250" s="1"/>
      <x:c r="H250" s="1"/>
      <x:c r="I250" s="1"/>
      <x:c r="J250" s="1"/>
      <x:c r="K250" s="1"/>
      <x:c r="L250" s="1"/>
      <x:c r="M250" s="1"/>
      <x:c r="N250" s="1"/>
      <x:c r="O250" s="1"/>
      <x:c r="P250" s="1"/>
      <x:c r="Q250" s="1"/>
      <x:c r="R250" s="1"/>
      <x:c r="S250" s="1"/>
      <x:c r="T250" s="1"/>
      <x:c r="U250" s="1"/>
      <x:c r="V250" s="1"/>
      <x:c r="W250" s="1"/>
    </x:row>
    <x:row r="251">
      <x:c r="A251" s="1"/>
      <x:c r="B251" s="1"/>
      <x:c r="C251" s="1"/>
      <x:c r="D251" s="1"/>
      <x:c r="E251" s="1"/>
      <x:c r="F251" s="1"/>
      <x:c r="G251" s="1"/>
      <x:c r="H251" s="1"/>
      <x:c r="I251" s="1"/>
      <x:c r="J251" s="1"/>
      <x:c r="K251" s="1"/>
      <x:c r="L251" s="1"/>
      <x:c r="M251" s="1"/>
      <x:c r="N251" s="1"/>
      <x:c r="O251" s="1"/>
      <x:c r="P251" s="1"/>
      <x:c r="Q251" s="1"/>
      <x:c r="R251" s="1"/>
      <x:c r="S251" s="1"/>
      <x:c r="T251" s="1"/>
      <x:c r="U251" s="1"/>
      <x:c r="V251" s="1"/>
      <x:c r="W251" s="1"/>
    </x:row>
    <x:row r="252">
      <x:c r="A252" s="1"/>
      <x:c r="B252" s="1"/>
      <x:c r="C252" s="1"/>
      <x:c r="D252" s="1"/>
      <x:c r="E252" s="1"/>
      <x:c r="F252" s="1"/>
      <x:c r="G252" s="1"/>
      <x:c r="H252" s="1"/>
      <x:c r="I252" s="1"/>
      <x:c r="J252" s="1"/>
      <x:c r="K252" s="1"/>
      <x:c r="L252" s="1"/>
      <x:c r="M252" s="1"/>
      <x:c r="N252" s="1"/>
      <x:c r="O252" s="1"/>
      <x:c r="P252" s="1"/>
      <x:c r="Q252" s="1"/>
      <x:c r="R252" s="1"/>
      <x:c r="S252" s="1"/>
      <x:c r="T252" s="1"/>
      <x:c r="U252" s="1"/>
      <x:c r="V252" s="1"/>
      <x:c r="W252" s="1"/>
    </x:row>
    <x:row r="253">
      <x:c r="A253" s="1"/>
      <x:c r="B253" s="1"/>
      <x:c r="C253" s="1"/>
      <x:c r="D253" s="1"/>
      <x:c r="E253" s="1"/>
      <x:c r="F253" s="1"/>
      <x:c r="G253" s="1"/>
      <x:c r="H253" s="1"/>
      <x:c r="I253" s="1"/>
      <x:c r="J253" s="1"/>
      <x:c r="K253" s="1"/>
      <x:c r="L253" s="1"/>
      <x:c r="M253" s="1"/>
      <x:c r="N253" s="1"/>
      <x:c r="O253" s="1"/>
      <x:c r="P253" s="1"/>
      <x:c r="Q253" s="1"/>
      <x:c r="R253" s="1"/>
      <x:c r="S253" s="1"/>
      <x:c r="T253" s="1"/>
      <x:c r="U253" s="1"/>
      <x:c r="V253" s="1"/>
      <x:c r="W253" s="1"/>
    </x:row>
    <x:row r="254">
      <x:c r="A254" s="1"/>
      <x:c r="B254" s="1"/>
      <x:c r="C254" s="1"/>
      <x:c r="D254" s="1"/>
      <x:c r="E254" s="1"/>
      <x:c r="F254" s="1"/>
      <x:c r="G254" s="1"/>
      <x:c r="H254" s="1"/>
      <x:c r="I254" s="1"/>
      <x:c r="J254" s="1"/>
      <x:c r="K254" s="1"/>
      <x:c r="L254" s="1"/>
      <x:c r="M254" s="1"/>
      <x:c r="N254" s="1"/>
      <x:c r="O254" s="1"/>
      <x:c r="P254" s="1"/>
      <x:c r="Q254" s="1"/>
      <x:c r="R254" s="1"/>
      <x:c r="S254" s="1"/>
      <x:c r="T254" s="1"/>
      <x:c r="U254" s="1"/>
      <x:c r="V254" s="1"/>
      <x:c r="W254" s="1"/>
    </x:row>
    <x:row r="255">
      <x:c r="A255" s="1"/>
      <x:c r="B255" s="1"/>
      <x:c r="C255" s="1"/>
      <x:c r="D255" s="1"/>
      <x:c r="E255" s="1"/>
      <x:c r="F255" s="1"/>
      <x:c r="G255" s="1"/>
      <x:c r="H255" s="1"/>
      <x:c r="I255" s="1"/>
      <x:c r="J255" s="1"/>
      <x:c r="K255" s="1"/>
      <x:c r="L255" s="1"/>
      <x:c r="M255" s="1"/>
      <x:c r="N255" s="1"/>
      <x:c r="O255" s="1"/>
      <x:c r="P255" s="1"/>
      <x:c r="Q255" s="1"/>
      <x:c r="R255" s="1"/>
      <x:c r="S255" s="1"/>
      <x:c r="T255" s="1"/>
      <x:c r="U255" s="1"/>
      <x:c r="V255" s="1"/>
      <x:c r="W255" s="1"/>
    </x:row>
    <x:row r="256">
      <x:c r="A256" s="1"/>
      <x:c r="B256" s="1"/>
      <x:c r="C256" s="1"/>
      <x:c r="D256" s="1"/>
      <x:c r="E256" s="1"/>
      <x:c r="F256" s="1"/>
      <x:c r="G256" s="1"/>
      <x:c r="H256" s="1"/>
      <x:c r="I256" s="1"/>
      <x:c r="J256" s="1"/>
      <x:c r="K256" s="1"/>
      <x:c r="L256" s="1"/>
      <x:c r="M256" s="1"/>
      <x:c r="N256" s="1"/>
      <x:c r="O256" s="1"/>
      <x:c r="P256" s="1"/>
      <x:c r="Q256" s="1"/>
      <x:c r="R256" s="1"/>
      <x:c r="S256" s="1"/>
      <x:c r="T256" s="1"/>
      <x:c r="U256" s="1"/>
      <x:c r="V256" s="1"/>
      <x:c r="W256" s="1"/>
    </x:row>
    <x:row r="257">
      <x:c r="A257" s="1"/>
      <x:c r="B257" s="1"/>
      <x:c r="C257" s="1"/>
      <x:c r="D257" s="1"/>
      <x:c r="E257" s="1"/>
      <x:c r="F257" s="1"/>
      <x:c r="G257" s="1"/>
      <x:c r="H257" s="1"/>
      <x:c r="I257" s="1"/>
      <x:c r="J257" s="1"/>
      <x:c r="K257" s="1"/>
      <x:c r="L257" s="1"/>
      <x:c r="M257" s="1"/>
      <x:c r="N257" s="1"/>
      <x:c r="O257" s="1"/>
      <x:c r="P257" s="1"/>
      <x:c r="Q257" s="1"/>
      <x:c r="R257" s="1"/>
      <x:c r="S257" s="1"/>
      <x:c r="T257" s="1"/>
      <x:c r="U257" s="1"/>
      <x:c r="V257" s="1"/>
      <x:c r="W257" s="1"/>
    </x:row>
    <x:row r="258">
      <x:c r="A258" s="1"/>
      <x:c r="B258" s="1"/>
      <x:c r="C258" s="1"/>
      <x:c r="D258" s="1"/>
      <x:c r="E258" s="1"/>
      <x:c r="F258" s="1"/>
      <x:c r="G258" s="1"/>
      <x:c r="H258" s="1"/>
      <x:c r="I258" s="1"/>
      <x:c r="J258" s="1"/>
      <x:c r="K258" s="1"/>
      <x:c r="L258" s="1"/>
      <x:c r="M258" s="1"/>
      <x:c r="N258" s="1"/>
      <x:c r="O258" s="1"/>
      <x:c r="P258" s="1"/>
      <x:c r="Q258" s="1"/>
      <x:c r="R258" s="1"/>
      <x:c r="S258" s="1"/>
      <x:c r="T258" s="1"/>
      <x:c r="U258" s="1"/>
      <x:c r="V258" s="1"/>
      <x:c r="W258" s="1"/>
    </x:row>
    <x:row r="259">
      <x:c r="A259" s="1"/>
      <x:c r="B259" s="1"/>
      <x:c r="C259" s="1"/>
      <x:c r="D259" s="1"/>
      <x:c r="E259" s="1"/>
      <x:c r="F259" s="1"/>
      <x:c r="G259" s="1"/>
      <x:c r="H259" s="1"/>
      <x:c r="I259" s="1"/>
      <x:c r="J259" s="1"/>
      <x:c r="K259" s="1"/>
      <x:c r="L259" s="1"/>
      <x:c r="M259" s="1"/>
      <x:c r="N259" s="1"/>
      <x:c r="O259" s="1"/>
      <x:c r="P259" s="1"/>
      <x:c r="Q259" s="1"/>
      <x:c r="R259" s="1"/>
      <x:c r="S259" s="1"/>
      <x:c r="T259" s="1"/>
      <x:c r="U259" s="1"/>
      <x:c r="V259" s="1"/>
      <x:c r="W259" s="1"/>
    </x:row>
    <x:row r="260">
      <x:c r="A260" s="1"/>
      <x:c r="B260" s="1"/>
      <x:c r="C260" s="1"/>
      <x:c r="D260" s="1"/>
      <x:c r="E260" s="1"/>
      <x:c r="F260" s="1"/>
      <x:c r="G260" s="1"/>
      <x:c r="H260" s="1"/>
      <x:c r="I260" s="1"/>
      <x:c r="J260" s="1"/>
      <x:c r="K260" s="1"/>
      <x:c r="L260" s="1"/>
      <x:c r="M260" s="1"/>
      <x:c r="N260" s="1"/>
      <x:c r="O260" s="1"/>
      <x:c r="P260" s="1"/>
      <x:c r="Q260" s="1"/>
      <x:c r="R260" s="1"/>
      <x:c r="S260" s="1"/>
      <x:c r="T260" s="1"/>
      <x:c r="U260" s="1"/>
      <x:c r="V260" s="1"/>
      <x:c r="W260" s="1"/>
    </x:row>
    <x:row r="261">
      <x:c r="A261" s="1"/>
      <x:c r="B261" s="1"/>
      <x:c r="C261" s="1"/>
      <x:c r="D261" s="1"/>
      <x:c r="E261" s="1"/>
      <x:c r="F261" s="1"/>
      <x:c r="G261" s="1"/>
      <x:c r="H261" s="1"/>
      <x:c r="I261" s="1"/>
      <x:c r="J261" s="1"/>
      <x:c r="K261" s="1"/>
      <x:c r="L261" s="1"/>
      <x:c r="M261" s="1"/>
      <x:c r="N261" s="1"/>
      <x:c r="O261" s="1"/>
      <x:c r="P261" s="1"/>
      <x:c r="Q261" s="1"/>
      <x:c r="R261" s="1"/>
      <x:c r="S261" s="1"/>
      <x:c r="T261" s="1"/>
      <x:c r="U261" s="1"/>
      <x:c r="V261" s="1"/>
      <x:c r="W261" s="1"/>
    </x:row>
    <x:row r="262">
      <x:c r="A262" s="1"/>
      <x:c r="B262" s="1"/>
      <x:c r="C262" s="1"/>
      <x:c r="D262" s="1"/>
      <x:c r="E262" s="1"/>
      <x:c r="F262" s="1"/>
      <x:c r="G262" s="1"/>
      <x:c r="H262" s="1"/>
      <x:c r="I262" s="1"/>
      <x:c r="J262" s="1"/>
      <x:c r="K262" s="1"/>
      <x:c r="L262" s="1"/>
      <x:c r="M262" s="1"/>
      <x:c r="N262" s="1"/>
      <x:c r="O262" s="1"/>
      <x:c r="P262" s="1"/>
      <x:c r="Q262" s="1"/>
      <x:c r="R262" s="1"/>
      <x:c r="S262" s="1"/>
      <x:c r="T262" s="1"/>
      <x:c r="U262" s="1"/>
      <x:c r="V262" s="1"/>
      <x:c r="W262" s="1"/>
    </x:row>
    <x:row r="263">
      <x:c r="A263" s="1"/>
      <x:c r="B263" s="1"/>
      <x:c r="C263" s="1"/>
      <x:c r="D263" s="1"/>
      <x:c r="E263" s="1"/>
      <x:c r="F263" s="1"/>
      <x:c r="G263" s="1"/>
      <x:c r="H263" s="1"/>
      <x:c r="I263" s="1"/>
      <x:c r="J263" s="1"/>
      <x:c r="K263" s="1"/>
      <x:c r="L263" s="1"/>
      <x:c r="M263" s="1"/>
      <x:c r="N263" s="1"/>
      <x:c r="O263" s="1"/>
      <x:c r="P263" s="1"/>
      <x:c r="Q263" s="1"/>
      <x:c r="R263" s="1"/>
      <x:c r="S263" s="1"/>
      <x:c r="T263" s="1"/>
      <x:c r="U263" s="1"/>
      <x:c r="V263" s="1"/>
      <x:c r="W263" s="1"/>
    </x:row>
    <x:row r="264">
      <x:c r="A264" s="1"/>
      <x:c r="B264" s="1"/>
      <x:c r="C264" s="1"/>
      <x:c r="D264" s="1"/>
      <x:c r="E264" s="1"/>
      <x:c r="F264" s="1"/>
      <x:c r="G264" s="1"/>
      <x:c r="H264" s="1"/>
      <x:c r="I264" s="1"/>
      <x:c r="J264" s="1"/>
      <x:c r="K264" s="1"/>
      <x:c r="L264" s="1"/>
      <x:c r="M264" s="1"/>
      <x:c r="N264" s="1"/>
      <x:c r="O264" s="1"/>
      <x:c r="P264" s="1"/>
      <x:c r="Q264" s="1"/>
      <x:c r="R264" s="1"/>
      <x:c r="S264" s="1"/>
      <x:c r="T264" s="1"/>
      <x:c r="U264" s="1"/>
      <x:c r="V264" s="1"/>
      <x:c r="W264" s="1"/>
    </x:row>
    <x:row r="265">
      <x:c r="A265" s="1"/>
      <x:c r="B265" s="1"/>
      <x:c r="C265" s="1"/>
      <x:c r="D265" s="1"/>
      <x:c r="E265" s="1"/>
      <x:c r="F265" s="1"/>
      <x:c r="G265" s="1"/>
      <x:c r="H265" s="1"/>
      <x:c r="I265" s="1"/>
      <x:c r="J265" s="1"/>
      <x:c r="K265" s="1"/>
      <x:c r="L265" s="1"/>
      <x:c r="M265" s="1"/>
      <x:c r="N265" s="1"/>
      <x:c r="O265" s="1"/>
      <x:c r="P265" s="1"/>
      <x:c r="Q265" s="1"/>
      <x:c r="R265" s="1"/>
      <x:c r="S265" s="1"/>
      <x:c r="T265" s="1"/>
      <x:c r="U265" s="1"/>
      <x:c r="V265" s="1"/>
      <x:c r="W265" s="1"/>
    </x:row>
    <x:row r="266">
      <x:c r="A266" s="1"/>
      <x:c r="B266" s="1"/>
      <x:c r="C266" s="1"/>
      <x:c r="D266" s="1"/>
      <x:c r="E266" s="1"/>
      <x:c r="F266" s="1"/>
      <x:c r="G266" s="1"/>
      <x:c r="H266" s="1"/>
      <x:c r="I266" s="1"/>
      <x:c r="J266" s="1"/>
      <x:c r="K266" s="1"/>
      <x:c r="L266" s="1"/>
      <x:c r="M266" s="1"/>
      <x:c r="N266" s="1"/>
      <x:c r="O266" s="1"/>
      <x:c r="P266" s="1"/>
      <x:c r="Q266" s="1"/>
      <x:c r="R266" s="1"/>
      <x:c r="S266" s="1"/>
      <x:c r="T266" s="1"/>
      <x:c r="U266" s="1"/>
      <x:c r="V266" s="1"/>
      <x:c r="W266" s="1"/>
    </x:row>
    <x:row r="267">
      <x:c r="A267" s="1"/>
      <x:c r="B267" s="1"/>
      <x:c r="C267" s="1"/>
      <x:c r="D267" s="1"/>
      <x:c r="E267" s="1"/>
      <x:c r="F267" s="1"/>
      <x:c r="G267" s="1"/>
      <x:c r="H267" s="1"/>
      <x:c r="I267" s="1"/>
      <x:c r="J267" s="1"/>
      <x:c r="K267" s="1"/>
      <x:c r="L267" s="1"/>
      <x:c r="M267" s="1"/>
      <x:c r="N267" s="1"/>
      <x:c r="O267" s="1"/>
      <x:c r="P267" s="1"/>
      <x:c r="Q267" s="1"/>
      <x:c r="R267" s="1"/>
      <x:c r="S267" s="1"/>
      <x:c r="T267" s="1"/>
      <x:c r="U267" s="1"/>
      <x:c r="V267" s="1"/>
      <x:c r="W267" s="1"/>
    </x:row>
    <x:row r="268">
      <x:c r="A268" s="1"/>
      <x:c r="B268" s="1"/>
      <x:c r="C268" s="1"/>
      <x:c r="D268" s="1"/>
      <x:c r="E268" s="1"/>
      <x:c r="F268" s="1"/>
      <x:c r="G268" s="1"/>
      <x:c r="H268" s="1"/>
      <x:c r="I268" s="1"/>
      <x:c r="J268" s="1"/>
      <x:c r="K268" s="1"/>
      <x:c r="L268" s="1"/>
      <x:c r="M268" s="1"/>
      <x:c r="N268" s="1"/>
      <x:c r="O268" s="1"/>
      <x:c r="P268" s="1"/>
      <x:c r="Q268" s="1"/>
      <x:c r="R268" s="1"/>
      <x:c r="S268" s="1"/>
      <x:c r="T268" s="1"/>
      <x:c r="U268" s="1"/>
      <x:c r="V268" s="1"/>
      <x:c r="W268" s="1"/>
    </x:row>
    <x:row r="269">
      <x:c r="A269" s="1"/>
      <x:c r="B269" s="1"/>
      <x:c r="C269" s="1"/>
      <x:c r="D269" s="1"/>
      <x:c r="E269" s="1"/>
      <x:c r="F269" s="1"/>
      <x:c r="G269" s="1"/>
      <x:c r="H269" s="1"/>
      <x:c r="I269" s="1"/>
      <x:c r="J269" s="1"/>
      <x:c r="K269" s="1"/>
      <x:c r="L269" s="1"/>
      <x:c r="M269" s="1"/>
      <x:c r="N269" s="1"/>
      <x:c r="O269" s="1"/>
      <x:c r="P269" s="1"/>
      <x:c r="Q269" s="1"/>
      <x:c r="R269" s="1"/>
      <x:c r="S269" s="1"/>
      <x:c r="T269" s="1"/>
      <x:c r="U269" s="1"/>
      <x:c r="V269" s="1"/>
      <x:c r="W269" s="1"/>
    </x:row>
    <x:row r="270">
      <x:c r="A270" s="1"/>
      <x:c r="B270" s="1"/>
      <x:c r="C270" s="1"/>
      <x:c r="D270" s="1"/>
      <x:c r="E270" s="1"/>
      <x:c r="F270" s="1"/>
      <x:c r="G270" s="1"/>
      <x:c r="H270" s="1"/>
      <x:c r="I270" s="1"/>
      <x:c r="J270" s="1"/>
      <x:c r="K270" s="1"/>
      <x:c r="L270" s="1"/>
      <x:c r="M270" s="1"/>
      <x:c r="N270" s="1"/>
      <x:c r="O270" s="1"/>
      <x:c r="P270" s="1"/>
      <x:c r="Q270" s="1"/>
      <x:c r="R270" s="1"/>
      <x:c r="S270" s="1"/>
      <x:c r="T270" s="1"/>
      <x:c r="U270" s="1"/>
      <x:c r="V270" s="1"/>
      <x:c r="W270" s="1"/>
    </x:row>
    <x:row r="271">
      <x:c r="A271" s="1"/>
      <x:c r="B271" s="1"/>
      <x:c r="C271" s="1"/>
      <x:c r="D271" s="1"/>
      <x:c r="E271" s="1"/>
      <x:c r="F271" s="1"/>
      <x:c r="G271" s="1"/>
      <x:c r="H271" s="1"/>
      <x:c r="I271" s="1"/>
      <x:c r="J271" s="1"/>
      <x:c r="K271" s="1"/>
      <x:c r="L271" s="1"/>
      <x:c r="M271" s="1"/>
      <x:c r="N271" s="1"/>
      <x:c r="O271" s="1"/>
      <x:c r="P271" s="1"/>
      <x:c r="Q271" s="1"/>
      <x:c r="R271" s="1"/>
      <x:c r="S271" s="1"/>
      <x:c r="T271" s="1"/>
      <x:c r="U271" s="1"/>
      <x:c r="V271" s="1"/>
      <x:c r="W271" s="1"/>
    </x:row>
    <x:row r="272">
      <x:c r="A272" s="1"/>
      <x:c r="B272" s="1"/>
      <x:c r="C272" s="1"/>
      <x:c r="D272" s="1"/>
      <x:c r="E272" s="1"/>
      <x:c r="F272" s="1"/>
      <x:c r="G272" s="1"/>
      <x:c r="H272" s="1"/>
      <x:c r="I272" s="1"/>
      <x:c r="J272" s="1"/>
      <x:c r="K272" s="1"/>
      <x:c r="L272" s="1"/>
      <x:c r="M272" s="1"/>
      <x:c r="N272" s="1"/>
      <x:c r="O272" s="1"/>
      <x:c r="P272" s="1"/>
      <x:c r="Q272" s="1"/>
      <x:c r="R272" s="1"/>
      <x:c r="S272" s="1"/>
      <x:c r="T272" s="1"/>
      <x:c r="U272" s="1"/>
      <x:c r="V272" s="1"/>
      <x:c r="W272" s="1"/>
    </x:row>
    <x:row r="273">
      <x:c r="A273" s="1"/>
      <x:c r="B273" s="1"/>
      <x:c r="C273" s="1"/>
      <x:c r="D273" s="1"/>
      <x:c r="E273" s="1"/>
      <x:c r="F273" s="1"/>
      <x:c r="G273" s="1"/>
      <x:c r="H273" s="1"/>
      <x:c r="I273" s="1"/>
      <x:c r="J273" s="1"/>
      <x:c r="K273" s="1"/>
      <x:c r="L273" s="1"/>
      <x:c r="M273" s="1"/>
      <x:c r="N273" s="1"/>
      <x:c r="O273" s="1"/>
      <x:c r="P273" s="1"/>
      <x:c r="Q273" s="1"/>
      <x:c r="R273" s="1"/>
      <x:c r="S273" s="1"/>
      <x:c r="T273" s="1"/>
      <x:c r="U273" s="1"/>
      <x:c r="V273" s="1"/>
      <x:c r="W273" s="1"/>
    </x:row>
    <x:row r="274">
      <x:c r="A274" s="1"/>
      <x:c r="B274" s="1"/>
      <x:c r="C274" s="1"/>
      <x:c r="D274" s="1"/>
      <x:c r="E274" s="1"/>
      <x:c r="F274" s="1"/>
      <x:c r="G274" s="1"/>
      <x:c r="H274" s="1"/>
      <x:c r="I274" s="1"/>
      <x:c r="J274" s="1"/>
      <x:c r="K274" s="1"/>
      <x:c r="L274" s="1"/>
      <x:c r="M274" s="1"/>
      <x:c r="N274" s="1"/>
      <x:c r="O274" s="1"/>
      <x:c r="P274" s="1"/>
      <x:c r="Q274" s="1"/>
      <x:c r="R274" s="1"/>
      <x:c r="S274" s="1"/>
      <x:c r="T274" s="1"/>
      <x:c r="U274" s="1"/>
      <x:c r="V274" s="1"/>
      <x:c r="W274" s="1"/>
    </x:row>
    <x:row r="275">
      <x:c r="A275" s="1"/>
      <x:c r="B275" s="1"/>
      <x:c r="C275" s="1"/>
      <x:c r="D275" s="1"/>
      <x:c r="E275" s="1"/>
      <x:c r="F275" s="1"/>
      <x:c r="G275" s="1"/>
      <x:c r="H275" s="1"/>
      <x:c r="I275" s="1"/>
      <x:c r="J275" s="1"/>
      <x:c r="K275" s="1"/>
      <x:c r="L275" s="1"/>
      <x:c r="M275" s="1"/>
      <x:c r="N275" s="1"/>
      <x:c r="O275" s="1"/>
      <x:c r="P275" s="1"/>
      <x:c r="Q275" s="1"/>
      <x:c r="R275" s="1"/>
      <x:c r="S275" s="1"/>
      <x:c r="T275" s="1"/>
      <x:c r="U275" s="1"/>
      <x:c r="V275" s="1"/>
      <x:c r="W275" s="1"/>
    </x:row>
    <x:row r="276">
      <x:c r="A276" s="1"/>
      <x:c r="B276" s="1"/>
      <x:c r="C276" s="1"/>
      <x:c r="D276" s="1"/>
      <x:c r="E276" s="1"/>
      <x:c r="F276" s="1"/>
      <x:c r="G276" s="1"/>
      <x:c r="H276" s="1"/>
      <x:c r="I276" s="1"/>
      <x:c r="J276" s="1"/>
      <x:c r="K276" s="1"/>
      <x:c r="L276" s="1"/>
      <x:c r="M276" s="1"/>
      <x:c r="N276" s="1"/>
      <x:c r="O276" s="1"/>
      <x:c r="P276" s="1"/>
      <x:c r="Q276" s="1"/>
      <x:c r="R276" s="1"/>
      <x:c r="S276" s="1"/>
      <x:c r="T276" s="1"/>
      <x:c r="U276" s="1"/>
      <x:c r="V276" s="1"/>
      <x:c r="W276" s="1"/>
    </x:row>
    <x:row r="277">
      <x:c r="A277" s="1"/>
      <x:c r="B277" s="1"/>
      <x:c r="C277" s="1"/>
      <x:c r="D277" s="1"/>
      <x:c r="E277" s="1"/>
      <x:c r="F277" s="1"/>
      <x:c r="G277" s="1"/>
      <x:c r="H277" s="1"/>
      <x:c r="I277" s="1"/>
      <x:c r="J277" s="1"/>
      <x:c r="K277" s="1"/>
      <x:c r="L277" s="1"/>
      <x:c r="M277" s="1"/>
      <x:c r="N277" s="1"/>
      <x:c r="O277" s="1"/>
      <x:c r="P277" s="1"/>
      <x:c r="Q277" s="1"/>
      <x:c r="R277" s="1"/>
      <x:c r="S277" s="1"/>
      <x:c r="T277" s="1"/>
      <x:c r="U277" s="1"/>
      <x:c r="V277" s="1"/>
      <x:c r="W277" s="1"/>
    </x:row>
    <x:row r="278">
      <x:c r="A278" s="1"/>
      <x:c r="B278" s="1"/>
      <x:c r="C278" s="1"/>
      <x:c r="D278" s="1"/>
      <x:c r="E278" s="1"/>
      <x:c r="F278" s="1"/>
      <x:c r="G278" s="1"/>
      <x:c r="H278" s="1"/>
      <x:c r="I278" s="1"/>
      <x:c r="J278" s="1"/>
      <x:c r="K278" s="1"/>
      <x:c r="L278" s="1"/>
      <x:c r="M278" s="1"/>
      <x:c r="N278" s="1"/>
      <x:c r="O278" s="1"/>
      <x:c r="P278" s="1"/>
      <x:c r="Q278" s="1"/>
      <x:c r="R278" s="1"/>
      <x:c r="S278" s="1"/>
      <x:c r="T278" s="1"/>
      <x:c r="U278" s="1"/>
      <x:c r="V278" s="1"/>
      <x:c r="W278" s="1"/>
    </x:row>
    <x:row r="279">
      <x:c r="A279" s="1"/>
      <x:c r="B279" s="1"/>
      <x:c r="C279" s="1"/>
      <x:c r="D279" s="1"/>
      <x:c r="E279" s="1"/>
      <x:c r="F279" s="1"/>
      <x:c r="G279" s="1"/>
      <x:c r="H279" s="1"/>
      <x:c r="I279" s="1"/>
      <x:c r="J279" s="1"/>
      <x:c r="K279" s="1"/>
      <x:c r="L279" s="1"/>
      <x:c r="M279" s="1"/>
      <x:c r="N279" s="1"/>
      <x:c r="O279" s="1"/>
      <x:c r="P279" s="1"/>
      <x:c r="Q279" s="1"/>
      <x:c r="R279" s="1"/>
      <x:c r="S279" s="1"/>
      <x:c r="T279" s="1"/>
      <x:c r="U279" s="1"/>
      <x:c r="V279" s="1"/>
      <x:c r="W279" s="1"/>
    </x:row>
    <x:row r="280">
      <x:c r="A280" s="1"/>
      <x:c r="B280" s="1"/>
      <x:c r="C280" s="1"/>
      <x:c r="D280" s="1"/>
      <x:c r="E280" s="1"/>
      <x:c r="F280" s="1"/>
      <x:c r="G280" s="1"/>
      <x:c r="H280" s="1"/>
      <x:c r="I280" s="1"/>
      <x:c r="J280" s="1"/>
      <x:c r="K280" s="1"/>
      <x:c r="L280" s="1"/>
      <x:c r="M280" s="1"/>
      <x:c r="N280" s="1"/>
      <x:c r="O280" s="1"/>
      <x:c r="P280" s="1"/>
      <x:c r="Q280" s="1"/>
      <x:c r="R280" s="1"/>
      <x:c r="S280" s="1"/>
      <x:c r="T280" s="1"/>
      <x:c r="U280" s="1"/>
      <x:c r="V280" s="1"/>
      <x:c r="W280" s="1"/>
    </x:row>
    <x:row r="281">
      <x:c r="A281" s="1"/>
      <x:c r="B281" s="1"/>
      <x:c r="C281" s="1"/>
      <x:c r="D281" s="1"/>
      <x:c r="E281" s="1"/>
      <x:c r="F281" s="1"/>
      <x:c r="G281" s="1"/>
      <x:c r="H281" s="1"/>
      <x:c r="I281" s="1"/>
      <x:c r="J281" s="1"/>
      <x:c r="K281" s="1"/>
      <x:c r="L281" s="1"/>
      <x:c r="M281" s="1"/>
      <x:c r="N281" s="1"/>
      <x:c r="O281" s="1"/>
      <x:c r="P281" s="1"/>
      <x:c r="Q281" s="1"/>
      <x:c r="R281" s="1"/>
      <x:c r="S281" s="1"/>
      <x:c r="T281" s="1"/>
      <x:c r="U281" s="1"/>
      <x:c r="V281" s="1"/>
      <x:c r="W281" s="1"/>
    </x:row>
    <x:row r="282">
      <x:c r="A282" s="1"/>
      <x:c r="B282" s="1"/>
      <x:c r="C282" s="1"/>
      <x:c r="D282" s="1"/>
      <x:c r="E282" s="1"/>
      <x:c r="F282" s="1"/>
      <x:c r="G282" s="1"/>
      <x:c r="H282" s="1"/>
      <x:c r="I282" s="1"/>
      <x:c r="J282" s="1"/>
      <x:c r="K282" s="1"/>
      <x:c r="L282" s="1"/>
      <x:c r="M282" s="1"/>
      <x:c r="N282" s="1"/>
      <x:c r="O282" s="1"/>
      <x:c r="P282" s="1"/>
      <x:c r="Q282" s="1"/>
      <x:c r="R282" s="1"/>
      <x:c r="S282" s="1"/>
      <x:c r="T282" s="1"/>
      <x:c r="U282" s="1"/>
      <x:c r="V282" s="1"/>
      <x:c r="W282" s="1"/>
    </x:row>
    <x:row r="283">
      <x:c r="A283" s="1"/>
      <x:c r="B283" s="1"/>
      <x:c r="C283" s="1"/>
      <x:c r="D283" s="1"/>
      <x:c r="E283" s="1"/>
      <x:c r="F283" s="1"/>
      <x:c r="G283" s="1"/>
      <x:c r="H283" s="1"/>
      <x:c r="I283" s="1"/>
      <x:c r="J283" s="1"/>
      <x:c r="K283" s="1"/>
      <x:c r="L283" s="1"/>
      <x:c r="M283" s="1"/>
      <x:c r="N283" s="1"/>
      <x:c r="O283" s="1"/>
      <x:c r="P283" s="1"/>
      <x:c r="Q283" s="1"/>
      <x:c r="R283" s="1"/>
      <x:c r="S283" s="1"/>
      <x:c r="T283" s="1"/>
      <x:c r="U283" s="1"/>
      <x:c r="V283" s="1"/>
      <x:c r="W283" s="1"/>
    </x:row>
    <x:row r="284">
      <x:c r="A284" s="1"/>
      <x:c r="B284" s="1"/>
      <x:c r="C284" s="1"/>
      <x:c r="D284" s="1"/>
      <x:c r="E284" s="1"/>
      <x:c r="F284" s="1"/>
      <x:c r="G284" s="1"/>
      <x:c r="H284" s="1"/>
      <x:c r="I284" s="1"/>
      <x:c r="J284" s="1"/>
      <x:c r="K284" s="1"/>
      <x:c r="L284" s="1"/>
      <x:c r="M284" s="1"/>
      <x:c r="N284" s="1"/>
      <x:c r="O284" s="1"/>
      <x:c r="P284" s="1"/>
      <x:c r="Q284" s="1"/>
      <x:c r="R284" s="1"/>
      <x:c r="S284" s="1"/>
      <x:c r="T284" s="1"/>
      <x:c r="U284" s="1"/>
      <x:c r="V284" s="1"/>
      <x:c r="W284" s="1"/>
    </x:row>
    <x:row r="285">
      <x:c r="A285" s="1"/>
      <x:c r="B285" s="1"/>
      <x:c r="C285" s="1"/>
      <x:c r="D285" s="1"/>
      <x:c r="E285" s="1"/>
      <x:c r="F285" s="1"/>
      <x:c r="G285" s="1"/>
      <x:c r="H285" s="1"/>
      <x:c r="I285" s="1"/>
      <x:c r="J285" s="1"/>
      <x:c r="K285" s="1"/>
      <x:c r="L285" s="1"/>
      <x:c r="M285" s="1"/>
      <x:c r="N285" s="1"/>
      <x:c r="O285" s="1"/>
      <x:c r="P285" s="1"/>
      <x:c r="Q285" s="1"/>
      <x:c r="R285" s="1"/>
      <x:c r="S285" s="1"/>
      <x:c r="T285" s="1"/>
      <x:c r="U285" s="1"/>
      <x:c r="V285" s="1"/>
      <x:c r="W285" s="1"/>
    </x:row>
    <x:row r="286">
      <x:c r="A286" s="1"/>
      <x:c r="B286" s="1"/>
      <x:c r="C286" s="1"/>
      <x:c r="D286" s="1"/>
      <x:c r="E286" s="1"/>
      <x:c r="F286" s="1"/>
      <x:c r="G286" s="1"/>
      <x:c r="H286" s="1"/>
      <x:c r="I286" s="1"/>
      <x:c r="J286" s="1"/>
      <x:c r="K286" s="1"/>
      <x:c r="L286" s="1"/>
      <x:c r="M286" s="1"/>
      <x:c r="N286" s="1"/>
      <x:c r="O286" s="1"/>
      <x:c r="P286" s="1"/>
      <x:c r="Q286" s="1"/>
      <x:c r="R286" s="1"/>
      <x:c r="S286" s="1"/>
      <x:c r="T286" s="1"/>
      <x:c r="U286" s="1"/>
      <x:c r="V286" s="1"/>
      <x:c r="W286" s="1"/>
    </x:row>
    <x:row r="287">
      <x:c r="A287" s="1"/>
      <x:c r="B287" s="1"/>
      <x:c r="C287" s="1"/>
      <x:c r="D287" s="1"/>
      <x:c r="E287" s="1"/>
      <x:c r="F287" s="1"/>
      <x:c r="G287" s="1"/>
      <x:c r="H287" s="1"/>
      <x:c r="I287" s="1"/>
      <x:c r="J287" s="1"/>
      <x:c r="K287" s="1"/>
      <x:c r="L287" s="1"/>
      <x:c r="M287" s="1"/>
      <x:c r="N287" s="1"/>
      <x:c r="O287" s="1"/>
      <x:c r="P287" s="1"/>
      <x:c r="Q287" s="1"/>
      <x:c r="R287" s="1"/>
      <x:c r="S287" s="1"/>
      <x:c r="T287" s="1"/>
      <x:c r="U287" s="1"/>
      <x:c r="V287" s="1"/>
      <x:c r="W287" s="1"/>
    </x:row>
    <x:row r="288">
      <x:c r="A288" s="1"/>
      <x:c r="B288" s="1"/>
      <x:c r="C288" s="1"/>
      <x:c r="D288" s="1"/>
      <x:c r="E288" s="1"/>
      <x:c r="F288" s="1"/>
      <x:c r="G288" s="1"/>
      <x:c r="H288" s="1"/>
      <x:c r="I288" s="1"/>
      <x:c r="J288" s="1"/>
      <x:c r="K288" s="1"/>
      <x:c r="L288" s="1"/>
      <x:c r="M288" s="1"/>
      <x:c r="N288" s="1"/>
      <x:c r="O288" s="1"/>
      <x:c r="P288" s="1"/>
      <x:c r="Q288" s="1"/>
      <x:c r="R288" s="1"/>
      <x:c r="S288" s="1"/>
      <x:c r="T288" s="1"/>
      <x:c r="U288" s="1"/>
      <x:c r="V288" s="1"/>
      <x:c r="W288" s="1"/>
    </x:row>
    <x:row r="289">
      <x:c r="A289" s="1"/>
      <x:c r="B289" s="1"/>
      <x:c r="C289" s="1"/>
      <x:c r="D289" s="1"/>
      <x:c r="E289" s="1"/>
      <x:c r="F289" s="1"/>
      <x:c r="G289" s="1"/>
      <x:c r="H289" s="1"/>
      <x:c r="I289" s="1"/>
      <x:c r="J289" s="1"/>
      <x:c r="K289" s="1"/>
      <x:c r="L289" s="1"/>
      <x:c r="M289" s="1"/>
      <x:c r="N289" s="1"/>
      <x:c r="O289" s="1"/>
      <x:c r="P289" s="1"/>
      <x:c r="Q289" s="1"/>
      <x:c r="R289" s="1"/>
      <x:c r="S289" s="1"/>
      <x:c r="T289" s="1"/>
      <x:c r="U289" s="1"/>
      <x:c r="V289" s="1"/>
      <x:c r="W289" s="1"/>
    </x:row>
    <x:row r="290">
      <x:c r="A290" s="1"/>
      <x:c r="B290" s="1"/>
      <x:c r="C290" s="1"/>
      <x:c r="D290" s="1"/>
      <x:c r="E290" s="1"/>
      <x:c r="F290" s="1"/>
      <x:c r="G290" s="1"/>
      <x:c r="H290" s="1"/>
      <x:c r="I290" s="1"/>
      <x:c r="J290" s="1"/>
      <x:c r="K290" s="1"/>
      <x:c r="L290" s="1"/>
      <x:c r="M290" s="1"/>
      <x:c r="N290" s="1"/>
      <x:c r="O290" s="1"/>
      <x:c r="P290" s="1"/>
      <x:c r="Q290" s="1"/>
      <x:c r="R290" s="1"/>
      <x:c r="S290" s="1"/>
      <x:c r="T290" s="1"/>
      <x:c r="U290" s="1"/>
      <x:c r="V290" s="1"/>
      <x:c r="W290" s="1"/>
    </x:row>
    <x:row r="291">
      <x:c r="A291" s="1"/>
      <x:c r="B291" s="1"/>
      <x:c r="C291" s="1"/>
      <x:c r="D291" s="1"/>
      <x:c r="E291" s="1"/>
      <x:c r="F291" s="1"/>
      <x:c r="G291" s="1"/>
      <x:c r="H291" s="1"/>
      <x:c r="I291" s="1"/>
      <x:c r="J291" s="1"/>
      <x:c r="K291" s="1"/>
      <x:c r="L291" s="1"/>
      <x:c r="M291" s="1"/>
      <x:c r="N291" s="1"/>
      <x:c r="O291" s="1"/>
      <x:c r="P291" s="1"/>
      <x:c r="Q291" s="1"/>
      <x:c r="R291" s="1"/>
      <x:c r="S291" s="1"/>
      <x:c r="T291" s="1"/>
      <x:c r="U291" s="1"/>
      <x:c r="V291" s="1"/>
      <x:c r="W291" s="1"/>
    </x:row>
    <x:row r="292">
      <x:c r="A292" s="1"/>
      <x:c r="B292" s="1"/>
      <x:c r="C292" s="1"/>
      <x:c r="D292" s="1"/>
      <x:c r="E292" s="1"/>
      <x:c r="F292" s="1"/>
      <x:c r="G292" s="1"/>
      <x:c r="H292" s="1"/>
      <x:c r="I292" s="1"/>
      <x:c r="J292" s="1"/>
      <x:c r="K292" s="1"/>
      <x:c r="L292" s="1"/>
      <x:c r="M292" s="1"/>
      <x:c r="N292" s="1"/>
      <x:c r="O292" s="1"/>
      <x:c r="P292" s="1"/>
      <x:c r="Q292" s="1"/>
      <x:c r="R292" s="1"/>
      <x:c r="S292" s="1"/>
      <x:c r="T292" s="1"/>
      <x:c r="U292" s="1"/>
      <x:c r="V292" s="1"/>
      <x:c r="W292" s="1"/>
    </x:row>
    <x:row r="293">
      <x:c r="A293" s="1"/>
      <x:c r="B293" s="1"/>
      <x:c r="C293" s="1"/>
      <x:c r="D293" s="1"/>
      <x:c r="E293" s="1"/>
      <x:c r="F293" s="1"/>
      <x:c r="G293" s="1"/>
      <x:c r="H293" s="1"/>
      <x:c r="I293" s="1"/>
      <x:c r="J293" s="1"/>
      <x:c r="K293" s="1"/>
      <x:c r="L293" s="1"/>
      <x:c r="M293" s="1"/>
      <x:c r="N293" s="1"/>
      <x:c r="O293" s="1"/>
      <x:c r="P293" s="1"/>
      <x:c r="Q293" s="1"/>
      <x:c r="R293" s="1"/>
      <x:c r="S293" s="1"/>
      <x:c r="T293" s="1"/>
      <x:c r="U293" s="1"/>
      <x:c r="V293" s="1"/>
      <x:c r="W293" s="1"/>
    </x:row>
    <x:row r="294">
      <x:c r="A294" s="1"/>
      <x:c r="B294" s="1"/>
      <x:c r="C294" s="1"/>
      <x:c r="D294" s="1"/>
      <x:c r="E294" s="1"/>
      <x:c r="F294" s="1"/>
      <x:c r="G294" s="1"/>
      <x:c r="H294" s="1"/>
      <x:c r="I294" s="1"/>
      <x:c r="J294" s="1"/>
      <x:c r="K294" s="1"/>
      <x:c r="L294" s="1"/>
      <x:c r="M294" s="1"/>
      <x:c r="N294" s="1"/>
      <x:c r="O294" s="1"/>
      <x:c r="P294" s="1"/>
      <x:c r="Q294" s="1"/>
      <x:c r="R294" s="1"/>
      <x:c r="S294" s="1"/>
      <x:c r="T294" s="1"/>
      <x:c r="U294" s="1"/>
      <x:c r="V294" s="1"/>
      <x:c r="W294" s="1"/>
    </x:row>
    <x:row r="295">
      <x:c r="A295" s="1"/>
      <x:c r="B295" s="1"/>
      <x:c r="C295" s="1"/>
      <x:c r="D295" s="1"/>
      <x:c r="E295" s="1"/>
      <x:c r="F295" s="1"/>
      <x:c r="G295" s="1"/>
      <x:c r="H295" s="1"/>
      <x:c r="I295" s="1"/>
      <x:c r="J295" s="1"/>
      <x:c r="K295" s="1"/>
      <x:c r="L295" s="1"/>
      <x:c r="M295" s="1"/>
      <x:c r="N295" s="1"/>
      <x:c r="O295" s="1"/>
      <x:c r="P295" s="1"/>
      <x:c r="Q295" s="1"/>
      <x:c r="R295" s="1"/>
      <x:c r="S295" s="1"/>
      <x:c r="T295" s="1"/>
      <x:c r="U295" s="1"/>
      <x:c r="V295" s="1"/>
      <x:c r="W295" s="1"/>
    </x:row>
    <x:row r="296">
      <x:c r="A296" s="1"/>
      <x:c r="B296" s="1"/>
      <x:c r="C296" s="1"/>
      <x:c r="D296" s="1"/>
      <x:c r="E296" s="1"/>
      <x:c r="F296" s="1"/>
      <x:c r="G296" s="1"/>
      <x:c r="H296" s="1"/>
      <x:c r="I296" s="1"/>
      <x:c r="J296" s="1"/>
      <x:c r="K296" s="1"/>
      <x:c r="L296" s="1"/>
      <x:c r="M296" s="1"/>
      <x:c r="N296" s="1"/>
      <x:c r="O296" s="1"/>
      <x:c r="P296" s="1"/>
      <x:c r="Q296" s="1"/>
      <x:c r="R296" s="1"/>
      <x:c r="S296" s="1"/>
      <x:c r="T296" s="1"/>
      <x:c r="U296" s="1"/>
      <x:c r="V296" s="1"/>
      <x:c r="W296" s="1"/>
    </x:row>
    <x:row r="297">
      <x:c r="A297" s="1"/>
      <x:c r="B297" s="1"/>
      <x:c r="C297" s="1"/>
      <x:c r="D297" s="1"/>
      <x:c r="E297" s="1"/>
      <x:c r="F297" s="1"/>
      <x:c r="G297" s="1"/>
      <x:c r="H297" s="1"/>
      <x:c r="I297" s="1"/>
      <x:c r="J297" s="1"/>
      <x:c r="K297" s="1"/>
      <x:c r="L297" s="1"/>
      <x:c r="M297" s="1"/>
      <x:c r="N297" s="1"/>
      <x:c r="O297" s="1"/>
      <x:c r="P297" s="1"/>
      <x:c r="Q297" s="1"/>
      <x:c r="R297" s="1"/>
      <x:c r="S297" s="1"/>
      <x:c r="T297" s="1"/>
      <x:c r="U297" s="1"/>
      <x:c r="V297" s="1"/>
      <x:c r="W297" s="1"/>
    </x:row>
    <x:row r="298">
      <x:c r="A298" s="1"/>
      <x:c r="B298" s="1"/>
      <x:c r="C298" s="1"/>
      <x:c r="D298" s="1"/>
      <x:c r="E298" s="1"/>
      <x:c r="F298" s="1"/>
      <x:c r="G298" s="1"/>
      <x:c r="H298" s="1"/>
      <x:c r="I298" s="1"/>
      <x:c r="J298" s="1"/>
      <x:c r="K298" s="1"/>
      <x:c r="L298" s="1"/>
      <x:c r="M298" s="1"/>
      <x:c r="N298" s="1"/>
      <x:c r="O298" s="1"/>
      <x:c r="P298" s="1"/>
      <x:c r="Q298" s="1"/>
      <x:c r="R298" s="1"/>
      <x:c r="S298" s="1"/>
      <x:c r="T298" s="1"/>
      <x:c r="U298" s="1"/>
      <x:c r="V298" s="1"/>
      <x:c r="W298" s="1"/>
    </x:row>
    <x:row r="299">
      <x:c r="A299" s="1"/>
      <x:c r="B299" s="1"/>
      <x:c r="C299" s="1"/>
      <x:c r="D299" s="1"/>
      <x:c r="E299" s="1"/>
      <x:c r="F299" s="1"/>
      <x:c r="G299" s="1"/>
      <x:c r="H299" s="1"/>
      <x:c r="I299" s="1"/>
      <x:c r="J299" s="1"/>
      <x:c r="K299" s="1"/>
      <x:c r="L299" s="1"/>
      <x:c r="M299" s="1"/>
      <x:c r="N299" s="1"/>
      <x:c r="O299" s="1"/>
      <x:c r="P299" s="1"/>
      <x:c r="Q299" s="1"/>
      <x:c r="R299" s="1"/>
      <x:c r="S299" s="1"/>
      <x:c r="T299" s="1"/>
      <x:c r="U299" s="1"/>
      <x:c r="V299" s="1"/>
      <x:c r="W299" s="1"/>
    </x:row>
    <x:row r="300">
      <x:c r="A300" s="1"/>
      <x:c r="B300" s="1"/>
      <x:c r="C300" s="1"/>
      <x:c r="D300" s="1"/>
      <x:c r="E300" s="1"/>
      <x:c r="F300" s="1"/>
      <x:c r="G300" s="1"/>
      <x:c r="H300" s="1"/>
      <x:c r="I300" s="1"/>
      <x:c r="J300" s="1"/>
      <x:c r="K300" s="1"/>
      <x:c r="L300" s="1"/>
      <x:c r="M300" s="1"/>
      <x:c r="N300" s="1"/>
      <x:c r="O300" s="1"/>
      <x:c r="P300" s="1"/>
      <x:c r="Q300" s="1"/>
      <x:c r="R300" s="1"/>
      <x:c r="S300" s="1"/>
      <x:c r="T300" s="1"/>
      <x:c r="U300" s="1"/>
      <x:c r="V300" s="1"/>
      <x:c r="W300" s="1"/>
    </x:row>
    <x:row r="301">
      <x:c r="A301" s="1"/>
      <x:c r="B301" s="1"/>
      <x:c r="C301" s="1"/>
      <x:c r="D301" s="1"/>
      <x:c r="E301" s="1"/>
      <x:c r="F301" s="1"/>
      <x:c r="G301" s="1"/>
      <x:c r="H301" s="1"/>
      <x:c r="I301" s="1"/>
      <x:c r="J301" s="1"/>
      <x:c r="K301" s="1"/>
      <x:c r="L301" s="1"/>
      <x:c r="M301" s="1"/>
      <x:c r="N301" s="1"/>
      <x:c r="O301" s="1"/>
      <x:c r="P301" s="1"/>
      <x:c r="Q301" s="1"/>
      <x:c r="R301" s="1"/>
      <x:c r="S301" s="1"/>
      <x:c r="T301" s="1"/>
      <x:c r="U301" s="1"/>
      <x:c r="V301" s="1"/>
      <x:c r="W301" s="1"/>
    </x:row>
    <x:row r="302">
      <x:c r="A302" s="1"/>
      <x:c r="B302" s="1"/>
      <x:c r="C302" s="1"/>
      <x:c r="D302" s="1"/>
      <x:c r="E302" s="1"/>
      <x:c r="F302" s="1"/>
      <x:c r="G302" s="1"/>
      <x:c r="H302" s="1"/>
      <x:c r="I302" s="1"/>
      <x:c r="J302" s="1"/>
      <x:c r="K302" s="1"/>
      <x:c r="L302" s="1"/>
      <x:c r="M302" s="1"/>
      <x:c r="N302" s="1"/>
      <x:c r="O302" s="1"/>
      <x:c r="P302" s="1"/>
      <x:c r="Q302" s="1"/>
      <x:c r="R302" s="1"/>
      <x:c r="S302" s="1"/>
      <x:c r="T302" s="1"/>
      <x:c r="U302" s="1"/>
      <x:c r="V302" s="1"/>
      <x:c r="W302" s="1"/>
    </x:row>
    <x:row r="303">
      <x:c r="A303" s="1"/>
      <x:c r="B303" s="1"/>
      <x:c r="C303" s="1"/>
      <x:c r="D303" s="1"/>
      <x:c r="E303" s="1"/>
      <x:c r="F303" s="1"/>
      <x:c r="G303" s="1"/>
      <x:c r="H303" s="1"/>
      <x:c r="I303" s="1"/>
      <x:c r="J303" s="1"/>
      <x:c r="K303" s="1"/>
      <x:c r="L303" s="1"/>
      <x:c r="M303" s="1"/>
      <x:c r="N303" s="1"/>
      <x:c r="O303" s="1"/>
      <x:c r="P303" s="1"/>
      <x:c r="Q303" s="1"/>
      <x:c r="R303" s="1"/>
      <x:c r="S303" s="1"/>
      <x:c r="T303" s="1"/>
      <x:c r="U303" s="1"/>
      <x:c r="V303" s="1"/>
      <x:c r="W303" s="1"/>
    </x:row>
    <x:row r="304">
      <x:c r="A304" s="1"/>
      <x:c r="B304" s="1"/>
      <x:c r="C304" s="1"/>
      <x:c r="D304" s="1"/>
      <x:c r="E304" s="1"/>
      <x:c r="F304" s="1"/>
      <x:c r="G304" s="1"/>
      <x:c r="H304" s="1"/>
      <x:c r="I304" s="1"/>
      <x:c r="J304" s="1"/>
      <x:c r="K304" s="1"/>
      <x:c r="L304" s="1"/>
      <x:c r="M304" s="1"/>
      <x:c r="N304" s="1"/>
      <x:c r="O304" s="1"/>
      <x:c r="P304" s="1"/>
      <x:c r="Q304" s="1"/>
      <x:c r="R304" s="1"/>
      <x:c r="S304" s="1"/>
      <x:c r="T304" s="1"/>
      <x:c r="U304" s="1"/>
      <x:c r="V304" s="1"/>
      <x:c r="W304" s="1"/>
    </x:row>
    <x:row r="305">
      <x:c r="A305" s="1"/>
      <x:c r="B305" s="1"/>
      <x:c r="C305" s="1"/>
      <x:c r="D305" s="1"/>
      <x:c r="E305" s="1"/>
      <x:c r="F305" s="1"/>
      <x:c r="G305" s="1"/>
      <x:c r="H305" s="1"/>
      <x:c r="I305" s="1"/>
      <x:c r="J305" s="1"/>
      <x:c r="K305" s="1"/>
      <x:c r="L305" s="1"/>
      <x:c r="M305" s="1"/>
      <x:c r="N305" s="1"/>
      <x:c r="O305" s="1"/>
      <x:c r="P305" s="1"/>
      <x:c r="Q305" s="1"/>
      <x:c r="R305" s="1"/>
      <x:c r="S305" s="1"/>
      <x:c r="T305" s="1"/>
      <x:c r="U305" s="1"/>
      <x:c r="V305" s="1"/>
      <x:c r="W305" s="1"/>
    </x:row>
    <x:row r="306">
      <x:c r="A306" s="1"/>
      <x:c r="B306" s="1"/>
      <x:c r="C306" s="1"/>
      <x:c r="D306" s="1"/>
      <x:c r="E306" s="1"/>
      <x:c r="F306" s="1"/>
      <x:c r="G306" s="1"/>
      <x:c r="H306" s="1"/>
      <x:c r="I306" s="1"/>
      <x:c r="J306" s="1"/>
      <x:c r="K306" s="1"/>
      <x:c r="L306" s="1"/>
      <x:c r="M306" s="1"/>
      <x:c r="N306" s="1"/>
      <x:c r="O306" s="1"/>
      <x:c r="P306" s="1"/>
      <x:c r="Q306" s="1"/>
      <x:c r="R306" s="1"/>
      <x:c r="S306" s="1"/>
      <x:c r="T306" s="1"/>
      <x:c r="U306" s="1"/>
      <x:c r="V306" s="1"/>
      <x:c r="W306" s="1"/>
    </x:row>
    <x:row r="307">
      <x:c r="A307" s="1"/>
      <x:c r="B307" s="1"/>
      <x:c r="C307" s="1"/>
      <x:c r="D307" s="1"/>
      <x:c r="E307" s="1"/>
      <x:c r="F307" s="1"/>
      <x:c r="G307" s="1"/>
      <x:c r="H307" s="1"/>
      <x:c r="I307" s="1"/>
      <x:c r="J307" s="1"/>
      <x:c r="K307" s="1"/>
      <x:c r="L307" s="1"/>
      <x:c r="M307" s="1"/>
      <x:c r="N307" s="1"/>
      <x:c r="O307" s="1"/>
      <x:c r="P307" s="1"/>
      <x:c r="Q307" s="1"/>
      <x:c r="R307" s="1"/>
      <x:c r="S307" s="1"/>
      <x:c r="T307" s="1"/>
      <x:c r="U307" s="1"/>
      <x:c r="V307" s="1"/>
      <x:c r="W307" s="1"/>
    </x:row>
    <x:row r="308">
      <x:c r="A308" s="1"/>
      <x:c r="B308" s="1"/>
      <x:c r="C308" s="1"/>
      <x:c r="D308" s="1"/>
      <x:c r="E308" s="1"/>
      <x:c r="F308" s="1"/>
      <x:c r="G308" s="1"/>
      <x:c r="H308" s="1"/>
      <x:c r="I308" s="1"/>
      <x:c r="J308" s="1"/>
      <x:c r="K308" s="1"/>
      <x:c r="L308" s="1"/>
      <x:c r="M308" s="1"/>
      <x:c r="N308" s="1"/>
      <x:c r="O308" s="1"/>
      <x:c r="P308" s="1"/>
      <x:c r="Q308" s="1"/>
      <x:c r="R308" s="1"/>
      <x:c r="S308" s="1"/>
      <x:c r="T308" s="1"/>
      <x:c r="U308" s="1"/>
      <x:c r="V308" s="1"/>
      <x:c r="W308" s="1"/>
    </x:row>
    <x:row r="309">
      <x:c r="A309" s="1"/>
      <x:c r="B309" s="1"/>
      <x:c r="C309" s="1"/>
      <x:c r="D309" s="1"/>
      <x:c r="E309" s="1"/>
      <x:c r="F309" s="1"/>
      <x:c r="G309" s="1"/>
      <x:c r="H309" s="1"/>
      <x:c r="I309" s="1"/>
      <x:c r="J309" s="1"/>
      <x:c r="K309" s="1"/>
      <x:c r="L309" s="1"/>
      <x:c r="M309" s="1"/>
      <x:c r="N309" s="1"/>
      <x:c r="O309" s="1"/>
      <x:c r="P309" s="1"/>
      <x:c r="Q309" s="1"/>
      <x:c r="R309" s="1"/>
      <x:c r="S309" s="1"/>
      <x:c r="T309" s="1"/>
      <x:c r="U309" s="1"/>
      <x:c r="V309" s="1"/>
      <x:c r="W309" s="1"/>
    </x:row>
    <x:row r="310">
      <x:c r="A310" s="1"/>
      <x:c r="B310" s="1"/>
      <x:c r="C310" s="1"/>
      <x:c r="D310" s="1"/>
      <x:c r="E310" s="1"/>
      <x:c r="F310" s="1"/>
      <x:c r="G310" s="1"/>
      <x:c r="H310" s="1"/>
      <x:c r="I310" s="1"/>
      <x:c r="J310" s="1"/>
      <x:c r="K310" s="1"/>
      <x:c r="L310" s="1"/>
      <x:c r="M310" s="1"/>
      <x:c r="N310" s="1"/>
      <x:c r="O310" s="1"/>
      <x:c r="P310" s="1"/>
      <x:c r="Q310" s="1"/>
      <x:c r="R310" s="1"/>
      <x:c r="S310" s="1"/>
      <x:c r="T310" s="1"/>
      <x:c r="U310" s="1"/>
      <x:c r="V310" s="1"/>
      <x:c r="W310" s="1"/>
    </x:row>
    <x:row r="311">
      <x:c r="A311" s="1"/>
      <x:c r="B311" s="1"/>
      <x:c r="C311" s="1"/>
      <x:c r="D311" s="1"/>
      <x:c r="E311" s="1"/>
      <x:c r="F311" s="1"/>
      <x:c r="G311" s="1"/>
      <x:c r="H311" s="1"/>
      <x:c r="I311" s="1"/>
      <x:c r="J311" s="1"/>
      <x:c r="K311" s="1"/>
      <x:c r="L311" s="1"/>
      <x:c r="M311" s="1"/>
      <x:c r="N311" s="1"/>
      <x:c r="O311" s="1"/>
      <x:c r="P311" s="1"/>
      <x:c r="Q311" s="1"/>
      <x:c r="R311" s="1"/>
      <x:c r="S311" s="1"/>
      <x:c r="T311" s="1"/>
      <x:c r="U311" s="1"/>
      <x:c r="V311" s="1"/>
      <x:c r="W311" s="1"/>
    </x:row>
    <x:row r="312">
      <x:c r="A312" s="1"/>
      <x:c r="B312" s="1"/>
      <x:c r="C312" s="1"/>
      <x:c r="D312" s="1"/>
      <x:c r="E312" s="1"/>
      <x:c r="F312" s="1"/>
      <x:c r="G312" s="1"/>
      <x:c r="H312" s="1"/>
      <x:c r="I312" s="1"/>
      <x:c r="J312" s="1"/>
      <x:c r="K312" s="1"/>
      <x:c r="L312" s="1"/>
      <x:c r="M312" s="1"/>
      <x:c r="N312" s="1"/>
      <x:c r="O312" s="1"/>
      <x:c r="P312" s="1"/>
      <x:c r="Q312" s="1"/>
      <x:c r="R312" s="1"/>
      <x:c r="S312" s="1"/>
      <x:c r="T312" s="1"/>
      <x:c r="U312" s="1"/>
      <x:c r="V312" s="1"/>
      <x:c r="W312" s="1"/>
    </x:row>
    <x:row r="313">
      <x:c r="A313" s="1"/>
      <x:c r="B313" s="1"/>
      <x:c r="C313" s="1"/>
      <x:c r="D313" s="1"/>
      <x:c r="E313" s="1"/>
      <x:c r="F313" s="1"/>
      <x:c r="G313" s="1"/>
      <x:c r="H313" s="1"/>
      <x:c r="I313" s="1"/>
      <x:c r="J313" s="1"/>
      <x:c r="K313" s="1"/>
      <x:c r="L313" s="1"/>
      <x:c r="M313" s="1"/>
      <x:c r="N313" s="1"/>
      <x:c r="O313" s="1"/>
      <x:c r="P313" s="1"/>
      <x:c r="Q313" s="1"/>
      <x:c r="R313" s="1"/>
      <x:c r="S313" s="1"/>
      <x:c r="T313" s="1"/>
      <x:c r="U313" s="1"/>
      <x:c r="V313" s="1"/>
      <x:c r="W313" s="1"/>
    </x:row>
    <x:row r="314">
      <x:c r="A314" s="1"/>
      <x:c r="B314" s="1"/>
      <x:c r="C314" s="1"/>
      <x:c r="D314" s="1"/>
      <x:c r="E314" s="1"/>
      <x:c r="F314" s="1"/>
      <x:c r="G314" s="1"/>
      <x:c r="H314" s="1"/>
      <x:c r="I314" s="1"/>
      <x:c r="J314" s="1"/>
      <x:c r="K314" s="1"/>
      <x:c r="L314" s="1"/>
      <x:c r="M314" s="1"/>
      <x:c r="N314" s="1"/>
      <x:c r="O314" s="1"/>
      <x:c r="P314" s="1"/>
      <x:c r="Q314" s="1"/>
      <x:c r="R314" s="1"/>
      <x:c r="S314" s="1"/>
      <x:c r="T314" s="1"/>
      <x:c r="U314" s="1"/>
      <x:c r="V314" s="1"/>
      <x:c r="W314" s="1"/>
    </x:row>
    <x:row r="315">
      <x:c r="A315" s="1"/>
      <x:c r="B315" s="1"/>
      <x:c r="C315" s="1"/>
      <x:c r="D315" s="1"/>
      <x:c r="E315" s="1"/>
      <x:c r="F315" s="1"/>
      <x:c r="G315" s="1"/>
      <x:c r="H315" s="1"/>
      <x:c r="I315" s="1"/>
      <x:c r="J315" s="1"/>
      <x:c r="K315" s="1"/>
      <x:c r="L315" s="1"/>
      <x:c r="M315" s="1"/>
      <x:c r="N315" s="1"/>
      <x:c r="O315" s="1"/>
      <x:c r="P315" s="1"/>
      <x:c r="Q315" s="1"/>
      <x:c r="R315" s="1"/>
      <x:c r="S315" s="1"/>
      <x:c r="T315" s="1"/>
      <x:c r="U315" s="1"/>
      <x:c r="V315" s="1"/>
      <x:c r="W315" s="1"/>
    </x:row>
    <x:row r="316">
      <x:c r="A316" s="1"/>
      <x:c r="B316" s="1"/>
      <x:c r="C316" s="1"/>
      <x:c r="D316" s="1"/>
      <x:c r="E316" s="1"/>
      <x:c r="F316" s="1"/>
      <x:c r="G316" s="1"/>
      <x:c r="H316" s="1"/>
      <x:c r="I316" s="1"/>
      <x:c r="J316" s="1"/>
      <x:c r="K316" s="1"/>
      <x:c r="L316" s="1"/>
      <x:c r="M316" s="1"/>
      <x:c r="N316" s="1"/>
      <x:c r="O316" s="1"/>
      <x:c r="P316" s="1"/>
      <x:c r="Q316" s="1"/>
      <x:c r="R316" s="1"/>
      <x:c r="S316" s="1"/>
      <x:c r="T316" s="1"/>
      <x:c r="U316" s="1"/>
      <x:c r="V316" s="1"/>
      <x:c r="W316" s="1"/>
    </x:row>
    <x:row r="317">
      <x:c r="A317" s="1"/>
      <x:c r="B317" s="1"/>
      <x:c r="C317" s="1"/>
      <x:c r="D317" s="1"/>
      <x:c r="E317" s="1"/>
      <x:c r="F317" s="1"/>
      <x:c r="G317" s="1"/>
      <x:c r="H317" s="1"/>
      <x:c r="I317" s="1"/>
      <x:c r="J317" s="1"/>
      <x:c r="K317" s="1"/>
      <x:c r="L317" s="1"/>
      <x:c r="M317" s="1"/>
      <x:c r="N317" s="1"/>
      <x:c r="O317" s="1"/>
      <x:c r="P317" s="1"/>
      <x:c r="Q317" s="1"/>
      <x:c r="R317" s="1"/>
      <x:c r="S317" s="1"/>
      <x:c r="T317" s="1"/>
      <x:c r="U317" s="1"/>
      <x:c r="V317" s="1"/>
      <x:c r="W317" s="1"/>
    </x:row>
    <x:row r="318">
      <x:c r="A318" s="1"/>
      <x:c r="B318" s="1"/>
      <x:c r="C318" s="1"/>
      <x:c r="D318" s="1"/>
      <x:c r="E318" s="1"/>
      <x:c r="F318" s="1"/>
      <x:c r="G318" s="1"/>
      <x:c r="H318" s="1"/>
      <x:c r="I318" s="1"/>
      <x:c r="J318" s="1"/>
      <x:c r="K318" s="1"/>
      <x:c r="L318" s="1"/>
      <x:c r="M318" s="1"/>
      <x:c r="N318" s="1"/>
      <x:c r="O318" s="1"/>
      <x:c r="P318" s="1"/>
      <x:c r="Q318" s="1"/>
      <x:c r="R318" s="1"/>
      <x:c r="S318" s="1"/>
      <x:c r="T318" s="1"/>
      <x:c r="U318" s="1"/>
      <x:c r="V318" s="1"/>
      <x:c r="W318" s="1"/>
    </x:row>
    <x:row r="319">
      <x:c r="A319" s="1"/>
      <x:c r="B319" s="1"/>
      <x:c r="C319" s="1"/>
      <x:c r="D319" s="1"/>
      <x:c r="E319" s="1"/>
      <x:c r="F319" s="1"/>
      <x:c r="G319" s="1"/>
      <x:c r="H319" s="1"/>
      <x:c r="I319" s="1"/>
      <x:c r="J319" s="1"/>
      <x:c r="K319" s="1"/>
      <x:c r="L319" s="1"/>
      <x:c r="M319" s="1"/>
      <x:c r="N319" s="1"/>
      <x:c r="O319" s="1"/>
      <x:c r="P319" s="1"/>
      <x:c r="Q319" s="1"/>
      <x:c r="R319" s="1"/>
      <x:c r="S319" s="1"/>
      <x:c r="T319" s="1"/>
      <x:c r="U319" s="1"/>
      <x:c r="V319" s="1"/>
      <x:c r="W319" s="1"/>
    </x:row>
    <x:row r="320">
      <x:c r="A320" s="1"/>
      <x:c r="B320" s="1"/>
      <x:c r="C320" s="1"/>
      <x:c r="D320" s="1"/>
      <x:c r="E320" s="1"/>
      <x:c r="F320" s="1"/>
      <x:c r="G320" s="1"/>
      <x:c r="H320" s="1"/>
      <x:c r="I320" s="1"/>
      <x:c r="J320" s="1"/>
      <x:c r="K320" s="1"/>
      <x:c r="L320" s="1"/>
      <x:c r="M320" s="1"/>
      <x:c r="N320" s="1"/>
      <x:c r="O320" s="1"/>
      <x:c r="P320" s="1"/>
      <x:c r="Q320" s="1"/>
      <x:c r="R320" s="1"/>
      <x:c r="S320" s="1"/>
      <x:c r="T320" s="1"/>
      <x:c r="U320" s="1"/>
      <x:c r="V320" s="1"/>
      <x:c r="W320" s="1"/>
    </x:row>
    <x:row r="321">
      <x:c r="A321" s="1"/>
      <x:c r="B321" s="1"/>
      <x:c r="C321" s="1"/>
      <x:c r="D321" s="1"/>
      <x:c r="E321" s="1"/>
      <x:c r="F321" s="1"/>
      <x:c r="G321" s="1"/>
      <x:c r="H321" s="1"/>
      <x:c r="I321" s="1"/>
      <x:c r="J321" s="1"/>
      <x:c r="K321" s="1"/>
      <x:c r="L321" s="1"/>
      <x:c r="M321" s="1"/>
      <x:c r="N321" s="1"/>
      <x:c r="O321" s="1"/>
      <x:c r="P321" s="1"/>
      <x:c r="Q321" s="1"/>
      <x:c r="R321" s="1"/>
      <x:c r="S321" s="1"/>
      <x:c r="T321" s="1"/>
      <x:c r="U321" s="1"/>
      <x:c r="V321" s="1"/>
      <x:c r="W321" s="1"/>
    </x:row>
    <x:row r="322">
      <x:c r="A322" s="1"/>
      <x:c r="B322" s="1"/>
      <x:c r="C322" s="1"/>
      <x:c r="D322" s="1"/>
      <x:c r="E322" s="1"/>
      <x:c r="F322" s="1"/>
      <x:c r="G322" s="1"/>
      <x:c r="H322" s="1"/>
      <x:c r="I322" s="1"/>
      <x:c r="J322" s="1"/>
      <x:c r="K322" s="1"/>
      <x:c r="L322" s="1"/>
      <x:c r="M322" s="1"/>
      <x:c r="N322" s="1"/>
      <x:c r="O322" s="1"/>
      <x:c r="P322" s="1"/>
      <x:c r="Q322" s="1"/>
      <x:c r="R322" s="1"/>
      <x:c r="S322" s="1"/>
      <x:c r="T322" s="1"/>
      <x:c r="U322" s="1"/>
      <x:c r="V322" s="1"/>
      <x:c r="W322" s="1"/>
    </x:row>
    <x:row r="323">
      <x:c r="A323" s="1"/>
      <x:c r="B323" s="1"/>
      <x:c r="C323" s="1"/>
      <x:c r="D323" s="1"/>
      <x:c r="E323" s="1"/>
      <x:c r="F323" s="1"/>
      <x:c r="G323" s="1"/>
      <x:c r="H323" s="1"/>
      <x:c r="I323" s="1"/>
      <x:c r="J323" s="1"/>
      <x:c r="K323" s="1"/>
      <x:c r="L323" s="1"/>
      <x:c r="M323" s="1"/>
      <x:c r="N323" s="1"/>
      <x:c r="O323" s="1"/>
      <x:c r="P323" s="1"/>
      <x:c r="Q323" s="1"/>
      <x:c r="R323" s="1"/>
      <x:c r="S323" s="1"/>
      <x:c r="T323" s="1"/>
      <x:c r="U323" s="1"/>
      <x:c r="V323" s="1"/>
      <x:c r="W323" s="1"/>
    </x:row>
    <x:row r="324">
      <x:c r="A324" s="1"/>
      <x:c r="B324" s="1"/>
      <x:c r="C324" s="1"/>
      <x:c r="D324" s="1"/>
      <x:c r="E324" s="1"/>
      <x:c r="F324" s="1"/>
      <x:c r="G324" s="1"/>
      <x:c r="H324" s="1"/>
      <x:c r="I324" s="1"/>
      <x:c r="J324" s="1"/>
      <x:c r="K324" s="1"/>
      <x:c r="L324" s="1"/>
      <x:c r="M324" s="1"/>
      <x:c r="N324" s="1"/>
      <x:c r="O324" s="1"/>
      <x:c r="P324" s="1"/>
      <x:c r="Q324" s="1"/>
      <x:c r="R324" s="1"/>
      <x:c r="S324" s="1"/>
      <x:c r="T324" s="1"/>
      <x:c r="U324" s="1"/>
      <x:c r="V324" s="1"/>
      <x:c r="W324" s="1"/>
    </x:row>
    <x:row r="325">
      <x:c r="A325" s="1"/>
      <x:c r="B325" s="1"/>
      <x:c r="C325" s="1"/>
      <x:c r="D325" s="1"/>
      <x:c r="E325" s="1"/>
      <x:c r="F325" s="1"/>
      <x:c r="G325" s="1"/>
      <x:c r="H325" s="1"/>
      <x:c r="I325" s="1"/>
      <x:c r="J325" s="1"/>
      <x:c r="K325" s="1"/>
      <x:c r="L325" s="1"/>
      <x:c r="M325" s="1"/>
      <x:c r="N325" s="1"/>
      <x:c r="O325" s="1"/>
      <x:c r="P325" s="1"/>
      <x:c r="Q325" s="1"/>
      <x:c r="R325" s="1"/>
      <x:c r="S325" s="1"/>
      <x:c r="T325" s="1"/>
      <x:c r="U325" s="1"/>
      <x:c r="V325" s="1"/>
      <x:c r="W325" s="1"/>
    </x:row>
    <x:row r="326">
      <x:c r="A326" s="1"/>
      <x:c r="B326" s="1"/>
      <x:c r="C326" s="1"/>
      <x:c r="D326" s="1"/>
      <x:c r="E326" s="1"/>
      <x:c r="F326" s="1"/>
      <x:c r="G326" s="1"/>
      <x:c r="H326" s="1"/>
      <x:c r="I326" s="1"/>
      <x:c r="J326" s="1"/>
      <x:c r="K326" s="1"/>
      <x:c r="L326" s="1"/>
      <x:c r="M326" s="1"/>
      <x:c r="N326" s="1"/>
      <x:c r="O326" s="1"/>
      <x:c r="P326" s="1"/>
      <x:c r="Q326" s="1"/>
      <x:c r="R326" s="1"/>
      <x:c r="S326" s="1"/>
      <x:c r="T326" s="1"/>
      <x:c r="U326" s="1"/>
      <x:c r="V326" s="1"/>
      <x:c r="W326" s="1"/>
    </x:row>
    <x:row r="327">
      <x:c r="A327" s="1"/>
      <x:c r="B327" s="1"/>
      <x:c r="C327" s="1"/>
      <x:c r="D327" s="1"/>
      <x:c r="E327" s="1"/>
      <x:c r="F327" s="1"/>
      <x:c r="G327" s="1"/>
      <x:c r="H327" s="1"/>
      <x:c r="I327" s="1"/>
      <x:c r="J327" s="1"/>
      <x:c r="K327" s="1"/>
      <x:c r="L327" s="1"/>
      <x:c r="M327" s="1"/>
      <x:c r="N327" s="1"/>
      <x:c r="O327" s="1"/>
      <x:c r="P327" s="1"/>
      <x:c r="Q327" s="1"/>
      <x:c r="R327" s="1"/>
      <x:c r="S327" s="1"/>
      <x:c r="T327" s="1"/>
      <x:c r="U327" s="1"/>
      <x:c r="V327" s="1"/>
      <x:c r="W327" s="1"/>
    </x:row>
    <x:row r="328">
      <x:c r="A328" s="1"/>
      <x:c r="B328" s="1"/>
      <x:c r="C328" s="1"/>
      <x:c r="D328" s="1"/>
      <x:c r="E328" s="1"/>
      <x:c r="F328" s="1"/>
      <x:c r="G328" s="1"/>
      <x:c r="H328" s="1"/>
      <x:c r="I328" s="1"/>
      <x:c r="J328" s="1"/>
      <x:c r="K328" s="1"/>
      <x:c r="L328" s="1"/>
      <x:c r="M328" s="1"/>
      <x:c r="N328" s="1"/>
      <x:c r="O328" s="1"/>
      <x:c r="P328" s="1"/>
      <x:c r="Q328" s="1"/>
      <x:c r="R328" s="1"/>
      <x:c r="S328" s="1"/>
      <x:c r="T328" s="1"/>
      <x:c r="U328" s="1"/>
      <x:c r="V328" s="1"/>
      <x:c r="W328" s="1"/>
    </x:row>
    <x:row r="329">
      <x:c r="A329" s="1"/>
      <x:c r="B329" s="1"/>
      <x:c r="C329" s="1"/>
      <x:c r="D329" s="1"/>
      <x:c r="E329" s="1"/>
      <x:c r="F329" s="1"/>
      <x:c r="G329" s="1"/>
      <x:c r="H329" s="1"/>
      <x:c r="I329" s="1"/>
      <x:c r="J329" s="1"/>
      <x:c r="K329" s="1"/>
      <x:c r="L329" s="1"/>
      <x:c r="M329" s="1"/>
      <x:c r="N329" s="1"/>
      <x:c r="O329" s="1"/>
      <x:c r="P329" s="1"/>
      <x:c r="Q329" s="1"/>
      <x:c r="R329" s="1"/>
      <x:c r="S329" s="1"/>
      <x:c r="T329" s="1"/>
      <x:c r="U329" s="1"/>
      <x:c r="V329" s="1"/>
      <x:c r="W329" s="1"/>
    </x:row>
    <x:row r="330">
      <x:c r="A330" s="1"/>
      <x:c r="B330" s="1"/>
      <x:c r="C330" s="1"/>
      <x:c r="D330" s="1"/>
      <x:c r="E330" s="1"/>
      <x:c r="F330" s="1"/>
      <x:c r="G330" s="1"/>
      <x:c r="H330" s="1"/>
      <x:c r="I330" s="1"/>
      <x:c r="J330" s="1"/>
      <x:c r="K330" s="1"/>
      <x:c r="L330" s="1"/>
      <x:c r="M330" s="1"/>
      <x:c r="N330" s="1"/>
      <x:c r="O330" s="1"/>
      <x:c r="P330" s="1"/>
      <x:c r="Q330" s="1"/>
      <x:c r="R330" s="1"/>
      <x:c r="S330" s="1"/>
      <x:c r="T330" s="1"/>
      <x:c r="U330" s="1"/>
      <x:c r="V330" s="1"/>
      <x:c r="W330" s="1"/>
    </x:row>
    <x:row r="331">
      <x:c r="A331" s="1"/>
      <x:c r="B331" s="1"/>
      <x:c r="C331" s="1"/>
      <x:c r="D331" s="1"/>
      <x:c r="E331" s="1"/>
      <x:c r="F331" s="1"/>
      <x:c r="G331" s="1"/>
      <x:c r="H331" s="1"/>
      <x:c r="I331" s="1"/>
      <x:c r="J331" s="1"/>
      <x:c r="K331" s="1"/>
      <x:c r="L331" s="1"/>
      <x:c r="M331" s="1"/>
      <x:c r="N331" s="1"/>
      <x:c r="O331" s="1"/>
      <x:c r="P331" s="1"/>
      <x:c r="Q331" s="1"/>
      <x:c r="R331" s="1"/>
      <x:c r="S331" s="1"/>
      <x:c r="T331" s="1"/>
      <x:c r="U331" s="1"/>
      <x:c r="V331" s="1"/>
      <x:c r="W331" s="1"/>
    </x:row>
    <x:row r="332">
      <x:c r="A332" s="1"/>
      <x:c r="B332" s="1"/>
      <x:c r="C332" s="1"/>
      <x:c r="D332" s="1"/>
      <x:c r="E332" s="1"/>
      <x:c r="F332" s="1"/>
      <x:c r="G332" s="1"/>
      <x:c r="H332" s="1"/>
      <x:c r="I332" s="1"/>
      <x:c r="J332" s="1"/>
      <x:c r="K332" s="1"/>
      <x:c r="L332" s="1"/>
      <x:c r="M332" s="1"/>
      <x:c r="N332" s="1"/>
      <x:c r="O332" s="1"/>
      <x:c r="P332" s="1"/>
      <x:c r="Q332" s="1"/>
      <x:c r="R332" s="1"/>
      <x:c r="S332" s="1"/>
      <x:c r="T332" s="1"/>
      <x:c r="U332" s="1"/>
      <x:c r="V332" s="1"/>
      <x:c r="W332" s="1"/>
    </x:row>
    <x:row r="333">
      <x:c r="A333" s="1"/>
      <x:c r="B333" s="1"/>
      <x:c r="C333" s="1"/>
      <x:c r="D333" s="1"/>
      <x:c r="E333" s="1"/>
      <x:c r="F333" s="1"/>
      <x:c r="G333" s="1"/>
      <x:c r="H333" s="1"/>
      <x:c r="I333" s="1"/>
      <x:c r="J333" s="1"/>
      <x:c r="K333" s="1"/>
      <x:c r="L333" s="1"/>
      <x:c r="M333" s="1"/>
      <x:c r="N333" s="1"/>
      <x:c r="O333" s="1"/>
      <x:c r="P333" s="1"/>
      <x:c r="Q333" s="1"/>
      <x:c r="R333" s="1"/>
      <x:c r="S333" s="1"/>
      <x:c r="T333" s="1"/>
      <x:c r="U333" s="1"/>
      <x:c r="V333" s="1"/>
      <x:c r="W333" s="1"/>
    </x:row>
    <x:row r="334">
      <x:c r="A334" s="1"/>
      <x:c r="B334" s="1"/>
      <x:c r="C334" s="1"/>
      <x:c r="D334" s="1"/>
      <x:c r="E334" s="1"/>
      <x:c r="F334" s="1"/>
      <x:c r="G334" s="1"/>
      <x:c r="H334" s="1"/>
      <x:c r="I334" s="1"/>
      <x:c r="J334" s="1"/>
      <x:c r="K334" s="1"/>
      <x:c r="L334" s="1"/>
      <x:c r="M334" s="1"/>
      <x:c r="N334" s="1"/>
      <x:c r="O334" s="1"/>
      <x:c r="P334" s="1"/>
      <x:c r="Q334" s="1"/>
      <x:c r="R334" s="1"/>
      <x:c r="S334" s="1"/>
      <x:c r="T334" s="1"/>
      <x:c r="U334" s="1"/>
      <x:c r="V334" s="1"/>
      <x:c r="W334" s="1"/>
    </x:row>
    <x:row r="335">
      <x:c r="A335" s="1"/>
      <x:c r="B335" s="1"/>
      <x:c r="C335" s="1"/>
      <x:c r="D335" s="1"/>
      <x:c r="E335" s="1"/>
      <x:c r="F335" s="1"/>
      <x:c r="G335" s="1"/>
      <x:c r="H335" s="1"/>
      <x:c r="I335" s="1"/>
      <x:c r="J335" s="1"/>
      <x:c r="K335" s="1"/>
      <x:c r="L335" s="1"/>
      <x:c r="M335" s="1"/>
      <x:c r="N335" s="1"/>
      <x:c r="O335" s="1"/>
      <x:c r="P335" s="1"/>
      <x:c r="Q335" s="1"/>
      <x:c r="R335" s="1"/>
      <x:c r="S335" s="1"/>
      <x:c r="T335" s="1"/>
      <x:c r="U335" s="1"/>
      <x:c r="V335" s="1"/>
      <x:c r="W335" s="1"/>
    </x:row>
    <x:row r="336">
      <x:c r="A336" s="1"/>
      <x:c r="B336" s="1"/>
      <x:c r="C336" s="1"/>
      <x:c r="D336" s="1"/>
      <x:c r="E336" s="1"/>
      <x:c r="F336" s="1"/>
      <x:c r="G336" s="1"/>
      <x:c r="H336" s="1"/>
      <x:c r="I336" s="1"/>
      <x:c r="J336" s="1"/>
      <x:c r="K336" s="1"/>
      <x:c r="L336" s="1"/>
      <x:c r="M336" s="1"/>
      <x:c r="N336" s="1"/>
      <x:c r="O336" s="1"/>
      <x:c r="P336" s="1"/>
      <x:c r="Q336" s="1"/>
      <x:c r="R336" s="1"/>
      <x:c r="S336" s="1"/>
      <x:c r="T336" s="1"/>
      <x:c r="U336" s="1"/>
      <x:c r="V336" s="1"/>
      <x:c r="W336" s="1"/>
    </x:row>
    <x:row r="337">
      <x:c r="A337" s="1"/>
      <x:c r="B337" s="1"/>
      <x:c r="C337" s="1"/>
      <x:c r="D337" s="1"/>
      <x:c r="E337" s="1"/>
      <x:c r="F337" s="1"/>
      <x:c r="G337" s="1"/>
      <x:c r="H337" s="1"/>
      <x:c r="I337" s="1"/>
      <x:c r="J337" s="1"/>
      <x:c r="K337" s="1"/>
      <x:c r="L337" s="1"/>
      <x:c r="M337" s="1"/>
      <x:c r="N337" s="1"/>
      <x:c r="O337" s="1"/>
      <x:c r="P337" s="1"/>
      <x:c r="Q337" s="1"/>
      <x:c r="R337" s="1"/>
      <x:c r="S337" s="1"/>
      <x:c r="T337" s="1"/>
      <x:c r="U337" s="1"/>
      <x:c r="V337" s="1"/>
      <x:c r="W337" s="1"/>
    </x:row>
    <x:row r="338">
      <x:c r="A338" s="1"/>
      <x:c r="B338" s="1"/>
      <x:c r="C338" s="1"/>
      <x:c r="D338" s="1"/>
      <x:c r="E338" s="1"/>
      <x:c r="F338" s="1"/>
      <x:c r="G338" s="1"/>
      <x:c r="H338" s="1"/>
      <x:c r="I338" s="1"/>
      <x:c r="J338" s="1"/>
      <x:c r="K338" s="1"/>
      <x:c r="L338" s="1"/>
      <x:c r="M338" s="1"/>
      <x:c r="N338" s="1"/>
      <x:c r="O338" s="1"/>
      <x:c r="P338" s="1"/>
      <x:c r="Q338" s="1"/>
      <x:c r="R338" s="1"/>
      <x:c r="S338" s="1"/>
      <x:c r="T338" s="1"/>
      <x:c r="U338" s="1"/>
      <x:c r="V338" s="1"/>
      <x:c r="W338" s="1"/>
    </x:row>
    <x:row r="339">
      <x:c r="A339" s="1"/>
      <x:c r="B339" s="1"/>
      <x:c r="C339" s="1"/>
      <x:c r="D339" s="1"/>
      <x:c r="E339" s="1"/>
      <x:c r="F339" s="1"/>
      <x:c r="G339" s="1"/>
      <x:c r="H339" s="1"/>
      <x:c r="I339" s="1"/>
      <x:c r="J339" s="1"/>
      <x:c r="K339" s="1"/>
      <x:c r="L339" s="1"/>
      <x:c r="M339" s="1"/>
      <x:c r="N339" s="1"/>
      <x:c r="O339" s="1"/>
      <x:c r="P339" s="1"/>
      <x:c r="Q339" s="1"/>
      <x:c r="R339" s="1"/>
      <x:c r="S339" s="1"/>
      <x:c r="T339" s="1"/>
      <x:c r="U339" s="1"/>
      <x:c r="V339" s="1"/>
      <x:c r="W339" s="1"/>
    </x:row>
    <x:row r="340">
      <x:c r="A340" s="1"/>
      <x:c r="B340" s="1"/>
      <x:c r="C340" s="1"/>
      <x:c r="D340" s="1"/>
      <x:c r="E340" s="1"/>
      <x:c r="F340" s="1"/>
      <x:c r="G340" s="1"/>
      <x:c r="H340" s="1"/>
      <x:c r="I340" s="1"/>
      <x:c r="J340" s="1"/>
      <x:c r="K340" s="1"/>
      <x:c r="L340" s="1"/>
      <x:c r="M340" s="1"/>
      <x:c r="N340" s="1"/>
      <x:c r="O340" s="1"/>
      <x:c r="P340" s="1"/>
      <x:c r="Q340" s="1"/>
      <x:c r="R340" s="1"/>
      <x:c r="S340" s="1"/>
      <x:c r="T340" s="1"/>
      <x:c r="U340" s="1"/>
      <x:c r="V340" s="1"/>
      <x:c r="W340" s="1"/>
    </x:row>
    <x:row r="341">
      <x:c r="A341" s="1"/>
      <x:c r="B341" s="1"/>
      <x:c r="C341" s="1"/>
      <x:c r="D341" s="1"/>
      <x:c r="E341" s="1"/>
      <x:c r="F341" s="1"/>
      <x:c r="G341" s="1"/>
      <x:c r="H341" s="1"/>
      <x:c r="I341" s="1"/>
      <x:c r="J341" s="1"/>
      <x:c r="K341" s="1"/>
      <x:c r="L341" s="1"/>
      <x:c r="M341" s="1"/>
      <x:c r="N341" s="1"/>
      <x:c r="O341" s="1"/>
      <x:c r="P341" s="1"/>
      <x:c r="Q341" s="1"/>
      <x:c r="R341" s="1"/>
      <x:c r="S341" s="1"/>
      <x:c r="T341" s="1"/>
      <x:c r="U341" s="1"/>
      <x:c r="V341" s="1"/>
      <x:c r="W341" s="1"/>
    </x:row>
    <x:row r="342">
      <x:c r="A342" s="1"/>
      <x:c r="B342" s="1"/>
      <x:c r="C342" s="1"/>
      <x:c r="D342" s="1"/>
      <x:c r="E342" s="1"/>
      <x:c r="F342" s="1"/>
      <x:c r="G342" s="1"/>
      <x:c r="H342" s="1"/>
      <x:c r="I342" s="1"/>
      <x:c r="J342" s="1"/>
      <x:c r="K342" s="1"/>
      <x:c r="L342" s="1"/>
      <x:c r="M342" s="1"/>
      <x:c r="N342" s="1"/>
      <x:c r="O342" s="1"/>
      <x:c r="P342" s="1"/>
      <x:c r="Q342" s="1"/>
      <x:c r="R342" s="1"/>
      <x:c r="S342" s="1"/>
      <x:c r="T342" s="1"/>
      <x:c r="U342" s="1"/>
      <x:c r="V342" s="1"/>
      <x:c r="W342" s="1"/>
    </x:row>
    <x:row r="343">
      <x:c r="A343" s="1"/>
      <x:c r="B343" s="1"/>
      <x:c r="C343" s="1"/>
      <x:c r="D343" s="1"/>
      <x:c r="E343" s="1"/>
      <x:c r="F343" s="1"/>
      <x:c r="G343" s="1"/>
      <x:c r="H343" s="1"/>
      <x:c r="I343" s="1"/>
      <x:c r="J343" s="1"/>
      <x:c r="K343" s="1"/>
      <x:c r="L343" s="1"/>
      <x:c r="M343" s="1"/>
      <x:c r="N343" s="1"/>
      <x:c r="O343" s="1"/>
      <x:c r="P343" s="1"/>
      <x:c r="Q343" s="1"/>
      <x:c r="R343" s="1"/>
      <x:c r="S343" s="1"/>
      <x:c r="T343" s="1"/>
      <x:c r="U343" s="1"/>
      <x:c r="V343" s="1"/>
      <x:c r="W343" s="1"/>
    </x:row>
    <x:row r="344">
      <x:c r="A344" s="1"/>
      <x:c r="B344" s="1"/>
      <x:c r="C344" s="1"/>
      <x:c r="D344" s="1"/>
      <x:c r="E344" s="1"/>
      <x:c r="F344" s="1"/>
      <x:c r="G344" s="1"/>
      <x:c r="H344" s="1"/>
      <x:c r="I344" s="1"/>
      <x:c r="J344" s="1"/>
      <x:c r="K344" s="1"/>
      <x:c r="L344" s="1"/>
      <x:c r="M344" s="1"/>
      <x:c r="N344" s="1"/>
      <x:c r="O344" s="1"/>
      <x:c r="P344" s="1"/>
      <x:c r="Q344" s="1"/>
      <x:c r="R344" s="1"/>
      <x:c r="S344" s="1"/>
      <x:c r="T344" s="1"/>
      <x:c r="U344" s="1"/>
      <x:c r="V344" s="1"/>
      <x:c r="W344" s="1"/>
    </x:row>
    <x:row r="345">
      <x:c r="A345" s="1"/>
      <x:c r="B345" s="1"/>
      <x:c r="C345" s="1"/>
      <x:c r="D345" s="1"/>
      <x:c r="E345" s="1"/>
      <x:c r="F345" s="1"/>
      <x:c r="G345" s="1"/>
      <x:c r="H345" s="1"/>
      <x:c r="I345" s="1"/>
      <x:c r="J345" s="1"/>
      <x:c r="K345" s="1"/>
      <x:c r="L345" s="1"/>
      <x:c r="M345" s="1"/>
      <x:c r="N345" s="1"/>
      <x:c r="O345" s="1"/>
      <x:c r="P345" s="1"/>
      <x:c r="Q345" s="1"/>
      <x:c r="R345" s="1"/>
      <x:c r="S345" s="1"/>
      <x:c r="T345" s="1"/>
      <x:c r="U345" s="1"/>
      <x:c r="V345" s="1"/>
      <x:c r="W345" s="1"/>
    </x:row>
    <x:row r="346">
      <x:c r="A346" s="1"/>
      <x:c r="B346" s="1"/>
      <x:c r="C346" s="1"/>
      <x:c r="D346" s="1"/>
      <x:c r="E346" s="1"/>
      <x:c r="F346" s="1"/>
      <x:c r="G346" s="1"/>
      <x:c r="H346" s="1"/>
      <x:c r="I346" s="1"/>
      <x:c r="J346" s="1"/>
      <x:c r="K346" s="1"/>
      <x:c r="L346" s="1"/>
      <x:c r="M346" s="1"/>
      <x:c r="N346" s="1"/>
      <x:c r="O346" s="1"/>
      <x:c r="P346" s="1"/>
      <x:c r="Q346" s="1"/>
      <x:c r="R346" s="1"/>
      <x:c r="S346" s="1"/>
      <x:c r="T346" s="1"/>
      <x:c r="U346" s="1"/>
      <x:c r="V346" s="1"/>
      <x:c r="W346" s="1"/>
    </x:row>
    <x:row r="347">
      <x:c r="A347" s="1"/>
      <x:c r="B347" s="1"/>
      <x:c r="C347" s="1"/>
      <x:c r="D347" s="1"/>
      <x:c r="E347" s="1"/>
      <x:c r="F347" s="1"/>
      <x:c r="G347" s="1"/>
      <x:c r="H347" s="1"/>
      <x:c r="I347" s="1"/>
      <x:c r="J347" s="1"/>
      <x:c r="K347" s="1"/>
      <x:c r="L347" s="1"/>
      <x:c r="M347" s="1"/>
      <x:c r="N347" s="1"/>
      <x:c r="O347" s="1"/>
      <x:c r="P347" s="1"/>
      <x:c r="Q347" s="1"/>
      <x:c r="R347" s="1"/>
      <x:c r="S347" s="1"/>
      <x:c r="T347" s="1"/>
      <x:c r="U347" s="1"/>
      <x:c r="V347" s="1"/>
      <x:c r="W347" s="1"/>
    </x:row>
    <x:row r="348">
      <x:c r="A348" s="1"/>
      <x:c r="B348" s="1"/>
      <x:c r="C348" s="1"/>
      <x:c r="D348" s="1"/>
      <x:c r="E348" s="1"/>
      <x:c r="F348" s="1"/>
      <x:c r="G348" s="1"/>
      <x:c r="H348" s="1"/>
      <x:c r="I348" s="1"/>
      <x:c r="J348" s="1"/>
      <x:c r="K348" s="1"/>
      <x:c r="L348" s="1"/>
      <x:c r="M348" s="1"/>
      <x:c r="N348" s="1"/>
      <x:c r="O348" s="1"/>
      <x:c r="P348" s="1"/>
      <x:c r="Q348" s="1"/>
      <x:c r="R348" s="1"/>
      <x:c r="S348" s="1"/>
      <x:c r="T348" s="1"/>
      <x:c r="U348" s="1"/>
      <x:c r="V348" s="1"/>
      <x:c r="W348" s="1"/>
    </x:row>
    <x:row r="349">
      <x:c r="A349" s="1"/>
      <x:c r="B349" s="1"/>
      <x:c r="C349" s="1"/>
      <x:c r="D349" s="1"/>
      <x:c r="E349" s="1"/>
      <x:c r="F349" s="1"/>
      <x:c r="G349" s="1"/>
      <x:c r="H349" s="1"/>
      <x:c r="I349" s="1"/>
      <x:c r="J349" s="1"/>
      <x:c r="K349" s="1"/>
      <x:c r="L349" s="1"/>
      <x:c r="M349" s="1"/>
      <x:c r="N349" s="1"/>
      <x:c r="O349" s="1"/>
      <x:c r="P349" s="1"/>
      <x:c r="Q349" s="1"/>
      <x:c r="R349" s="1"/>
      <x:c r="S349" s="1"/>
      <x:c r="T349" s="1"/>
      <x:c r="U349" s="1"/>
      <x:c r="V349" s="1"/>
      <x:c r="W349" s="1"/>
    </x:row>
    <x:row r="350">
      <x:c r="A350" s="1"/>
      <x:c r="B350" s="1"/>
      <x:c r="C350" s="1"/>
      <x:c r="D350" s="1"/>
      <x:c r="E350" s="1"/>
      <x:c r="F350" s="1"/>
      <x:c r="G350" s="1"/>
      <x:c r="H350" s="1"/>
      <x:c r="I350" s="1"/>
      <x:c r="J350" s="1"/>
      <x:c r="K350" s="1"/>
      <x:c r="L350" s="1"/>
      <x:c r="M350" s="1"/>
      <x:c r="N350" s="1"/>
      <x:c r="O350" s="1"/>
      <x:c r="P350" s="1"/>
      <x:c r="Q350" s="1"/>
      <x:c r="R350" s="1"/>
      <x:c r="S350" s="1"/>
      <x:c r="T350" s="1"/>
      <x:c r="U350" s="1"/>
      <x:c r="V350" s="1"/>
      <x:c r="W350" s="1"/>
    </x:row>
    <x:row r="351">
      <x:c r="A351" s="1"/>
      <x:c r="B351" s="1"/>
      <x:c r="C351" s="1"/>
      <x:c r="D351" s="1"/>
      <x:c r="E351" s="1"/>
      <x:c r="F351" s="1"/>
      <x:c r="G351" s="1"/>
      <x:c r="H351" s="1"/>
      <x:c r="I351" s="1"/>
      <x:c r="J351" s="1"/>
      <x:c r="K351" s="1"/>
      <x:c r="L351" s="1"/>
      <x:c r="M351" s="1"/>
      <x:c r="N351" s="1"/>
      <x:c r="O351" s="1"/>
      <x:c r="P351" s="1"/>
      <x:c r="Q351" s="1"/>
      <x:c r="R351" s="1"/>
      <x:c r="S351" s="1"/>
      <x:c r="T351" s="1"/>
      <x:c r="U351" s="1"/>
      <x:c r="V351" s="1"/>
      <x:c r="W351" s="1"/>
    </x:row>
    <x:row r="352">
      <x:c r="A352" s="1"/>
      <x:c r="B352" s="1"/>
      <x:c r="C352" s="1"/>
      <x:c r="D352" s="1"/>
      <x:c r="E352" s="1"/>
      <x:c r="F352" s="1"/>
      <x:c r="G352" s="1"/>
      <x:c r="H352" s="1"/>
      <x:c r="I352" s="1"/>
      <x:c r="J352" s="1"/>
      <x:c r="K352" s="1"/>
      <x:c r="L352" s="1"/>
      <x:c r="M352" s="1"/>
      <x:c r="N352" s="1"/>
      <x:c r="O352" s="1"/>
      <x:c r="P352" s="1"/>
      <x:c r="Q352" s="1"/>
      <x:c r="R352" s="1"/>
      <x:c r="S352" s="1"/>
      <x:c r="T352" s="1"/>
      <x:c r="U352" s="1"/>
      <x:c r="V352" s="1"/>
      <x:c r="W352" s="1"/>
    </x:row>
    <x:row r="353">
      <x:c r="A353" s="1"/>
      <x:c r="B353" s="1"/>
      <x:c r="C353" s="1"/>
      <x:c r="D353" s="1"/>
      <x:c r="E353" s="1"/>
      <x:c r="F353" s="1"/>
      <x:c r="G353" s="1"/>
      <x:c r="H353" s="1"/>
      <x:c r="I353" s="1"/>
      <x:c r="J353" s="1"/>
      <x:c r="K353" s="1"/>
      <x:c r="L353" s="1"/>
      <x:c r="M353" s="1"/>
      <x:c r="N353" s="1"/>
      <x:c r="O353" s="1"/>
      <x:c r="P353" s="1"/>
      <x:c r="Q353" s="1"/>
      <x:c r="R353" s="1"/>
      <x:c r="S353" s="1"/>
      <x:c r="T353" s="1"/>
      <x:c r="U353" s="1"/>
      <x:c r="V353" s="1"/>
      <x:c r="W353" s="1"/>
    </x:row>
    <x:row r="354">
      <x:c r="A354" s="1"/>
      <x:c r="B354" s="1"/>
      <x:c r="C354" s="1"/>
      <x:c r="D354" s="1"/>
      <x:c r="E354" s="1"/>
      <x:c r="F354" s="1"/>
      <x:c r="G354" s="1"/>
      <x:c r="H354" s="1"/>
      <x:c r="I354" s="1"/>
      <x:c r="J354" s="1"/>
      <x:c r="K354" s="1"/>
      <x:c r="L354" s="1"/>
      <x:c r="M354" s="1"/>
      <x:c r="N354" s="1"/>
      <x:c r="O354" s="1"/>
      <x:c r="P354" s="1"/>
      <x:c r="Q354" s="1"/>
      <x:c r="R354" s="1"/>
      <x:c r="S354" s="1"/>
      <x:c r="T354" s="1"/>
      <x:c r="U354" s="1"/>
      <x:c r="V354" s="1"/>
      <x:c r="W354" s="1"/>
    </x:row>
    <x:row r="355">
      <x:c r="A355" s="1"/>
      <x:c r="B355" s="1"/>
      <x:c r="C355" s="1"/>
      <x:c r="D355" s="1"/>
      <x:c r="E355" s="1"/>
      <x:c r="F355" s="1"/>
      <x:c r="G355" s="1"/>
      <x:c r="H355" s="1"/>
      <x:c r="I355" s="1"/>
      <x:c r="J355" s="1"/>
      <x:c r="K355" s="1"/>
      <x:c r="L355" s="1"/>
      <x:c r="M355" s="1"/>
      <x:c r="N355" s="1"/>
      <x:c r="O355" s="1"/>
      <x:c r="P355" s="1"/>
      <x:c r="Q355" s="1"/>
      <x:c r="R355" s="1"/>
      <x:c r="S355" s="1"/>
      <x:c r="T355" s="1"/>
      <x:c r="U355" s="1"/>
      <x:c r="V355" s="1"/>
      <x:c r="W355" s="1"/>
    </x:row>
    <x:row r="356">
      <x:c r="A356" s="1"/>
      <x:c r="B356" s="1"/>
      <x:c r="C356" s="1"/>
      <x:c r="D356" s="1"/>
      <x:c r="E356" s="1"/>
      <x:c r="F356" s="1"/>
      <x:c r="G356" s="1"/>
      <x:c r="H356" s="1"/>
      <x:c r="I356" s="1"/>
      <x:c r="J356" s="1"/>
      <x:c r="K356" s="1"/>
      <x:c r="L356" s="1"/>
      <x:c r="M356" s="1"/>
      <x:c r="N356" s="1"/>
      <x:c r="O356" s="1"/>
      <x:c r="P356" s="1"/>
      <x:c r="Q356" s="1"/>
      <x:c r="R356" s="1"/>
      <x:c r="S356" s="1"/>
      <x:c r="T356" s="1"/>
      <x:c r="U356" s="1"/>
      <x:c r="V356" s="1"/>
      <x:c r="W356" s="1"/>
    </x:row>
    <x:row r="357">
      <x:c r="A357" s="1"/>
      <x:c r="B357" s="1"/>
      <x:c r="C357" s="1"/>
      <x:c r="D357" s="1"/>
      <x:c r="E357" s="1"/>
      <x:c r="F357" s="1"/>
      <x:c r="G357" s="1"/>
      <x:c r="H357" s="1"/>
      <x:c r="I357" s="1"/>
      <x:c r="J357" s="1"/>
      <x:c r="K357" s="1"/>
      <x:c r="L357" s="1"/>
      <x:c r="M357" s="1"/>
      <x:c r="N357" s="1"/>
      <x:c r="O357" s="1"/>
      <x:c r="P357" s="1"/>
      <x:c r="Q357" s="1"/>
      <x:c r="R357" s="1"/>
      <x:c r="S357" s="1"/>
      <x:c r="T357" s="1"/>
      <x:c r="U357" s="1"/>
      <x:c r="V357" s="1"/>
      <x:c r="W357" s="1"/>
    </x:row>
    <x:row r="358">
      <x:c r="A358" s="1"/>
      <x:c r="B358" s="1"/>
      <x:c r="C358" s="1"/>
      <x:c r="D358" s="1"/>
      <x:c r="E358" s="1"/>
      <x:c r="F358" s="1"/>
      <x:c r="G358" s="1"/>
      <x:c r="H358" s="1"/>
      <x:c r="I358" s="1"/>
      <x:c r="J358" s="1"/>
      <x:c r="K358" s="1"/>
      <x:c r="L358" s="1"/>
      <x:c r="M358" s="1"/>
      <x:c r="N358" s="1"/>
      <x:c r="O358" s="1"/>
      <x:c r="P358" s="1"/>
      <x:c r="Q358" s="1"/>
      <x:c r="R358" s="1"/>
      <x:c r="S358" s="1"/>
      <x:c r="T358" s="1"/>
      <x:c r="U358" s="1"/>
      <x:c r="V358" s="1"/>
      <x:c r="W358" s="1"/>
    </x:row>
    <x:row r="359">
      <x:c r="A359" s="1"/>
      <x:c r="B359" s="1"/>
      <x:c r="C359" s="1"/>
      <x:c r="D359" s="1"/>
      <x:c r="E359" s="1"/>
      <x:c r="F359" s="1"/>
      <x:c r="G359" s="1"/>
      <x:c r="H359" s="1"/>
      <x:c r="I359" s="1"/>
      <x:c r="J359" s="1"/>
      <x:c r="K359" s="1"/>
      <x:c r="L359" s="1"/>
      <x:c r="M359" s="1"/>
      <x:c r="N359" s="1"/>
      <x:c r="O359" s="1"/>
      <x:c r="P359" s="1"/>
      <x:c r="Q359" s="1"/>
      <x:c r="R359" s="1"/>
      <x:c r="S359" s="1"/>
      <x:c r="T359" s="1"/>
      <x:c r="U359" s="1"/>
      <x:c r="V359" s="1"/>
      <x:c r="W359" s="1"/>
    </x:row>
    <x:row r="360">
      <x:c r="A360" s="1"/>
      <x:c r="B360" s="1"/>
      <x:c r="C360" s="1"/>
      <x:c r="D360" s="1"/>
      <x:c r="E360" s="1"/>
      <x:c r="F360" s="1"/>
      <x:c r="G360" s="1"/>
      <x:c r="H360" s="1"/>
      <x:c r="I360" s="1"/>
      <x:c r="J360" s="1"/>
      <x:c r="K360" s="1"/>
      <x:c r="L360" s="1"/>
      <x:c r="M360" s="1"/>
      <x:c r="N360" s="1"/>
      <x:c r="O360" s="1"/>
      <x:c r="P360" s="1"/>
      <x:c r="Q360" s="1"/>
      <x:c r="R360" s="1"/>
      <x:c r="S360" s="1"/>
      <x:c r="T360" s="1"/>
      <x:c r="U360" s="1"/>
      <x:c r="V360" s="1"/>
      <x:c r="W360" s="1"/>
    </x:row>
  </x:sheetData>
  <x:mergeCells>
    <x:mergeCell ref="A1:N1"/>
    <x:mergeCell ref="A2:N2"/>
  </x:mergeCells>
  <x:conditionalFormatting sqref="M5:M154">
    <x:cfRule type="containsText" dxfId="7" priority="1" operator="containsText" text="INSUFICIENTE"/>
    <x:cfRule type="containsText" dxfId="8" priority="2" operator="containsText" text="PLANEJAR"/>
    <x:cfRule type="containsText" dxfId="9" priority="3" operator="containsText" text="COBERTO"/>
  </x:conditionalFormatting>
  <x:dataValidations count="1">
    <x:dataValidation type="list" sqref="A5:A154">
      <x:formula1>Produtos!$A$5:$A$204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6e3b0b5cd664ff6"/>
  </x:tableParts>
</x:worksheet>
</file>

<file path=xl/worksheets/sheet6.xml><?xml version="1.0" encoding="utf-8"?>
<x:worksheet xmlns:x="http://schemas.openxmlformats.org/spreadsheetml/2006/main">
  <x:sheetPr>
    <x:tabColor rgb="FF8B9490"/>
  </x:sheetPr>
  <x:sheetViews>
    <x:sheetView showGridLines="0" workbookViewId="0"/>
  </x:sheetViews>
  <x:sheetFormatPr defaultRowHeight="15"/>
  <x:cols>
    <x:col min="1" max="1" width="31" hidden="0" customWidth="1"/>
    <x:col min="2" max="2" width="24" hidden="0" customWidth="1"/>
    <x:col min="3" max="3" width="38" hidden="0" customWidth="1"/>
    <x:col min="4" max="4" width="4" hidden="0" customWidth="1"/>
    <x:col min="5" max="5" width="14" hidden="0" customWidth="1"/>
    <x:col min="6" max="6" width="17" hidden="0" customWidth="1"/>
    <x:col min="7" max="7" width="4" hidden="0" customWidth="1"/>
    <x:col min="8" max="8" width="20" hidden="0" customWidth="1"/>
    <x:col min="9" max="9" width="20" hidden="0" customWidth="1"/>
    <x:col min="10" max="10" width="4" hidden="0" customWidth="1"/>
    <x:col min="11" max="11" width="23" hidden="0" customWidth="1"/>
    <x:col min="12" max="12" width="18" hidden="0" customWidth="1"/>
  </x:cols>
  <x:sheetData>
    <x:row r="1" ht="34" customHeight="1">
      <x:c r="A1" s="4" t="str">
        <x:v>LISTAS E PARÂMETROS</x:v>
      </x:c>
      <x:c r="B1" s="4" t="str">
        <x:v>LISTAS E PARÂMETROS</x:v>
      </x:c>
      <x:c r="C1" s="4" t="str">
        <x:v>LISTAS E PARÂMETROS</x:v>
      </x:c>
      <x:c r="D1" s="4" t="str">
        <x:v>LISTAS E PARÂMETROS</x:v>
      </x:c>
      <x:c r="E1" s="4" t="str">
        <x:v>LISTAS E PARÂMETROS</x:v>
      </x:c>
      <x:c r="F1" s="4" t="str">
        <x:v>LISTAS E PARÂMETROS</x:v>
      </x:c>
      <x:c r="G1" s="4" t="str">
        <x:v>LISTAS E PARÂMETROS</x:v>
      </x:c>
      <x:c r="H1" s="4" t="str">
        <x:v>LISTAS E PARÂMETROS</x:v>
      </x:c>
      <x:c r="I1" s="4" t="str">
        <x:v>LISTAS E PARÂMETROS</x:v>
      </x:c>
      <x:c r="J1" s="4" t="str">
        <x:v>LISTAS E PARÂMETROS</x:v>
      </x:c>
      <x:c r="K1" s="4" t="str">
        <x:v>LISTAS E PARÂMETROS</x:v>
      </x:c>
      <x:c r="L1" s="4" t="str">
        <x:v>LISTAS E PARÂMETROS</x:v>
      </x:c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36" customHeight="1">
      <x:c r="A2" s="8" t="str">
        <x:v>Ajuste somente as células amarelas. Cenário e sazonalidade alimentam o forecast; os demais limites orientam cobertura, qualidade e reposição.</x:v>
      </x:c>
      <x:c r="B2" s="8" t="str">
        <x:v>Ajuste somente as células amarelas. Cenário e sazonalidade alimentam o forecast; os demais limites orientam cobertura, qualidade e reposição.</x:v>
      </x:c>
      <x:c r="C2" s="8" t="str">
        <x:v>Ajuste somente as células amarelas. Cenário e sazonalidade alimentam o forecast; os demais limites orientam cobertura, qualidade e reposição.</x:v>
      </x:c>
      <x:c r="D2" s="8" t="str">
        <x:v>Ajuste somente as células amarelas. Cenário e sazonalidade alimentam o forecast; os demais limites orientam cobertura, qualidade e reposição.</x:v>
      </x:c>
      <x:c r="E2" s="8" t="str">
        <x:v>Ajuste somente as células amarelas. Cenário e sazonalidade alimentam o forecast; os demais limites orientam cobertura, qualidade e reposição.</x:v>
      </x:c>
      <x:c r="F2" s="8" t="str">
        <x:v>Ajuste somente as células amarelas. Cenário e sazonalidade alimentam o forecast; os demais limites orientam cobertura, qualidade e reposição.</x:v>
      </x:c>
      <x:c r="G2" s="8" t="str">
        <x:v>Ajuste somente as células amarelas. Cenário e sazonalidade alimentam o forecast; os demais limites orientam cobertura, qualidade e reposição.</x:v>
      </x:c>
      <x:c r="H2" s="8" t="str">
        <x:v>Ajuste somente as células amarelas. Cenário e sazonalidade alimentam o forecast; os demais limites orientam cobertura, qualidade e reposição.</x:v>
      </x:c>
      <x:c r="I2" s="8" t="str">
        <x:v>Ajuste somente as células amarelas. Cenário e sazonalidade alimentam o forecast; os demais limites orientam cobertura, qualidade e reposição.</x:v>
      </x:c>
      <x:c r="J2" s="8" t="str">
        <x:v>Ajuste somente as células amarelas. Cenário e sazonalidade alimentam o forecast; os demais limites orientam cobertura, qualidade e reposição.</x:v>
      </x:c>
      <x:c r="K2" s="8" t="str">
        <x:v>Ajuste somente as células amarelas. Cenário e sazonalidade alimentam o forecast; os demais limites orientam cobertura, qualidade e reposição.</x:v>
      </x:c>
      <x:c r="L2" s="8" t="str">
        <x:v>Ajuste somente as células amarelas. Cenário e sazonalidade alimentam o forecast; os demais limites orientam cobertura, qualidade e reposição.</x:v>
      </x:c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25" customHeight="1">
      <x:c r="A4" s="10" t="str">
        <x:v>PARÂMETROS DO PLANO</x:v>
      </x:c>
      <x:c r="B4" s="10" t="str">
        <x:v>PARÂMETROS DO PLANO</x:v>
      </x:c>
      <x:c r="C4" s="10" t="str">
        <x:v>PARÂMETROS DO PLANO</x:v>
      </x:c>
      <x:c r="D4" s="1"/>
      <x:c r="E4" s="10" t="str">
        <x:v>ÍNDICES SAZONAIS</x:v>
      </x:c>
      <x:c r="F4" s="10" t="str">
        <x:v>ÍNDICES SAZONAIS</x:v>
      </x:c>
      <x:c r="G4" s="1"/>
      <x:c r="H4" s="10" t="str">
        <x:v>CENÁRIOS</x:v>
      </x:c>
      <x:c r="I4" s="10" t="str">
        <x:v>CENÁRIOS</x:v>
      </x:c>
      <x:c r="J4" s="1"/>
      <x:c r="K4" s="10" t="str">
        <x:v>LISTAS</x:v>
      </x:c>
      <x:c r="L4" s="10" t="str">
        <x:v>LISTAS</x:v>
      </x:c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38" customHeight="1">
      <x:c r="A5" s="22" t="str">
        <x:v>Parâmetro</x:v>
      </x:c>
      <x:c r="B5" s="23" t="str">
        <x:v>Valor</x:v>
      </x:c>
      <x:c r="C5" s="24" t="str">
        <x:v>Uso</x:v>
      </x:c>
      <x:c r="D5" s="1"/>
      <x:c r="E5" s="22" t="str">
        <x:v>Mês</x:v>
      </x:c>
      <x:c r="F5" s="24" t="str">
        <x:v>Índice</x:v>
      </x:c>
      <x:c r="G5" s="1"/>
      <x:c r="H5" s="22" t="str">
        <x:v>Cenário</x:v>
      </x:c>
      <x:c r="I5" s="24" t="str">
        <x:v>Multiplicador</x:v>
      </x:c>
      <x:c r="J5" s="1"/>
      <x:c r="K5" s="22" t="str">
        <x:v>Categoria</x:v>
      </x:c>
      <x:c r="L5" s="24" t="str">
        <x:v>Status</x:v>
      </x:c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>
      <x:c r="A6" s="1" t="str">
        <x:v>Data da análise</x:v>
      </x:c>
      <x:c r="B6" s="28" t="n">
        <x:v>46294</x:v>
      </x:c>
      <x:c r="C6" s="1" t="str">
        <x:v>Referência do Dashboard</x:v>
      </x:c>
      <x:c r="D6" s="1"/>
      <x:c r="E6" s="1" t="n">
        <x:v>1</x:v>
      </x:c>
      <x:c r="F6" s="31" t="n">
        <x:v>0.92</x:v>
      </x:c>
      <x:c r="G6" s="1"/>
      <x:c r="H6" s="1" t="str">
        <x:v>Conservador</x:v>
      </x:c>
      <x:c r="I6" s="32" t="n">
        <x:v>0.9</x:v>
      </x:c>
      <x:c r="J6" s="1"/>
      <x:c r="K6" s="1" t="str">
        <x:v>Alimentos</x:v>
      </x:c>
      <x:c r="L6" s="1" t="str">
        <x:v>Ativo</x:v>
      </x:c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</x:row>
    <x:row r="7">
      <x:c r="A7" s="1" t="str">
        <x:v>Último mês fechado</x:v>
      </x:c>
      <x:c r="B7" s="28" t="n">
        <x:v>46265</x:v>
      </x:c>
      <x:c r="C7" s="1" t="str">
        <x:v>Base do forecast</x:v>
      </x:c>
      <x:c r="D7" s="1"/>
      <x:c r="E7" s="1" t="n">
        <x:v>2</x:v>
      </x:c>
      <x:c r="F7" s="31" t="n">
        <x:v>0.95</x:v>
      </x:c>
      <x:c r="G7" s="1"/>
      <x:c r="H7" s="1" t="str">
        <x:v>Base</x:v>
      </x:c>
      <x:c r="I7" s="32" t="n">
        <x:v>1</x:v>
      </x:c>
      <x:c r="J7" s="1"/>
      <x:c r="K7" s="1" t="str">
        <x:v>Bebidas</x:v>
      </x:c>
      <x:c r="L7" s="1" t="str">
        <x:v>Inativo</x:v>
      </x:c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</x:row>
    <x:row r="8">
      <x:c r="A8" s="1" t="str">
        <x:v>Meses da média móvel</x:v>
      </x:c>
      <x:c r="B8" s="27" t="n">
        <x:v>3</x:v>
      </x:c>
      <x:c r="C8" s="1" t="str">
        <x:v>Histórico recente</x:v>
      </x:c>
      <x:c r="D8" s="1"/>
      <x:c r="E8" s="1" t="n">
        <x:v>3</x:v>
      </x:c>
      <x:c r="F8" s="31" t="n">
        <x:v>0.98</x:v>
      </x:c>
      <x:c r="G8" s="1"/>
      <x:c r="H8" s="1" t="str">
        <x:v>Otimista</x:v>
      </x:c>
      <x:c r="I8" s="32" t="n">
        <x:v>1.1</x:v>
      </x:c>
      <x:c r="J8" s="1"/>
      <x:c r="K8" s="1" t="str">
        <x:v>Higiene</x:v>
      </x:c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</x:row>
    <x:row r="9">
      <x:c r="A9" s="1" t="str">
        <x:v>Cenário selecionado</x:v>
      </x:c>
      <x:c r="B9" s="27" t="str">
        <x:v>Base</x:v>
      </x:c>
      <x:c r="C9" s="1" t="str">
        <x:v>Multiplicador global</x:v>
      </x:c>
      <x:c r="D9" s="1"/>
      <x:c r="E9" s="1" t="n">
        <x:v>4</x:v>
      </x:c>
      <x:c r="F9" s="31" t="n">
        <x:v>1</x:v>
      </x:c>
      <x:c r="G9" s="1"/>
      <x:c r="H9" s="1"/>
      <x:c r="I9" s="1"/>
      <x:c r="J9" s="1"/>
      <x:c r="K9" s="1" t="str">
        <x:v>Limpeza</x:v>
      </x:c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</x:row>
    <x:row r="10">
      <x:c r="A10" s="1" t="str">
        <x:v>MAPE aceitável</x:v>
      </x:c>
      <x:c r="B10" s="29" t="n">
        <x:v>0.2</x:v>
      </x:c>
      <x:c r="C10" s="1" t="str">
        <x:v>Qualidade mínima</x:v>
      </x:c>
      <x:c r="D10" s="1"/>
      <x:c r="E10" s="1" t="n">
        <x:v>5</x:v>
      </x:c>
      <x:c r="F10" s="31" t="n">
        <x:v>1.03</x:v>
      </x:c>
      <x:c r="G10" s="1"/>
      <x:c r="H10" s="1"/>
      <x:c r="I10" s="1"/>
      <x:c r="J10" s="1"/>
      <x:c r="K10" s="1" t="str">
        <x:v>Saúde</x:v>
      </x:c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</x:row>
    <x:row r="11">
      <x:c r="A11" s="1" t="str">
        <x:v>Cobertura de atenção</x:v>
      </x:c>
      <x:c r="B11" s="30" t="n">
        <x:v>1</x:v>
      </x:c>
      <x:c r="C11" s="1" t="str">
        <x:v>Meses</x:v>
      </x:c>
      <x:c r="D11" s="1"/>
      <x:c r="E11" s="1" t="n">
        <x:v>6</x:v>
      </x:c>
      <x:c r="F11" s="31" t="n">
        <x:v>1.08</x:v>
      </x:c>
      <x:c r="G11" s="1"/>
      <x:c r="H11" s="1"/>
      <x:c r="I11" s="1"/>
      <x:c r="J11" s="1"/>
      <x:c r="K11" s="1" t="str">
        <x:v>Cosméticos</x:v>
      </x:c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</x:row>
    <x:row r="12">
      <x:c r="A12" s="1" t="str">
        <x:v>Horizonte de compra</x:v>
      </x:c>
      <x:c r="B12" s="27" t="n">
        <x:v>3</x:v>
      </x:c>
      <x:c r="C12" s="1" t="str">
        <x:v>Meses futuros</x:v>
      </x:c>
      <x:c r="D12" s="1"/>
      <x:c r="E12" s="1" t="n">
        <x:v>7</x:v>
      </x:c>
      <x:c r="F12" s="31" t="n">
        <x:v>1.12</x:v>
      </x:c>
      <x:c r="G12" s="1"/>
      <x:c r="H12" s="1"/>
      <x:c r="I12" s="1"/>
      <x:c r="J12" s="1"/>
      <x:c r="K12" s="1" t="str">
        <x:v>Pet</x:v>
      </x:c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</x:row>
    <x:row r="13">
      <x:c r="A13" s="1" t="str">
        <x:v>Empresa / unidade</x:v>
      </x:c>
      <x:c r="B13" s="27" t="str">
        <x:v>Distribuidora Horizonte</x:v>
      </x:c>
      <x:c r="C13" s="1" t="str">
        <x:v>Identificação</x:v>
      </x:c>
      <x:c r="D13" s="1"/>
      <x:c r="E13" s="1" t="n">
        <x:v>8</x:v>
      </x:c>
      <x:c r="F13" s="31" t="n">
        <x:v>1.07</x:v>
      </x:c>
      <x:c r="G13" s="1"/>
      <x:c r="H13" s="1"/>
      <x:c r="I13" s="1"/>
      <x:c r="J13" s="1"/>
      <x:c r="K13" s="1" t="str">
        <x:v>Outros</x:v>
      </x:c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</x:row>
    <x:row r="14">
      <x:c r="A14" s="1"/>
      <x:c r="B14" s="1"/>
      <x:c r="C14" s="1"/>
      <x:c r="D14" s="1"/>
      <x:c r="E14" s="1" t="n">
        <x:v>9</x:v>
      </x:c>
      <x:c r="F14" s="31" t="n">
        <x:v>1</x:v>
      </x:c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</x:row>
    <x:row r="15">
      <x:c r="A15" s="1"/>
      <x:c r="B15" s="1"/>
      <x:c r="C15" s="1"/>
      <x:c r="D15" s="1"/>
      <x:c r="E15" s="1" t="n">
        <x:v>10</x:v>
      </x:c>
      <x:c r="F15" s="31" t="n">
        <x:v>0.98</x:v>
      </x:c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</x:row>
    <x:row r="16">
      <x:c r="A16" s="1"/>
      <x:c r="B16" s="1"/>
      <x:c r="C16" s="1"/>
      <x:c r="D16" s="1"/>
      <x:c r="E16" s="1" t="n">
        <x:v>11</x:v>
      </x:c>
      <x:c r="F16" s="31" t="n">
        <x:v>1.05</x:v>
      </x:c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</x:row>
    <x:row r="17">
      <x:c r="A17" s="1"/>
      <x:c r="B17" s="1"/>
      <x:c r="C17" s="1"/>
      <x:c r="D17" s="1"/>
      <x:c r="E17" s="1" t="n">
        <x:v>12</x:v>
      </x:c>
      <x:c r="F17" s="31" t="n">
        <x:v>1.15</x:v>
      </x:c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  <x:c r="S91" s="1"/>
      <x:c r="T91" s="1"/>
      <x:c r="U91" s="1"/>
      <x:c r="V91" s="1"/>
      <x:c r="W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  <x:c r="S92" s="1"/>
      <x:c r="T92" s="1"/>
      <x:c r="U92" s="1"/>
      <x:c r="V92" s="1"/>
      <x:c r="W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  <x:c r="S93" s="1"/>
      <x:c r="T93" s="1"/>
      <x:c r="U93" s="1"/>
      <x:c r="V93" s="1"/>
      <x:c r="W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  <x:c r="S94" s="1"/>
      <x:c r="T94" s="1"/>
      <x:c r="U94" s="1"/>
      <x:c r="V94" s="1"/>
      <x:c r="W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  <x:c r="S95" s="1"/>
      <x:c r="T95" s="1"/>
      <x:c r="U95" s="1"/>
      <x:c r="V95" s="1"/>
      <x:c r="W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  <x:c r="S96" s="1"/>
      <x:c r="T96" s="1"/>
      <x:c r="U96" s="1"/>
      <x:c r="V96" s="1"/>
      <x:c r="W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  <x:c r="S97" s="1"/>
      <x:c r="T97" s="1"/>
      <x:c r="U97" s="1"/>
      <x:c r="V97" s="1"/>
      <x:c r="W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  <x:c r="S98" s="1"/>
      <x:c r="T98" s="1"/>
      <x:c r="U98" s="1"/>
      <x:c r="V98" s="1"/>
      <x:c r="W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  <x:c r="S99" s="1"/>
      <x:c r="T99" s="1"/>
      <x:c r="U99" s="1"/>
      <x:c r="V99" s="1"/>
      <x:c r="W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  <x:c r="S100" s="1"/>
      <x:c r="T100" s="1"/>
      <x:c r="U100" s="1"/>
      <x:c r="V100" s="1"/>
      <x:c r="W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  <x:c r="S101" s="1"/>
      <x:c r="T101" s="1"/>
      <x:c r="U101" s="1"/>
      <x:c r="V101" s="1"/>
      <x:c r="W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  <x:c r="S102" s="1"/>
      <x:c r="T102" s="1"/>
      <x:c r="U102" s="1"/>
      <x:c r="V102" s="1"/>
      <x:c r="W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  <x:c r="S103" s="1"/>
      <x:c r="T103" s="1"/>
      <x:c r="U103" s="1"/>
      <x:c r="V103" s="1"/>
      <x:c r="W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  <x:c r="S104" s="1"/>
      <x:c r="T104" s="1"/>
      <x:c r="U104" s="1"/>
      <x:c r="V104" s="1"/>
      <x:c r="W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  <x:c r="S105" s="1"/>
      <x:c r="T105" s="1"/>
      <x:c r="U105" s="1"/>
      <x:c r="V105" s="1"/>
      <x:c r="W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  <x:c r="S106" s="1"/>
      <x:c r="T106" s="1"/>
      <x:c r="U106" s="1"/>
      <x:c r="V106" s="1"/>
      <x:c r="W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  <x:c r="S107" s="1"/>
      <x:c r="T107" s="1"/>
      <x:c r="U107" s="1"/>
      <x:c r="V107" s="1"/>
      <x:c r="W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  <x:c r="S108" s="1"/>
      <x:c r="T108" s="1"/>
      <x:c r="U108" s="1"/>
      <x:c r="V108" s="1"/>
      <x:c r="W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  <x:c r="S109" s="1"/>
      <x:c r="T109" s="1"/>
      <x:c r="U109" s="1"/>
      <x:c r="V109" s="1"/>
      <x:c r="W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  <x:c r="S110" s="1"/>
      <x:c r="T110" s="1"/>
      <x:c r="U110" s="1"/>
      <x:c r="V110" s="1"/>
      <x:c r="W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  <x:c r="S111" s="1"/>
      <x:c r="T111" s="1"/>
      <x:c r="U111" s="1"/>
      <x:c r="V111" s="1"/>
      <x:c r="W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  <x:c r="S112" s="1"/>
      <x:c r="T112" s="1"/>
      <x:c r="U112" s="1"/>
      <x:c r="V112" s="1"/>
      <x:c r="W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  <x:c r="S113" s="1"/>
      <x:c r="T113" s="1"/>
      <x:c r="U113" s="1"/>
      <x:c r="V113" s="1"/>
      <x:c r="W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  <x:c r="R114" s="1"/>
      <x:c r="S114" s="1"/>
      <x:c r="T114" s="1"/>
      <x:c r="U114" s="1"/>
      <x:c r="V114" s="1"/>
      <x:c r="W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  <x:c r="R115" s="1"/>
      <x:c r="S115" s="1"/>
      <x:c r="T115" s="1"/>
      <x:c r="U115" s="1"/>
      <x:c r="V115" s="1"/>
      <x:c r="W115" s="1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  <x:c r="R116" s="1"/>
      <x:c r="S116" s="1"/>
      <x:c r="T116" s="1"/>
      <x:c r="U116" s="1"/>
      <x:c r="V116" s="1"/>
      <x:c r="W116" s="1"/>
    </x:row>
    <x:row r="117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  <x:c r="R117" s="1"/>
      <x:c r="S117" s="1"/>
      <x:c r="T117" s="1"/>
      <x:c r="U117" s="1"/>
      <x:c r="V117" s="1"/>
      <x:c r="W117" s="1"/>
    </x:row>
    <x:row r="118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  <x:c r="R118" s="1"/>
      <x:c r="S118" s="1"/>
      <x:c r="T118" s="1"/>
      <x:c r="U118" s="1"/>
      <x:c r="V118" s="1"/>
      <x:c r="W118" s="1"/>
    </x:row>
    <x:row r="119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  <x:c r="R119" s="1"/>
      <x:c r="S119" s="1"/>
      <x:c r="T119" s="1"/>
      <x:c r="U119" s="1"/>
      <x:c r="V119" s="1"/>
      <x:c r="W119" s="1"/>
    </x:row>
    <x:row r="120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  <x:c r="R120" s="1"/>
      <x:c r="S120" s="1"/>
      <x:c r="T120" s="1"/>
      <x:c r="U120" s="1"/>
      <x:c r="V120" s="1"/>
      <x:c r="W120" s="1"/>
    </x:row>
    <x:row r="12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  <x:c r="Q121" s="1"/>
      <x:c r="R121" s="1"/>
      <x:c r="S121" s="1"/>
      <x:c r="T121" s="1"/>
      <x:c r="U121" s="1"/>
      <x:c r="V121" s="1"/>
      <x:c r="W121" s="1"/>
    </x:row>
    <x:row r="122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  <x:c r="Q122" s="1"/>
      <x:c r="R122" s="1"/>
      <x:c r="S122" s="1"/>
      <x:c r="T122" s="1"/>
      <x:c r="U122" s="1"/>
      <x:c r="V122" s="1"/>
      <x:c r="W122" s="1"/>
    </x:row>
    <x:row r="123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  <x:c r="Q123" s="1"/>
      <x:c r="R123" s="1"/>
      <x:c r="S123" s="1"/>
      <x:c r="T123" s="1"/>
      <x:c r="U123" s="1"/>
      <x:c r="V123" s="1"/>
      <x:c r="W123" s="1"/>
    </x:row>
    <x:row r="124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  <x:c r="Q124" s="1"/>
      <x:c r="R124" s="1"/>
      <x:c r="S124" s="1"/>
      <x:c r="T124" s="1"/>
      <x:c r="U124" s="1"/>
      <x:c r="V124" s="1"/>
      <x:c r="W124" s="1"/>
    </x:row>
    <x:row r="125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  <x:c r="Q125" s="1"/>
      <x:c r="R125" s="1"/>
      <x:c r="S125" s="1"/>
      <x:c r="T125" s="1"/>
      <x:c r="U125" s="1"/>
      <x:c r="V125" s="1"/>
      <x:c r="W125" s="1"/>
    </x:row>
    <x:row r="126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  <x:c r="Q126" s="1"/>
      <x:c r="R126" s="1"/>
      <x:c r="S126" s="1"/>
      <x:c r="T126" s="1"/>
      <x:c r="U126" s="1"/>
      <x:c r="V126" s="1"/>
      <x:c r="W126" s="1"/>
    </x:row>
    <x:row r="127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  <x:c r="Q127" s="1"/>
      <x:c r="R127" s="1"/>
      <x:c r="S127" s="1"/>
      <x:c r="T127" s="1"/>
      <x:c r="U127" s="1"/>
      <x:c r="V127" s="1"/>
      <x:c r="W127" s="1"/>
    </x:row>
    <x:row r="128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  <x:c r="Q128" s="1"/>
      <x:c r="R128" s="1"/>
      <x:c r="S128" s="1"/>
      <x:c r="T128" s="1"/>
      <x:c r="U128" s="1"/>
      <x:c r="V128" s="1"/>
      <x:c r="W128" s="1"/>
    </x:row>
    <x:row r="129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  <x:c r="Q129" s="1"/>
      <x:c r="R129" s="1"/>
      <x:c r="S129" s="1"/>
      <x:c r="T129" s="1"/>
      <x:c r="U129" s="1"/>
      <x:c r="V129" s="1"/>
      <x:c r="W129" s="1"/>
    </x:row>
    <x:row r="130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  <x:c r="Q130" s="1"/>
      <x:c r="R130" s="1"/>
      <x:c r="S130" s="1"/>
      <x:c r="T130" s="1"/>
      <x:c r="U130" s="1"/>
      <x:c r="V130" s="1"/>
      <x:c r="W130" s="1"/>
    </x:row>
    <x:row r="13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  <x:c r="Q131" s="1"/>
      <x:c r="R131" s="1"/>
      <x:c r="S131" s="1"/>
      <x:c r="T131" s="1"/>
      <x:c r="U131" s="1"/>
      <x:c r="V131" s="1"/>
      <x:c r="W131" s="1"/>
    </x:row>
    <x:row r="132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  <x:c r="Q132" s="1"/>
      <x:c r="R132" s="1"/>
      <x:c r="S132" s="1"/>
      <x:c r="T132" s="1"/>
      <x:c r="U132" s="1"/>
      <x:c r="V132" s="1"/>
      <x:c r="W132" s="1"/>
    </x:row>
    <x:row r="133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  <x:c r="Q133" s="1"/>
      <x:c r="R133" s="1"/>
      <x:c r="S133" s="1"/>
      <x:c r="T133" s="1"/>
      <x:c r="U133" s="1"/>
      <x:c r="V133" s="1"/>
      <x:c r="W133" s="1"/>
    </x:row>
    <x:row r="134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  <x:c r="Q134" s="1"/>
      <x:c r="R134" s="1"/>
      <x:c r="S134" s="1"/>
      <x:c r="T134" s="1"/>
      <x:c r="U134" s="1"/>
      <x:c r="V134" s="1"/>
      <x:c r="W134" s="1"/>
    </x:row>
    <x:row r="135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  <x:c r="Q135" s="1"/>
      <x:c r="R135" s="1"/>
      <x:c r="S135" s="1"/>
      <x:c r="T135" s="1"/>
      <x:c r="U135" s="1"/>
      <x:c r="V135" s="1"/>
      <x:c r="W135" s="1"/>
    </x:row>
    <x:row r="136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  <x:c r="Q136" s="1"/>
      <x:c r="R136" s="1"/>
      <x:c r="S136" s="1"/>
      <x:c r="T136" s="1"/>
      <x:c r="U136" s="1"/>
      <x:c r="V136" s="1"/>
      <x:c r="W136" s="1"/>
    </x:row>
    <x:row r="137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  <x:c r="Q137" s="1"/>
      <x:c r="R137" s="1"/>
      <x:c r="S137" s="1"/>
      <x:c r="T137" s="1"/>
      <x:c r="U137" s="1"/>
      <x:c r="V137" s="1"/>
      <x:c r="W137" s="1"/>
    </x:row>
    <x:row r="138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  <x:c r="Q138" s="1"/>
      <x:c r="R138" s="1"/>
      <x:c r="S138" s="1"/>
      <x:c r="T138" s="1"/>
      <x:c r="U138" s="1"/>
      <x:c r="V138" s="1"/>
      <x:c r="W138" s="1"/>
    </x:row>
    <x:row r="139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  <x:c r="Q139" s="1"/>
      <x:c r="R139" s="1"/>
      <x:c r="S139" s="1"/>
      <x:c r="T139" s="1"/>
      <x:c r="U139" s="1"/>
      <x:c r="V139" s="1"/>
      <x:c r="W139" s="1"/>
    </x:row>
    <x:row r="140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  <x:c r="Q140" s="1"/>
      <x:c r="R140" s="1"/>
      <x:c r="S140" s="1"/>
      <x:c r="T140" s="1"/>
      <x:c r="U140" s="1"/>
      <x:c r="V140" s="1"/>
      <x:c r="W140" s="1"/>
    </x:row>
    <x:row r="14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  <x:c r="Q141" s="1"/>
      <x:c r="R141" s="1"/>
      <x:c r="S141" s="1"/>
      <x:c r="T141" s="1"/>
      <x:c r="U141" s="1"/>
      <x:c r="V141" s="1"/>
      <x:c r="W141" s="1"/>
    </x:row>
    <x:row r="142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  <x:c r="Q142" s="1"/>
      <x:c r="R142" s="1"/>
      <x:c r="S142" s="1"/>
      <x:c r="T142" s="1"/>
      <x:c r="U142" s="1"/>
      <x:c r="V142" s="1"/>
      <x:c r="W142" s="1"/>
    </x:row>
    <x:row r="143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  <x:c r="Q143" s="1"/>
      <x:c r="R143" s="1"/>
      <x:c r="S143" s="1"/>
      <x:c r="T143" s="1"/>
      <x:c r="U143" s="1"/>
      <x:c r="V143" s="1"/>
      <x:c r="W143" s="1"/>
    </x:row>
    <x:row r="144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  <x:c r="Q144" s="1"/>
      <x:c r="R144" s="1"/>
      <x:c r="S144" s="1"/>
      <x:c r="T144" s="1"/>
      <x:c r="U144" s="1"/>
      <x:c r="V144" s="1"/>
      <x:c r="W144" s="1"/>
    </x:row>
    <x:row r="145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  <x:c r="Q145" s="1"/>
      <x:c r="R145" s="1"/>
      <x:c r="S145" s="1"/>
      <x:c r="T145" s="1"/>
      <x:c r="U145" s="1"/>
      <x:c r="V145" s="1"/>
      <x:c r="W145" s="1"/>
    </x:row>
    <x:row r="146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  <x:c r="Q146" s="1"/>
      <x:c r="R146" s="1"/>
      <x:c r="S146" s="1"/>
      <x:c r="T146" s="1"/>
      <x:c r="U146" s="1"/>
      <x:c r="V146" s="1"/>
      <x:c r="W146" s="1"/>
    </x:row>
    <x:row r="147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  <x:c r="Q147" s="1"/>
      <x:c r="R147" s="1"/>
      <x:c r="S147" s="1"/>
      <x:c r="T147" s="1"/>
      <x:c r="U147" s="1"/>
      <x:c r="V147" s="1"/>
      <x:c r="W147" s="1"/>
    </x:row>
    <x:row r="148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  <x:c r="Q148" s="1"/>
      <x:c r="R148" s="1"/>
      <x:c r="S148" s="1"/>
      <x:c r="T148" s="1"/>
      <x:c r="U148" s="1"/>
      <x:c r="V148" s="1"/>
      <x:c r="W148" s="1"/>
    </x:row>
    <x:row r="149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  <x:c r="Q149" s="1"/>
      <x:c r="R149" s="1"/>
      <x:c r="S149" s="1"/>
      <x:c r="T149" s="1"/>
      <x:c r="U149" s="1"/>
      <x:c r="V149" s="1"/>
      <x:c r="W149" s="1"/>
    </x:row>
    <x:row r="150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  <x:c r="Q150" s="1"/>
      <x:c r="R150" s="1"/>
      <x:c r="S150" s="1"/>
      <x:c r="T150" s="1"/>
      <x:c r="U150" s="1"/>
      <x:c r="V150" s="1"/>
      <x:c r="W150" s="1"/>
    </x:row>
    <x:row r="15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  <x:c r="M151" s="1"/>
      <x:c r="N151" s="1"/>
      <x:c r="O151" s="1"/>
      <x:c r="P151" s="1"/>
      <x:c r="Q151" s="1"/>
      <x:c r="R151" s="1"/>
      <x:c r="S151" s="1"/>
      <x:c r="T151" s="1"/>
      <x:c r="U151" s="1"/>
      <x:c r="V151" s="1"/>
      <x:c r="W151" s="1"/>
    </x:row>
    <x:row r="152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  <x:c r="M152" s="1"/>
      <x:c r="N152" s="1"/>
      <x:c r="O152" s="1"/>
      <x:c r="P152" s="1"/>
      <x:c r="Q152" s="1"/>
      <x:c r="R152" s="1"/>
      <x:c r="S152" s="1"/>
      <x:c r="T152" s="1"/>
      <x:c r="U152" s="1"/>
      <x:c r="V152" s="1"/>
      <x:c r="W152" s="1"/>
    </x:row>
    <x:row r="153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  <x:c r="M153" s="1"/>
      <x:c r="N153" s="1"/>
      <x:c r="O153" s="1"/>
      <x:c r="P153" s="1"/>
      <x:c r="Q153" s="1"/>
      <x:c r="R153" s="1"/>
      <x:c r="S153" s="1"/>
      <x:c r="T153" s="1"/>
      <x:c r="U153" s="1"/>
      <x:c r="V153" s="1"/>
      <x:c r="W153" s="1"/>
    </x:row>
    <x:row r="154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  <x:c r="M154" s="1"/>
      <x:c r="N154" s="1"/>
      <x:c r="O154" s="1"/>
      <x:c r="P154" s="1"/>
      <x:c r="Q154" s="1"/>
      <x:c r="R154" s="1"/>
      <x:c r="S154" s="1"/>
      <x:c r="T154" s="1"/>
      <x:c r="U154" s="1"/>
      <x:c r="V154" s="1"/>
      <x:c r="W154" s="1"/>
    </x:row>
    <x:row r="155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  <x:c r="Q155" s="1"/>
      <x:c r="R155" s="1"/>
      <x:c r="S155" s="1"/>
      <x:c r="T155" s="1"/>
      <x:c r="U155" s="1"/>
      <x:c r="V155" s="1"/>
      <x:c r="W155" s="1"/>
    </x:row>
    <x:row r="156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  <x:c r="Q156" s="1"/>
      <x:c r="R156" s="1"/>
      <x:c r="S156" s="1"/>
      <x:c r="T156" s="1"/>
      <x:c r="U156" s="1"/>
      <x:c r="V156" s="1"/>
      <x:c r="W156" s="1"/>
    </x:row>
    <x:row r="157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  <x:c r="Q157" s="1"/>
      <x:c r="R157" s="1"/>
      <x:c r="S157" s="1"/>
      <x:c r="T157" s="1"/>
      <x:c r="U157" s="1"/>
      <x:c r="V157" s="1"/>
      <x:c r="W157" s="1"/>
    </x:row>
    <x:row r="158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  <x:c r="Q158" s="1"/>
      <x:c r="R158" s="1"/>
      <x:c r="S158" s="1"/>
      <x:c r="T158" s="1"/>
      <x:c r="U158" s="1"/>
      <x:c r="V158" s="1"/>
      <x:c r="W158" s="1"/>
    </x:row>
    <x:row r="159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  <x:c r="Q159" s="1"/>
      <x:c r="R159" s="1"/>
      <x:c r="S159" s="1"/>
      <x:c r="T159" s="1"/>
      <x:c r="U159" s="1"/>
      <x:c r="V159" s="1"/>
      <x:c r="W159" s="1"/>
    </x:row>
    <x:row r="160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  <x:c r="Q160" s="1"/>
      <x:c r="R160" s="1"/>
      <x:c r="S160" s="1"/>
      <x:c r="T160" s="1"/>
      <x:c r="U160" s="1"/>
      <x:c r="V160" s="1"/>
      <x:c r="W160" s="1"/>
    </x:row>
    <x:row r="16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  <x:c r="Q161" s="1"/>
      <x:c r="R161" s="1"/>
      <x:c r="S161" s="1"/>
      <x:c r="T161" s="1"/>
      <x:c r="U161" s="1"/>
      <x:c r="V161" s="1"/>
      <x:c r="W161" s="1"/>
    </x:row>
    <x:row r="162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  <x:c r="Q162" s="1"/>
      <x:c r="R162" s="1"/>
      <x:c r="S162" s="1"/>
      <x:c r="T162" s="1"/>
      <x:c r="U162" s="1"/>
      <x:c r="V162" s="1"/>
      <x:c r="W162" s="1"/>
    </x:row>
    <x:row r="163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  <x:c r="Q163" s="1"/>
      <x:c r="R163" s="1"/>
      <x:c r="S163" s="1"/>
      <x:c r="T163" s="1"/>
      <x:c r="U163" s="1"/>
      <x:c r="V163" s="1"/>
      <x:c r="W163" s="1"/>
    </x:row>
    <x:row r="164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  <x:c r="Q164" s="1"/>
      <x:c r="R164" s="1"/>
      <x:c r="S164" s="1"/>
      <x:c r="T164" s="1"/>
      <x:c r="U164" s="1"/>
      <x:c r="V164" s="1"/>
      <x:c r="W164" s="1"/>
    </x:row>
    <x:row r="165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  <x:c r="Q165" s="1"/>
      <x:c r="R165" s="1"/>
      <x:c r="S165" s="1"/>
      <x:c r="T165" s="1"/>
      <x:c r="U165" s="1"/>
      <x:c r="V165" s="1"/>
      <x:c r="W165" s="1"/>
    </x:row>
    <x:row r="166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  <x:c r="Q166" s="1"/>
      <x:c r="R166" s="1"/>
      <x:c r="S166" s="1"/>
      <x:c r="T166" s="1"/>
      <x:c r="U166" s="1"/>
      <x:c r="V166" s="1"/>
      <x:c r="W166" s="1"/>
    </x:row>
    <x:row r="167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  <x:c r="Q167" s="1"/>
      <x:c r="R167" s="1"/>
      <x:c r="S167" s="1"/>
      <x:c r="T167" s="1"/>
      <x:c r="U167" s="1"/>
      <x:c r="V167" s="1"/>
      <x:c r="W167" s="1"/>
    </x:row>
    <x:row r="168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  <x:c r="Q168" s="1"/>
      <x:c r="R168" s="1"/>
      <x:c r="S168" s="1"/>
      <x:c r="T168" s="1"/>
      <x:c r="U168" s="1"/>
      <x:c r="V168" s="1"/>
      <x:c r="W168" s="1"/>
    </x:row>
    <x:row r="169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  <x:c r="Q169" s="1"/>
      <x:c r="R169" s="1"/>
      <x:c r="S169" s="1"/>
      <x:c r="T169" s="1"/>
      <x:c r="U169" s="1"/>
      <x:c r="V169" s="1"/>
      <x:c r="W169" s="1"/>
    </x:row>
    <x:row r="170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  <x:c r="Q170" s="1"/>
      <x:c r="R170" s="1"/>
      <x:c r="S170" s="1"/>
      <x:c r="T170" s="1"/>
      <x:c r="U170" s="1"/>
      <x:c r="V170" s="1"/>
      <x:c r="W170" s="1"/>
    </x:row>
    <x:row r="17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  <x:c r="Q171" s="1"/>
      <x:c r="R171" s="1"/>
      <x:c r="S171" s="1"/>
      <x:c r="T171" s="1"/>
      <x:c r="U171" s="1"/>
      <x:c r="V171" s="1"/>
      <x:c r="W171" s="1"/>
    </x:row>
    <x:row r="172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  <x:c r="Q172" s="1"/>
      <x:c r="R172" s="1"/>
      <x:c r="S172" s="1"/>
      <x:c r="T172" s="1"/>
      <x:c r="U172" s="1"/>
      <x:c r="V172" s="1"/>
      <x:c r="W172" s="1"/>
    </x:row>
    <x:row r="173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  <x:c r="Q173" s="1"/>
      <x:c r="R173" s="1"/>
      <x:c r="S173" s="1"/>
      <x:c r="T173" s="1"/>
      <x:c r="U173" s="1"/>
      <x:c r="V173" s="1"/>
      <x:c r="W173" s="1"/>
    </x:row>
    <x:row r="174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  <x:c r="Q174" s="1"/>
      <x:c r="R174" s="1"/>
      <x:c r="S174" s="1"/>
      <x:c r="T174" s="1"/>
      <x:c r="U174" s="1"/>
      <x:c r="V174" s="1"/>
      <x:c r="W174" s="1"/>
    </x:row>
    <x:row r="175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  <x:c r="Q175" s="1"/>
      <x:c r="R175" s="1"/>
      <x:c r="S175" s="1"/>
      <x:c r="T175" s="1"/>
      <x:c r="U175" s="1"/>
      <x:c r="V175" s="1"/>
      <x:c r="W175" s="1"/>
    </x:row>
    <x:row r="176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  <x:c r="Q176" s="1"/>
      <x:c r="R176" s="1"/>
      <x:c r="S176" s="1"/>
      <x:c r="T176" s="1"/>
      <x:c r="U176" s="1"/>
      <x:c r="V176" s="1"/>
      <x:c r="W176" s="1"/>
    </x:row>
    <x:row r="177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  <x:c r="Q177" s="1"/>
      <x:c r="R177" s="1"/>
      <x:c r="S177" s="1"/>
      <x:c r="T177" s="1"/>
      <x:c r="U177" s="1"/>
      <x:c r="V177" s="1"/>
      <x:c r="W177" s="1"/>
    </x:row>
    <x:row r="178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  <x:c r="Q178" s="1"/>
      <x:c r="R178" s="1"/>
      <x:c r="S178" s="1"/>
      <x:c r="T178" s="1"/>
      <x:c r="U178" s="1"/>
      <x:c r="V178" s="1"/>
      <x:c r="W178" s="1"/>
    </x:row>
    <x:row r="179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  <x:c r="Q179" s="1"/>
      <x:c r="R179" s="1"/>
      <x:c r="S179" s="1"/>
      <x:c r="T179" s="1"/>
      <x:c r="U179" s="1"/>
      <x:c r="V179" s="1"/>
      <x:c r="W179" s="1"/>
    </x:row>
    <x:row r="180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  <x:c r="Q180" s="1"/>
      <x:c r="R180" s="1"/>
      <x:c r="S180" s="1"/>
      <x:c r="T180" s="1"/>
      <x:c r="U180" s="1"/>
      <x:c r="V180" s="1"/>
      <x:c r="W180" s="1"/>
    </x:row>
    <x:row r="18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  <x:c r="Q181" s="1"/>
      <x:c r="R181" s="1"/>
      <x:c r="S181" s="1"/>
      <x:c r="T181" s="1"/>
      <x:c r="U181" s="1"/>
      <x:c r="V181" s="1"/>
      <x:c r="W181" s="1"/>
    </x:row>
    <x:row r="182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  <x:c r="Q182" s="1"/>
      <x:c r="R182" s="1"/>
      <x:c r="S182" s="1"/>
      <x:c r="T182" s="1"/>
      <x:c r="U182" s="1"/>
      <x:c r="V182" s="1"/>
      <x:c r="W182" s="1"/>
    </x:row>
    <x:row r="183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  <x:c r="Q183" s="1"/>
      <x:c r="R183" s="1"/>
      <x:c r="S183" s="1"/>
      <x:c r="T183" s="1"/>
      <x:c r="U183" s="1"/>
      <x:c r="V183" s="1"/>
      <x:c r="W183" s="1"/>
    </x:row>
    <x:row r="184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  <x:c r="Q184" s="1"/>
      <x:c r="R184" s="1"/>
      <x:c r="S184" s="1"/>
      <x:c r="T184" s="1"/>
      <x:c r="U184" s="1"/>
      <x:c r="V184" s="1"/>
      <x:c r="W184" s="1"/>
    </x:row>
    <x:row r="185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  <x:c r="Q185" s="1"/>
      <x:c r="R185" s="1"/>
      <x:c r="S185" s="1"/>
      <x:c r="T185" s="1"/>
      <x:c r="U185" s="1"/>
      <x:c r="V185" s="1"/>
      <x:c r="W185" s="1"/>
    </x:row>
    <x:row r="186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  <x:c r="Q186" s="1"/>
      <x:c r="R186" s="1"/>
      <x:c r="S186" s="1"/>
      <x:c r="T186" s="1"/>
      <x:c r="U186" s="1"/>
      <x:c r="V186" s="1"/>
      <x:c r="W186" s="1"/>
    </x:row>
    <x:row r="187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  <x:c r="Q187" s="1"/>
      <x:c r="R187" s="1"/>
      <x:c r="S187" s="1"/>
      <x:c r="T187" s="1"/>
      <x:c r="U187" s="1"/>
      <x:c r="V187" s="1"/>
      <x:c r="W187" s="1"/>
    </x:row>
    <x:row r="188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  <x:c r="Q188" s="1"/>
      <x:c r="R188" s="1"/>
      <x:c r="S188" s="1"/>
      <x:c r="T188" s="1"/>
      <x:c r="U188" s="1"/>
      <x:c r="V188" s="1"/>
      <x:c r="W188" s="1"/>
    </x:row>
    <x:row r="189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  <x:c r="Q189" s="1"/>
      <x:c r="R189" s="1"/>
      <x:c r="S189" s="1"/>
      <x:c r="T189" s="1"/>
      <x:c r="U189" s="1"/>
      <x:c r="V189" s="1"/>
      <x:c r="W189" s="1"/>
    </x:row>
    <x:row r="190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  <x:c r="Q190" s="1"/>
      <x:c r="R190" s="1"/>
      <x:c r="S190" s="1"/>
      <x:c r="T190" s="1"/>
      <x:c r="U190" s="1"/>
      <x:c r="V190" s="1"/>
      <x:c r="W190" s="1"/>
    </x:row>
    <x:row r="19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  <x:c r="M191" s="1"/>
      <x:c r="N191" s="1"/>
      <x:c r="O191" s="1"/>
      <x:c r="P191" s="1"/>
      <x:c r="Q191" s="1"/>
      <x:c r="R191" s="1"/>
      <x:c r="S191" s="1"/>
      <x:c r="T191" s="1"/>
      <x:c r="U191" s="1"/>
      <x:c r="V191" s="1"/>
      <x:c r="W191" s="1"/>
    </x:row>
    <x:row r="192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  <x:c r="M192" s="1"/>
      <x:c r="N192" s="1"/>
      <x:c r="O192" s="1"/>
      <x:c r="P192" s="1"/>
      <x:c r="Q192" s="1"/>
      <x:c r="R192" s="1"/>
      <x:c r="S192" s="1"/>
      <x:c r="T192" s="1"/>
      <x:c r="U192" s="1"/>
      <x:c r="V192" s="1"/>
      <x:c r="W192" s="1"/>
    </x:row>
    <x:row r="193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  <x:c r="M193" s="1"/>
      <x:c r="N193" s="1"/>
      <x:c r="O193" s="1"/>
      <x:c r="P193" s="1"/>
      <x:c r="Q193" s="1"/>
      <x:c r="R193" s="1"/>
      <x:c r="S193" s="1"/>
      <x:c r="T193" s="1"/>
      <x:c r="U193" s="1"/>
      <x:c r="V193" s="1"/>
      <x:c r="W193" s="1"/>
    </x:row>
    <x:row r="194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  <x:c r="M194" s="1"/>
      <x:c r="N194" s="1"/>
      <x:c r="O194" s="1"/>
      <x:c r="P194" s="1"/>
      <x:c r="Q194" s="1"/>
      <x:c r="R194" s="1"/>
      <x:c r="S194" s="1"/>
      <x:c r="T194" s="1"/>
      <x:c r="U194" s="1"/>
      <x:c r="V194" s="1"/>
      <x:c r="W194" s="1"/>
    </x:row>
    <x:row r="195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  <x:c r="M195" s="1"/>
      <x:c r="N195" s="1"/>
      <x:c r="O195" s="1"/>
      <x:c r="P195" s="1"/>
      <x:c r="Q195" s="1"/>
      <x:c r="R195" s="1"/>
      <x:c r="S195" s="1"/>
      <x:c r="T195" s="1"/>
      <x:c r="U195" s="1"/>
      <x:c r="V195" s="1"/>
      <x:c r="W195" s="1"/>
    </x:row>
    <x:row r="196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  <x:c r="M196" s="1"/>
      <x:c r="N196" s="1"/>
      <x:c r="O196" s="1"/>
      <x:c r="P196" s="1"/>
      <x:c r="Q196" s="1"/>
      <x:c r="R196" s="1"/>
      <x:c r="S196" s="1"/>
      <x:c r="T196" s="1"/>
      <x:c r="U196" s="1"/>
      <x:c r="V196" s="1"/>
      <x:c r="W196" s="1"/>
    </x:row>
    <x:row r="197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  <x:c r="M197" s="1"/>
      <x:c r="N197" s="1"/>
      <x:c r="O197" s="1"/>
      <x:c r="P197" s="1"/>
      <x:c r="Q197" s="1"/>
      <x:c r="R197" s="1"/>
      <x:c r="S197" s="1"/>
      <x:c r="T197" s="1"/>
      <x:c r="U197" s="1"/>
      <x:c r="V197" s="1"/>
      <x:c r="W197" s="1"/>
    </x:row>
    <x:row r="198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  <x:c r="M198" s="1"/>
      <x:c r="N198" s="1"/>
      <x:c r="O198" s="1"/>
      <x:c r="P198" s="1"/>
      <x:c r="Q198" s="1"/>
      <x:c r="R198" s="1"/>
      <x:c r="S198" s="1"/>
      <x:c r="T198" s="1"/>
      <x:c r="U198" s="1"/>
      <x:c r="V198" s="1"/>
      <x:c r="W198" s="1"/>
    </x:row>
    <x:row r="199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  <x:c r="M199" s="1"/>
      <x:c r="N199" s="1"/>
      <x:c r="O199" s="1"/>
      <x:c r="P199" s="1"/>
      <x:c r="Q199" s="1"/>
      <x:c r="R199" s="1"/>
      <x:c r="S199" s="1"/>
      <x:c r="T199" s="1"/>
      <x:c r="U199" s="1"/>
      <x:c r="V199" s="1"/>
      <x:c r="W199" s="1"/>
    </x:row>
    <x:row r="200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  <x:c r="M200" s="1"/>
      <x:c r="N200" s="1"/>
      <x:c r="O200" s="1"/>
      <x:c r="P200" s="1"/>
      <x:c r="Q200" s="1"/>
      <x:c r="R200" s="1"/>
      <x:c r="S200" s="1"/>
      <x:c r="T200" s="1"/>
      <x:c r="U200" s="1"/>
      <x:c r="V200" s="1"/>
      <x:c r="W200" s="1"/>
    </x:row>
    <x:row r="201">
      <x:c r="A201" s="1"/>
      <x:c r="B201" s="1"/>
      <x:c r="C201" s="1"/>
      <x:c r="D201" s="1"/>
      <x:c r="E201" s="1"/>
      <x:c r="F201" s="1"/>
      <x:c r="G201" s="1"/>
      <x:c r="H201" s="1"/>
      <x:c r="I201" s="1"/>
      <x:c r="J201" s="1"/>
      <x:c r="K201" s="1"/>
      <x:c r="L201" s="1"/>
      <x:c r="M201" s="1"/>
      <x:c r="N201" s="1"/>
      <x:c r="O201" s="1"/>
      <x:c r="P201" s="1"/>
      <x:c r="Q201" s="1"/>
      <x:c r="R201" s="1"/>
      <x:c r="S201" s="1"/>
      <x:c r="T201" s="1"/>
      <x:c r="U201" s="1"/>
      <x:c r="V201" s="1"/>
      <x:c r="W201" s="1"/>
    </x:row>
    <x:row r="202">
      <x:c r="A202" s="1"/>
      <x:c r="B202" s="1"/>
      <x:c r="C202" s="1"/>
      <x:c r="D202" s="1"/>
      <x:c r="E202" s="1"/>
      <x:c r="F202" s="1"/>
      <x:c r="G202" s="1"/>
      <x:c r="H202" s="1"/>
      <x:c r="I202" s="1"/>
      <x:c r="J202" s="1"/>
      <x:c r="K202" s="1"/>
      <x:c r="L202" s="1"/>
      <x:c r="M202" s="1"/>
      <x:c r="N202" s="1"/>
      <x:c r="O202" s="1"/>
      <x:c r="P202" s="1"/>
      <x:c r="Q202" s="1"/>
      <x:c r="R202" s="1"/>
      <x:c r="S202" s="1"/>
      <x:c r="T202" s="1"/>
      <x:c r="U202" s="1"/>
      <x:c r="V202" s="1"/>
      <x:c r="W202" s="1"/>
    </x:row>
    <x:row r="203">
      <x:c r="A203" s="1"/>
      <x:c r="B203" s="1"/>
      <x:c r="C203" s="1"/>
      <x:c r="D203" s="1"/>
      <x:c r="E203" s="1"/>
      <x:c r="F203" s="1"/>
      <x:c r="G203" s="1"/>
      <x:c r="H203" s="1"/>
      <x:c r="I203" s="1"/>
      <x:c r="J203" s="1"/>
      <x:c r="K203" s="1"/>
      <x:c r="L203" s="1"/>
      <x:c r="M203" s="1"/>
      <x:c r="N203" s="1"/>
      <x:c r="O203" s="1"/>
      <x:c r="P203" s="1"/>
      <x:c r="Q203" s="1"/>
      <x:c r="R203" s="1"/>
      <x:c r="S203" s="1"/>
      <x:c r="T203" s="1"/>
      <x:c r="U203" s="1"/>
      <x:c r="V203" s="1"/>
      <x:c r="W203" s="1"/>
    </x:row>
    <x:row r="204">
      <x:c r="A204" s="1"/>
      <x:c r="B204" s="1"/>
      <x:c r="C204" s="1"/>
      <x:c r="D204" s="1"/>
      <x:c r="E204" s="1"/>
      <x:c r="F204" s="1"/>
      <x:c r="G204" s="1"/>
      <x:c r="H204" s="1"/>
      <x:c r="I204" s="1"/>
      <x:c r="J204" s="1"/>
      <x:c r="K204" s="1"/>
      <x:c r="L204" s="1"/>
      <x:c r="M204" s="1"/>
      <x:c r="N204" s="1"/>
      <x:c r="O204" s="1"/>
      <x:c r="P204" s="1"/>
      <x:c r="Q204" s="1"/>
      <x:c r="R204" s="1"/>
      <x:c r="S204" s="1"/>
      <x:c r="T204" s="1"/>
      <x:c r="U204" s="1"/>
      <x:c r="V204" s="1"/>
      <x:c r="W204" s="1"/>
    </x:row>
    <x:row r="205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  <x:c r="M205" s="1"/>
      <x:c r="N205" s="1"/>
      <x:c r="O205" s="1"/>
      <x:c r="P205" s="1"/>
      <x:c r="Q205" s="1"/>
      <x:c r="R205" s="1"/>
      <x:c r="S205" s="1"/>
      <x:c r="T205" s="1"/>
      <x:c r="U205" s="1"/>
      <x:c r="V205" s="1"/>
      <x:c r="W205" s="1"/>
    </x:row>
    <x:row r="206">
      <x:c r="A206" s="1"/>
      <x:c r="B206" s="1"/>
      <x:c r="C206" s="1"/>
      <x:c r="D206" s="1"/>
      <x:c r="E206" s="1"/>
      <x:c r="F206" s="1"/>
      <x:c r="G206" s="1"/>
      <x:c r="H206" s="1"/>
      <x:c r="I206" s="1"/>
      <x:c r="J206" s="1"/>
      <x:c r="K206" s="1"/>
      <x:c r="L206" s="1"/>
      <x:c r="M206" s="1"/>
      <x:c r="N206" s="1"/>
      <x:c r="O206" s="1"/>
      <x:c r="P206" s="1"/>
      <x:c r="Q206" s="1"/>
      <x:c r="R206" s="1"/>
      <x:c r="S206" s="1"/>
      <x:c r="T206" s="1"/>
      <x:c r="U206" s="1"/>
      <x:c r="V206" s="1"/>
      <x:c r="W206" s="1"/>
    </x:row>
    <x:row r="207">
      <x:c r="A207" s="1"/>
      <x:c r="B207" s="1"/>
      <x:c r="C207" s="1"/>
      <x:c r="D207" s="1"/>
      <x:c r="E207" s="1"/>
      <x:c r="F207" s="1"/>
      <x:c r="G207" s="1"/>
      <x:c r="H207" s="1"/>
      <x:c r="I207" s="1"/>
      <x:c r="J207" s="1"/>
      <x:c r="K207" s="1"/>
      <x:c r="L207" s="1"/>
      <x:c r="M207" s="1"/>
      <x:c r="N207" s="1"/>
      <x:c r="O207" s="1"/>
      <x:c r="P207" s="1"/>
      <x:c r="Q207" s="1"/>
      <x:c r="R207" s="1"/>
      <x:c r="S207" s="1"/>
      <x:c r="T207" s="1"/>
      <x:c r="U207" s="1"/>
      <x:c r="V207" s="1"/>
      <x:c r="W207" s="1"/>
    </x:row>
    <x:row r="208">
      <x:c r="A208" s="1"/>
      <x:c r="B208" s="1"/>
      <x:c r="C208" s="1"/>
      <x:c r="D208" s="1"/>
      <x:c r="E208" s="1"/>
      <x:c r="F208" s="1"/>
      <x:c r="G208" s="1"/>
      <x:c r="H208" s="1"/>
      <x:c r="I208" s="1"/>
      <x:c r="J208" s="1"/>
      <x:c r="K208" s="1"/>
      <x:c r="L208" s="1"/>
      <x:c r="M208" s="1"/>
      <x:c r="N208" s="1"/>
      <x:c r="O208" s="1"/>
      <x:c r="P208" s="1"/>
      <x:c r="Q208" s="1"/>
      <x:c r="R208" s="1"/>
      <x:c r="S208" s="1"/>
      <x:c r="T208" s="1"/>
      <x:c r="U208" s="1"/>
      <x:c r="V208" s="1"/>
      <x:c r="W208" s="1"/>
    </x:row>
    <x:row r="209">
      <x:c r="A209" s="1"/>
      <x:c r="B209" s="1"/>
      <x:c r="C209" s="1"/>
      <x:c r="D209" s="1"/>
      <x:c r="E209" s="1"/>
      <x:c r="F209" s="1"/>
      <x:c r="G209" s="1"/>
      <x:c r="H209" s="1"/>
      <x:c r="I209" s="1"/>
      <x:c r="J209" s="1"/>
      <x:c r="K209" s="1"/>
      <x:c r="L209" s="1"/>
      <x:c r="M209" s="1"/>
      <x:c r="N209" s="1"/>
      <x:c r="O209" s="1"/>
      <x:c r="P209" s="1"/>
      <x:c r="Q209" s="1"/>
      <x:c r="R209" s="1"/>
      <x:c r="S209" s="1"/>
      <x:c r="T209" s="1"/>
      <x:c r="U209" s="1"/>
      <x:c r="V209" s="1"/>
      <x:c r="W209" s="1"/>
    </x:row>
    <x:row r="210">
      <x:c r="A210" s="1"/>
      <x:c r="B210" s="1"/>
      <x:c r="C210" s="1"/>
      <x:c r="D210" s="1"/>
      <x:c r="E210" s="1"/>
      <x:c r="F210" s="1"/>
      <x:c r="G210" s="1"/>
      <x:c r="H210" s="1"/>
      <x:c r="I210" s="1"/>
      <x:c r="J210" s="1"/>
      <x:c r="K210" s="1"/>
      <x:c r="L210" s="1"/>
      <x:c r="M210" s="1"/>
      <x:c r="N210" s="1"/>
      <x:c r="O210" s="1"/>
      <x:c r="P210" s="1"/>
      <x:c r="Q210" s="1"/>
      <x:c r="R210" s="1"/>
      <x:c r="S210" s="1"/>
      <x:c r="T210" s="1"/>
      <x:c r="U210" s="1"/>
      <x:c r="V210" s="1"/>
      <x:c r="W210" s="1"/>
    </x:row>
    <x:row r="211">
      <x:c r="A211" s="1"/>
      <x:c r="B211" s="1"/>
      <x:c r="C211" s="1"/>
      <x:c r="D211" s="1"/>
      <x:c r="E211" s="1"/>
      <x:c r="F211" s="1"/>
      <x:c r="G211" s="1"/>
      <x:c r="H211" s="1"/>
      <x:c r="I211" s="1"/>
      <x:c r="J211" s="1"/>
      <x:c r="K211" s="1"/>
      <x:c r="L211" s="1"/>
      <x:c r="M211" s="1"/>
      <x:c r="N211" s="1"/>
      <x:c r="O211" s="1"/>
      <x:c r="P211" s="1"/>
      <x:c r="Q211" s="1"/>
      <x:c r="R211" s="1"/>
      <x:c r="S211" s="1"/>
      <x:c r="T211" s="1"/>
      <x:c r="U211" s="1"/>
      <x:c r="V211" s="1"/>
      <x:c r="W211" s="1"/>
    </x:row>
    <x:row r="212">
      <x:c r="A212" s="1"/>
      <x:c r="B212" s="1"/>
      <x:c r="C212" s="1"/>
      <x:c r="D212" s="1"/>
      <x:c r="E212" s="1"/>
      <x:c r="F212" s="1"/>
      <x:c r="G212" s="1"/>
      <x:c r="H212" s="1"/>
      <x:c r="I212" s="1"/>
      <x:c r="J212" s="1"/>
      <x:c r="K212" s="1"/>
      <x:c r="L212" s="1"/>
      <x:c r="M212" s="1"/>
      <x:c r="N212" s="1"/>
      <x:c r="O212" s="1"/>
      <x:c r="P212" s="1"/>
      <x:c r="Q212" s="1"/>
      <x:c r="R212" s="1"/>
      <x:c r="S212" s="1"/>
      <x:c r="T212" s="1"/>
      <x:c r="U212" s="1"/>
      <x:c r="V212" s="1"/>
      <x:c r="W212" s="1"/>
    </x:row>
    <x:row r="213">
      <x:c r="A213" s="1"/>
      <x:c r="B213" s="1"/>
      <x:c r="C213" s="1"/>
      <x:c r="D213" s="1"/>
      <x:c r="E213" s="1"/>
      <x:c r="F213" s="1"/>
      <x:c r="G213" s="1"/>
      <x:c r="H213" s="1"/>
      <x:c r="I213" s="1"/>
      <x:c r="J213" s="1"/>
      <x:c r="K213" s="1"/>
      <x:c r="L213" s="1"/>
      <x:c r="M213" s="1"/>
      <x:c r="N213" s="1"/>
      <x:c r="O213" s="1"/>
      <x:c r="P213" s="1"/>
      <x:c r="Q213" s="1"/>
      <x:c r="R213" s="1"/>
      <x:c r="S213" s="1"/>
      <x:c r="T213" s="1"/>
      <x:c r="U213" s="1"/>
      <x:c r="V213" s="1"/>
      <x:c r="W213" s="1"/>
    </x:row>
    <x:row r="214">
      <x:c r="A214" s="1"/>
      <x:c r="B214" s="1"/>
      <x:c r="C214" s="1"/>
      <x:c r="D214" s="1"/>
      <x:c r="E214" s="1"/>
      <x:c r="F214" s="1"/>
      <x:c r="G214" s="1"/>
      <x:c r="H214" s="1"/>
      <x:c r="I214" s="1"/>
      <x:c r="J214" s="1"/>
      <x:c r="K214" s="1"/>
      <x:c r="L214" s="1"/>
      <x:c r="M214" s="1"/>
      <x:c r="N214" s="1"/>
      <x:c r="O214" s="1"/>
      <x:c r="P214" s="1"/>
      <x:c r="Q214" s="1"/>
      <x:c r="R214" s="1"/>
      <x:c r="S214" s="1"/>
      <x:c r="T214" s="1"/>
      <x:c r="U214" s="1"/>
      <x:c r="V214" s="1"/>
      <x:c r="W214" s="1"/>
    </x:row>
    <x:row r="215">
      <x:c r="A215" s="1"/>
      <x:c r="B215" s="1"/>
      <x:c r="C215" s="1"/>
      <x:c r="D215" s="1"/>
      <x:c r="E215" s="1"/>
      <x:c r="F215" s="1"/>
      <x:c r="G215" s="1"/>
      <x:c r="H215" s="1"/>
      <x:c r="I215" s="1"/>
      <x:c r="J215" s="1"/>
      <x:c r="K215" s="1"/>
      <x:c r="L215" s="1"/>
      <x:c r="M215" s="1"/>
      <x:c r="N215" s="1"/>
      <x:c r="O215" s="1"/>
      <x:c r="P215" s="1"/>
      <x:c r="Q215" s="1"/>
      <x:c r="R215" s="1"/>
      <x:c r="S215" s="1"/>
      <x:c r="T215" s="1"/>
      <x:c r="U215" s="1"/>
      <x:c r="V215" s="1"/>
      <x:c r="W215" s="1"/>
    </x:row>
    <x:row r="216">
      <x:c r="A216" s="1"/>
      <x:c r="B216" s="1"/>
      <x:c r="C216" s="1"/>
      <x:c r="D216" s="1"/>
      <x:c r="E216" s="1"/>
      <x:c r="F216" s="1"/>
      <x:c r="G216" s="1"/>
      <x:c r="H216" s="1"/>
      <x:c r="I216" s="1"/>
      <x:c r="J216" s="1"/>
      <x:c r="K216" s="1"/>
      <x:c r="L216" s="1"/>
      <x:c r="M216" s="1"/>
      <x:c r="N216" s="1"/>
      <x:c r="O216" s="1"/>
      <x:c r="P216" s="1"/>
      <x:c r="Q216" s="1"/>
      <x:c r="R216" s="1"/>
      <x:c r="S216" s="1"/>
      <x:c r="T216" s="1"/>
      <x:c r="U216" s="1"/>
      <x:c r="V216" s="1"/>
      <x:c r="W216" s="1"/>
    </x:row>
    <x:row r="217">
      <x:c r="A217" s="1"/>
      <x:c r="B217" s="1"/>
      <x:c r="C217" s="1"/>
      <x:c r="D217" s="1"/>
      <x:c r="E217" s="1"/>
      <x:c r="F217" s="1"/>
      <x:c r="G217" s="1"/>
      <x:c r="H217" s="1"/>
      <x:c r="I217" s="1"/>
      <x:c r="J217" s="1"/>
      <x:c r="K217" s="1"/>
      <x:c r="L217" s="1"/>
      <x:c r="M217" s="1"/>
      <x:c r="N217" s="1"/>
      <x:c r="O217" s="1"/>
      <x:c r="P217" s="1"/>
      <x:c r="Q217" s="1"/>
      <x:c r="R217" s="1"/>
      <x:c r="S217" s="1"/>
      <x:c r="T217" s="1"/>
      <x:c r="U217" s="1"/>
      <x:c r="V217" s="1"/>
      <x:c r="W217" s="1"/>
    </x:row>
    <x:row r="218">
      <x:c r="A218" s="1"/>
      <x:c r="B218" s="1"/>
      <x:c r="C218" s="1"/>
      <x:c r="D218" s="1"/>
      <x:c r="E218" s="1"/>
      <x:c r="F218" s="1"/>
      <x:c r="G218" s="1"/>
      <x:c r="H218" s="1"/>
      <x:c r="I218" s="1"/>
      <x:c r="J218" s="1"/>
      <x:c r="K218" s="1"/>
      <x:c r="L218" s="1"/>
      <x:c r="M218" s="1"/>
      <x:c r="N218" s="1"/>
      <x:c r="O218" s="1"/>
      <x:c r="P218" s="1"/>
      <x:c r="Q218" s="1"/>
      <x:c r="R218" s="1"/>
      <x:c r="S218" s="1"/>
      <x:c r="T218" s="1"/>
      <x:c r="U218" s="1"/>
      <x:c r="V218" s="1"/>
      <x:c r="W218" s="1"/>
    </x:row>
    <x:row r="219">
      <x:c r="A219" s="1"/>
      <x:c r="B219" s="1"/>
      <x:c r="C219" s="1"/>
      <x:c r="D219" s="1"/>
      <x:c r="E219" s="1"/>
      <x:c r="F219" s="1"/>
      <x:c r="G219" s="1"/>
      <x:c r="H219" s="1"/>
      <x:c r="I219" s="1"/>
      <x:c r="J219" s="1"/>
      <x:c r="K219" s="1"/>
      <x:c r="L219" s="1"/>
      <x:c r="M219" s="1"/>
      <x:c r="N219" s="1"/>
      <x:c r="O219" s="1"/>
      <x:c r="P219" s="1"/>
      <x:c r="Q219" s="1"/>
      <x:c r="R219" s="1"/>
      <x:c r="S219" s="1"/>
      <x:c r="T219" s="1"/>
      <x:c r="U219" s="1"/>
      <x:c r="V219" s="1"/>
      <x:c r="W219" s="1"/>
    </x:row>
    <x:row r="220">
      <x:c r="A220" s="1"/>
      <x:c r="B220" s="1"/>
      <x:c r="C220" s="1"/>
      <x:c r="D220" s="1"/>
      <x:c r="E220" s="1"/>
      <x:c r="F220" s="1"/>
      <x:c r="G220" s="1"/>
      <x:c r="H220" s="1"/>
      <x:c r="I220" s="1"/>
      <x:c r="J220" s="1"/>
      <x:c r="K220" s="1"/>
      <x:c r="L220" s="1"/>
      <x:c r="M220" s="1"/>
      <x:c r="N220" s="1"/>
      <x:c r="O220" s="1"/>
      <x:c r="P220" s="1"/>
      <x:c r="Q220" s="1"/>
      <x:c r="R220" s="1"/>
      <x:c r="S220" s="1"/>
      <x:c r="T220" s="1"/>
      <x:c r="U220" s="1"/>
      <x:c r="V220" s="1"/>
      <x:c r="W220" s="1"/>
    </x:row>
    <x:row r="221">
      <x:c r="A221" s="1"/>
      <x:c r="B221" s="1"/>
      <x:c r="C221" s="1"/>
      <x:c r="D221" s="1"/>
      <x:c r="E221" s="1"/>
      <x:c r="F221" s="1"/>
      <x:c r="G221" s="1"/>
      <x:c r="H221" s="1"/>
      <x:c r="I221" s="1"/>
      <x:c r="J221" s="1"/>
      <x:c r="K221" s="1"/>
      <x:c r="L221" s="1"/>
      <x:c r="M221" s="1"/>
      <x:c r="N221" s="1"/>
      <x:c r="O221" s="1"/>
      <x:c r="P221" s="1"/>
      <x:c r="Q221" s="1"/>
      <x:c r="R221" s="1"/>
      <x:c r="S221" s="1"/>
      <x:c r="T221" s="1"/>
      <x:c r="U221" s="1"/>
      <x:c r="V221" s="1"/>
      <x:c r="W221" s="1"/>
    </x:row>
    <x:row r="222">
      <x:c r="A222" s="1"/>
      <x:c r="B222" s="1"/>
      <x:c r="C222" s="1"/>
      <x:c r="D222" s="1"/>
      <x:c r="E222" s="1"/>
      <x:c r="F222" s="1"/>
      <x:c r="G222" s="1"/>
      <x:c r="H222" s="1"/>
      <x:c r="I222" s="1"/>
      <x:c r="J222" s="1"/>
      <x:c r="K222" s="1"/>
      <x:c r="L222" s="1"/>
      <x:c r="M222" s="1"/>
      <x:c r="N222" s="1"/>
      <x:c r="O222" s="1"/>
      <x:c r="P222" s="1"/>
      <x:c r="Q222" s="1"/>
      <x:c r="R222" s="1"/>
      <x:c r="S222" s="1"/>
      <x:c r="T222" s="1"/>
      <x:c r="U222" s="1"/>
      <x:c r="V222" s="1"/>
      <x:c r="W222" s="1"/>
    </x:row>
    <x:row r="223">
      <x:c r="A223" s="1"/>
      <x:c r="B223" s="1"/>
      <x:c r="C223" s="1"/>
      <x:c r="D223" s="1"/>
      <x:c r="E223" s="1"/>
      <x:c r="F223" s="1"/>
      <x:c r="G223" s="1"/>
      <x:c r="H223" s="1"/>
      <x:c r="I223" s="1"/>
      <x:c r="J223" s="1"/>
      <x:c r="K223" s="1"/>
      <x:c r="L223" s="1"/>
      <x:c r="M223" s="1"/>
      <x:c r="N223" s="1"/>
      <x:c r="O223" s="1"/>
      <x:c r="P223" s="1"/>
      <x:c r="Q223" s="1"/>
      <x:c r="R223" s="1"/>
      <x:c r="S223" s="1"/>
      <x:c r="T223" s="1"/>
      <x:c r="U223" s="1"/>
      <x:c r="V223" s="1"/>
      <x:c r="W223" s="1"/>
    </x:row>
    <x:row r="224">
      <x:c r="A224" s="1"/>
      <x:c r="B224" s="1"/>
      <x:c r="C224" s="1"/>
      <x:c r="D224" s="1"/>
      <x:c r="E224" s="1"/>
      <x:c r="F224" s="1"/>
      <x:c r="G224" s="1"/>
      <x:c r="H224" s="1"/>
      <x:c r="I224" s="1"/>
      <x:c r="J224" s="1"/>
      <x:c r="K224" s="1"/>
      <x:c r="L224" s="1"/>
      <x:c r="M224" s="1"/>
      <x:c r="N224" s="1"/>
      <x:c r="O224" s="1"/>
      <x:c r="P224" s="1"/>
      <x:c r="Q224" s="1"/>
      <x:c r="R224" s="1"/>
      <x:c r="S224" s="1"/>
      <x:c r="T224" s="1"/>
      <x:c r="U224" s="1"/>
      <x:c r="V224" s="1"/>
      <x:c r="W224" s="1"/>
    </x:row>
    <x:row r="225">
      <x:c r="A225" s="1"/>
      <x:c r="B225" s="1"/>
      <x:c r="C225" s="1"/>
      <x:c r="D225" s="1"/>
      <x:c r="E225" s="1"/>
      <x:c r="F225" s="1"/>
      <x:c r="G225" s="1"/>
      <x:c r="H225" s="1"/>
      <x:c r="I225" s="1"/>
      <x:c r="J225" s="1"/>
      <x:c r="K225" s="1"/>
      <x:c r="L225" s="1"/>
      <x:c r="M225" s="1"/>
      <x:c r="N225" s="1"/>
      <x:c r="O225" s="1"/>
      <x:c r="P225" s="1"/>
      <x:c r="Q225" s="1"/>
      <x:c r="R225" s="1"/>
      <x:c r="S225" s="1"/>
      <x:c r="T225" s="1"/>
      <x:c r="U225" s="1"/>
      <x:c r="V225" s="1"/>
      <x:c r="W225" s="1"/>
    </x:row>
    <x:row r="226">
      <x:c r="A226" s="1"/>
      <x:c r="B226" s="1"/>
      <x:c r="C226" s="1"/>
      <x:c r="D226" s="1"/>
      <x:c r="E226" s="1"/>
      <x:c r="F226" s="1"/>
      <x:c r="G226" s="1"/>
      <x:c r="H226" s="1"/>
      <x:c r="I226" s="1"/>
      <x:c r="J226" s="1"/>
      <x:c r="K226" s="1"/>
      <x:c r="L226" s="1"/>
      <x:c r="M226" s="1"/>
      <x:c r="N226" s="1"/>
      <x:c r="O226" s="1"/>
      <x:c r="P226" s="1"/>
      <x:c r="Q226" s="1"/>
      <x:c r="R226" s="1"/>
      <x:c r="S226" s="1"/>
      <x:c r="T226" s="1"/>
      <x:c r="U226" s="1"/>
      <x:c r="V226" s="1"/>
      <x:c r="W226" s="1"/>
    </x:row>
    <x:row r="227">
      <x:c r="A227" s="1"/>
      <x:c r="B227" s="1"/>
      <x:c r="C227" s="1"/>
      <x:c r="D227" s="1"/>
      <x:c r="E227" s="1"/>
      <x:c r="F227" s="1"/>
      <x:c r="G227" s="1"/>
      <x:c r="H227" s="1"/>
      <x:c r="I227" s="1"/>
      <x:c r="J227" s="1"/>
      <x:c r="K227" s="1"/>
      <x:c r="L227" s="1"/>
      <x:c r="M227" s="1"/>
      <x:c r="N227" s="1"/>
      <x:c r="O227" s="1"/>
      <x:c r="P227" s="1"/>
      <x:c r="Q227" s="1"/>
      <x:c r="R227" s="1"/>
      <x:c r="S227" s="1"/>
      <x:c r="T227" s="1"/>
      <x:c r="U227" s="1"/>
      <x:c r="V227" s="1"/>
      <x:c r="W227" s="1"/>
    </x:row>
    <x:row r="228">
      <x:c r="A228" s="1"/>
      <x:c r="B228" s="1"/>
      <x:c r="C228" s="1"/>
      <x:c r="D228" s="1"/>
      <x:c r="E228" s="1"/>
      <x:c r="F228" s="1"/>
      <x:c r="G228" s="1"/>
      <x:c r="H228" s="1"/>
      <x:c r="I228" s="1"/>
      <x:c r="J228" s="1"/>
      <x:c r="K228" s="1"/>
      <x:c r="L228" s="1"/>
      <x:c r="M228" s="1"/>
      <x:c r="N228" s="1"/>
      <x:c r="O228" s="1"/>
      <x:c r="P228" s="1"/>
      <x:c r="Q228" s="1"/>
      <x:c r="R228" s="1"/>
      <x:c r="S228" s="1"/>
      <x:c r="T228" s="1"/>
      <x:c r="U228" s="1"/>
      <x:c r="V228" s="1"/>
      <x:c r="W228" s="1"/>
    </x:row>
    <x:row r="229">
      <x:c r="A229" s="1"/>
      <x:c r="B229" s="1"/>
      <x:c r="C229" s="1"/>
      <x:c r="D229" s="1"/>
      <x:c r="E229" s="1"/>
      <x:c r="F229" s="1"/>
      <x:c r="G229" s="1"/>
      <x:c r="H229" s="1"/>
      <x:c r="I229" s="1"/>
      <x:c r="J229" s="1"/>
      <x:c r="K229" s="1"/>
      <x:c r="L229" s="1"/>
      <x:c r="M229" s="1"/>
      <x:c r="N229" s="1"/>
      <x:c r="O229" s="1"/>
      <x:c r="P229" s="1"/>
      <x:c r="Q229" s="1"/>
      <x:c r="R229" s="1"/>
      <x:c r="S229" s="1"/>
      <x:c r="T229" s="1"/>
      <x:c r="U229" s="1"/>
      <x:c r="V229" s="1"/>
      <x:c r="W229" s="1"/>
    </x:row>
    <x:row r="230">
      <x:c r="A230" s="1"/>
      <x:c r="B230" s="1"/>
      <x:c r="C230" s="1"/>
      <x:c r="D230" s="1"/>
      <x:c r="E230" s="1"/>
      <x:c r="F230" s="1"/>
      <x:c r="G230" s="1"/>
      <x:c r="H230" s="1"/>
      <x:c r="I230" s="1"/>
      <x:c r="J230" s="1"/>
      <x:c r="K230" s="1"/>
      <x:c r="L230" s="1"/>
      <x:c r="M230" s="1"/>
      <x:c r="N230" s="1"/>
      <x:c r="O230" s="1"/>
      <x:c r="P230" s="1"/>
      <x:c r="Q230" s="1"/>
      <x:c r="R230" s="1"/>
      <x:c r="S230" s="1"/>
      <x:c r="T230" s="1"/>
      <x:c r="U230" s="1"/>
      <x:c r="V230" s="1"/>
      <x:c r="W230" s="1"/>
    </x:row>
    <x:row r="231">
      <x:c r="A231" s="1"/>
      <x:c r="B231" s="1"/>
      <x:c r="C231" s="1"/>
      <x:c r="D231" s="1"/>
      <x:c r="E231" s="1"/>
      <x:c r="F231" s="1"/>
      <x:c r="G231" s="1"/>
      <x:c r="H231" s="1"/>
      <x:c r="I231" s="1"/>
      <x:c r="J231" s="1"/>
      <x:c r="K231" s="1"/>
      <x:c r="L231" s="1"/>
      <x:c r="M231" s="1"/>
      <x:c r="N231" s="1"/>
      <x:c r="O231" s="1"/>
      <x:c r="P231" s="1"/>
      <x:c r="Q231" s="1"/>
      <x:c r="R231" s="1"/>
      <x:c r="S231" s="1"/>
      <x:c r="T231" s="1"/>
      <x:c r="U231" s="1"/>
      <x:c r="V231" s="1"/>
      <x:c r="W231" s="1"/>
    </x:row>
    <x:row r="232">
      <x:c r="A232" s="1"/>
      <x:c r="B232" s="1"/>
      <x:c r="C232" s="1"/>
      <x:c r="D232" s="1"/>
      <x:c r="E232" s="1"/>
      <x:c r="F232" s="1"/>
      <x:c r="G232" s="1"/>
      <x:c r="H232" s="1"/>
      <x:c r="I232" s="1"/>
      <x:c r="J232" s="1"/>
      <x:c r="K232" s="1"/>
      <x:c r="L232" s="1"/>
      <x:c r="M232" s="1"/>
      <x:c r="N232" s="1"/>
      <x:c r="O232" s="1"/>
      <x:c r="P232" s="1"/>
      <x:c r="Q232" s="1"/>
      <x:c r="R232" s="1"/>
      <x:c r="S232" s="1"/>
      <x:c r="T232" s="1"/>
      <x:c r="U232" s="1"/>
      <x:c r="V232" s="1"/>
      <x:c r="W232" s="1"/>
    </x:row>
    <x:row r="233">
      <x:c r="A233" s="1"/>
      <x:c r="B233" s="1"/>
      <x:c r="C233" s="1"/>
      <x:c r="D233" s="1"/>
      <x:c r="E233" s="1"/>
      <x:c r="F233" s="1"/>
      <x:c r="G233" s="1"/>
      <x:c r="H233" s="1"/>
      <x:c r="I233" s="1"/>
      <x:c r="J233" s="1"/>
      <x:c r="K233" s="1"/>
      <x:c r="L233" s="1"/>
      <x:c r="M233" s="1"/>
      <x:c r="N233" s="1"/>
      <x:c r="O233" s="1"/>
      <x:c r="P233" s="1"/>
      <x:c r="Q233" s="1"/>
      <x:c r="R233" s="1"/>
      <x:c r="S233" s="1"/>
      <x:c r="T233" s="1"/>
      <x:c r="U233" s="1"/>
      <x:c r="V233" s="1"/>
      <x:c r="W233" s="1"/>
    </x:row>
    <x:row r="234">
      <x:c r="A234" s="1"/>
      <x:c r="B234" s="1"/>
      <x:c r="C234" s="1"/>
      <x:c r="D234" s="1"/>
      <x:c r="E234" s="1"/>
      <x:c r="F234" s="1"/>
      <x:c r="G234" s="1"/>
      <x:c r="H234" s="1"/>
      <x:c r="I234" s="1"/>
      <x:c r="J234" s="1"/>
      <x:c r="K234" s="1"/>
      <x:c r="L234" s="1"/>
      <x:c r="M234" s="1"/>
      <x:c r="N234" s="1"/>
      <x:c r="O234" s="1"/>
      <x:c r="P234" s="1"/>
      <x:c r="Q234" s="1"/>
      <x:c r="R234" s="1"/>
      <x:c r="S234" s="1"/>
      <x:c r="T234" s="1"/>
      <x:c r="U234" s="1"/>
      <x:c r="V234" s="1"/>
      <x:c r="W234" s="1"/>
    </x:row>
    <x:row r="235">
      <x:c r="A235" s="1"/>
      <x:c r="B235" s="1"/>
      <x:c r="C235" s="1"/>
      <x:c r="D235" s="1"/>
      <x:c r="E235" s="1"/>
      <x:c r="F235" s="1"/>
      <x:c r="G235" s="1"/>
      <x:c r="H235" s="1"/>
      <x:c r="I235" s="1"/>
      <x:c r="J235" s="1"/>
      <x:c r="K235" s="1"/>
      <x:c r="L235" s="1"/>
      <x:c r="M235" s="1"/>
      <x:c r="N235" s="1"/>
      <x:c r="O235" s="1"/>
      <x:c r="P235" s="1"/>
      <x:c r="Q235" s="1"/>
      <x:c r="R235" s="1"/>
      <x:c r="S235" s="1"/>
      <x:c r="T235" s="1"/>
      <x:c r="U235" s="1"/>
      <x:c r="V235" s="1"/>
      <x:c r="W235" s="1"/>
    </x:row>
    <x:row r="236">
      <x:c r="A236" s="1"/>
      <x:c r="B236" s="1"/>
      <x:c r="C236" s="1"/>
      <x:c r="D236" s="1"/>
      <x:c r="E236" s="1"/>
      <x:c r="F236" s="1"/>
      <x:c r="G236" s="1"/>
      <x:c r="H236" s="1"/>
      <x:c r="I236" s="1"/>
      <x:c r="J236" s="1"/>
      <x:c r="K236" s="1"/>
      <x:c r="L236" s="1"/>
      <x:c r="M236" s="1"/>
      <x:c r="N236" s="1"/>
      <x:c r="O236" s="1"/>
      <x:c r="P236" s="1"/>
      <x:c r="Q236" s="1"/>
      <x:c r="R236" s="1"/>
      <x:c r="S236" s="1"/>
      <x:c r="T236" s="1"/>
      <x:c r="U236" s="1"/>
      <x:c r="V236" s="1"/>
      <x:c r="W236" s="1"/>
    </x:row>
    <x:row r="237">
      <x:c r="A237" s="1"/>
      <x:c r="B237" s="1"/>
      <x:c r="C237" s="1"/>
      <x:c r="D237" s="1"/>
      <x:c r="E237" s="1"/>
      <x:c r="F237" s="1"/>
      <x:c r="G237" s="1"/>
      <x:c r="H237" s="1"/>
      <x:c r="I237" s="1"/>
      <x:c r="J237" s="1"/>
      <x:c r="K237" s="1"/>
      <x:c r="L237" s="1"/>
      <x:c r="M237" s="1"/>
      <x:c r="N237" s="1"/>
      <x:c r="O237" s="1"/>
      <x:c r="P237" s="1"/>
      <x:c r="Q237" s="1"/>
      <x:c r="R237" s="1"/>
      <x:c r="S237" s="1"/>
      <x:c r="T237" s="1"/>
      <x:c r="U237" s="1"/>
      <x:c r="V237" s="1"/>
      <x:c r="W237" s="1"/>
    </x:row>
    <x:row r="238">
      <x:c r="A238" s="1"/>
      <x:c r="B238" s="1"/>
      <x:c r="C238" s="1"/>
      <x:c r="D238" s="1"/>
      <x:c r="E238" s="1"/>
      <x:c r="F238" s="1"/>
      <x:c r="G238" s="1"/>
      <x:c r="H238" s="1"/>
      <x:c r="I238" s="1"/>
      <x:c r="J238" s="1"/>
      <x:c r="K238" s="1"/>
      <x:c r="L238" s="1"/>
      <x:c r="M238" s="1"/>
      <x:c r="N238" s="1"/>
      <x:c r="O238" s="1"/>
      <x:c r="P238" s="1"/>
      <x:c r="Q238" s="1"/>
      <x:c r="R238" s="1"/>
      <x:c r="S238" s="1"/>
      <x:c r="T238" s="1"/>
      <x:c r="U238" s="1"/>
      <x:c r="V238" s="1"/>
      <x:c r="W238" s="1"/>
    </x:row>
    <x:row r="239">
      <x:c r="A239" s="1"/>
      <x:c r="B239" s="1"/>
      <x:c r="C239" s="1"/>
      <x:c r="D239" s="1"/>
      <x:c r="E239" s="1"/>
      <x:c r="F239" s="1"/>
      <x:c r="G239" s="1"/>
      <x:c r="H239" s="1"/>
      <x:c r="I239" s="1"/>
      <x:c r="J239" s="1"/>
      <x:c r="K239" s="1"/>
      <x:c r="L239" s="1"/>
      <x:c r="M239" s="1"/>
      <x:c r="N239" s="1"/>
      <x:c r="O239" s="1"/>
      <x:c r="P239" s="1"/>
      <x:c r="Q239" s="1"/>
      <x:c r="R239" s="1"/>
      <x:c r="S239" s="1"/>
      <x:c r="T239" s="1"/>
      <x:c r="U239" s="1"/>
      <x:c r="V239" s="1"/>
      <x:c r="W239" s="1"/>
    </x:row>
    <x:row r="240">
      <x:c r="A240" s="1"/>
      <x:c r="B240" s="1"/>
      <x:c r="C240" s="1"/>
      <x:c r="D240" s="1"/>
      <x:c r="E240" s="1"/>
      <x:c r="F240" s="1"/>
      <x:c r="G240" s="1"/>
      <x:c r="H240" s="1"/>
      <x:c r="I240" s="1"/>
      <x:c r="J240" s="1"/>
      <x:c r="K240" s="1"/>
      <x:c r="L240" s="1"/>
      <x:c r="M240" s="1"/>
      <x:c r="N240" s="1"/>
      <x:c r="O240" s="1"/>
      <x:c r="P240" s="1"/>
      <x:c r="Q240" s="1"/>
      <x:c r="R240" s="1"/>
      <x:c r="S240" s="1"/>
      <x:c r="T240" s="1"/>
      <x:c r="U240" s="1"/>
      <x:c r="V240" s="1"/>
      <x:c r="W240" s="1"/>
    </x:row>
    <x:row r="241">
      <x:c r="A241" s="1"/>
      <x:c r="B241" s="1"/>
      <x:c r="C241" s="1"/>
      <x:c r="D241" s="1"/>
      <x:c r="E241" s="1"/>
      <x:c r="F241" s="1"/>
      <x:c r="G241" s="1"/>
      <x:c r="H241" s="1"/>
      <x:c r="I241" s="1"/>
      <x:c r="J241" s="1"/>
      <x:c r="K241" s="1"/>
      <x:c r="L241" s="1"/>
      <x:c r="M241" s="1"/>
      <x:c r="N241" s="1"/>
      <x:c r="O241" s="1"/>
      <x:c r="P241" s="1"/>
      <x:c r="Q241" s="1"/>
      <x:c r="R241" s="1"/>
      <x:c r="S241" s="1"/>
      <x:c r="T241" s="1"/>
      <x:c r="U241" s="1"/>
      <x:c r="V241" s="1"/>
      <x:c r="W241" s="1"/>
    </x:row>
    <x:row r="242">
      <x:c r="A242" s="1"/>
      <x:c r="B242" s="1"/>
      <x:c r="C242" s="1"/>
      <x:c r="D242" s="1"/>
      <x:c r="E242" s="1"/>
      <x:c r="F242" s="1"/>
      <x:c r="G242" s="1"/>
      <x:c r="H242" s="1"/>
      <x:c r="I242" s="1"/>
      <x:c r="J242" s="1"/>
      <x:c r="K242" s="1"/>
      <x:c r="L242" s="1"/>
      <x:c r="M242" s="1"/>
      <x:c r="N242" s="1"/>
      <x:c r="O242" s="1"/>
      <x:c r="P242" s="1"/>
      <x:c r="Q242" s="1"/>
      <x:c r="R242" s="1"/>
      <x:c r="S242" s="1"/>
      <x:c r="T242" s="1"/>
      <x:c r="U242" s="1"/>
      <x:c r="V242" s="1"/>
      <x:c r="W242" s="1"/>
    </x:row>
    <x:row r="243">
      <x:c r="A243" s="1"/>
      <x:c r="B243" s="1"/>
      <x:c r="C243" s="1"/>
      <x:c r="D243" s="1"/>
      <x:c r="E243" s="1"/>
      <x:c r="F243" s="1"/>
      <x:c r="G243" s="1"/>
      <x:c r="H243" s="1"/>
      <x:c r="I243" s="1"/>
      <x:c r="J243" s="1"/>
      <x:c r="K243" s="1"/>
      <x:c r="L243" s="1"/>
      <x:c r="M243" s="1"/>
      <x:c r="N243" s="1"/>
      <x:c r="O243" s="1"/>
      <x:c r="P243" s="1"/>
      <x:c r="Q243" s="1"/>
      <x:c r="R243" s="1"/>
      <x:c r="S243" s="1"/>
      <x:c r="T243" s="1"/>
      <x:c r="U243" s="1"/>
      <x:c r="V243" s="1"/>
      <x:c r="W243" s="1"/>
    </x:row>
    <x:row r="244">
      <x:c r="A244" s="1"/>
      <x:c r="B244" s="1"/>
      <x:c r="C244" s="1"/>
      <x:c r="D244" s="1"/>
      <x:c r="E244" s="1"/>
      <x:c r="F244" s="1"/>
      <x:c r="G244" s="1"/>
      <x:c r="H244" s="1"/>
      <x:c r="I244" s="1"/>
      <x:c r="J244" s="1"/>
      <x:c r="K244" s="1"/>
      <x:c r="L244" s="1"/>
      <x:c r="M244" s="1"/>
      <x:c r="N244" s="1"/>
      <x:c r="O244" s="1"/>
      <x:c r="P244" s="1"/>
      <x:c r="Q244" s="1"/>
      <x:c r="R244" s="1"/>
      <x:c r="S244" s="1"/>
      <x:c r="T244" s="1"/>
      <x:c r="U244" s="1"/>
      <x:c r="V244" s="1"/>
      <x:c r="W244" s="1"/>
    </x:row>
    <x:row r="245">
      <x:c r="A245" s="1"/>
      <x:c r="B245" s="1"/>
      <x:c r="C245" s="1"/>
      <x:c r="D245" s="1"/>
      <x:c r="E245" s="1"/>
      <x:c r="F245" s="1"/>
      <x:c r="G245" s="1"/>
      <x:c r="H245" s="1"/>
      <x:c r="I245" s="1"/>
      <x:c r="J245" s="1"/>
      <x:c r="K245" s="1"/>
      <x:c r="L245" s="1"/>
      <x:c r="M245" s="1"/>
      <x:c r="N245" s="1"/>
      <x:c r="O245" s="1"/>
      <x:c r="P245" s="1"/>
      <x:c r="Q245" s="1"/>
      <x:c r="R245" s="1"/>
      <x:c r="S245" s="1"/>
      <x:c r="T245" s="1"/>
      <x:c r="U245" s="1"/>
      <x:c r="V245" s="1"/>
      <x:c r="W245" s="1"/>
    </x:row>
    <x:row r="246">
      <x:c r="A246" s="1"/>
      <x:c r="B246" s="1"/>
      <x:c r="C246" s="1"/>
      <x:c r="D246" s="1"/>
      <x:c r="E246" s="1"/>
      <x:c r="F246" s="1"/>
      <x:c r="G246" s="1"/>
      <x:c r="H246" s="1"/>
      <x:c r="I246" s="1"/>
      <x:c r="J246" s="1"/>
      <x:c r="K246" s="1"/>
      <x:c r="L246" s="1"/>
      <x:c r="M246" s="1"/>
      <x:c r="N246" s="1"/>
      <x:c r="O246" s="1"/>
      <x:c r="P246" s="1"/>
      <x:c r="Q246" s="1"/>
      <x:c r="R246" s="1"/>
      <x:c r="S246" s="1"/>
      <x:c r="T246" s="1"/>
      <x:c r="U246" s="1"/>
      <x:c r="V246" s="1"/>
      <x:c r="W246" s="1"/>
    </x:row>
    <x:row r="247">
      <x:c r="A247" s="1"/>
      <x:c r="B247" s="1"/>
      <x:c r="C247" s="1"/>
      <x:c r="D247" s="1"/>
      <x:c r="E247" s="1"/>
      <x:c r="F247" s="1"/>
      <x:c r="G247" s="1"/>
      <x:c r="H247" s="1"/>
      <x:c r="I247" s="1"/>
      <x:c r="J247" s="1"/>
      <x:c r="K247" s="1"/>
      <x:c r="L247" s="1"/>
      <x:c r="M247" s="1"/>
      <x:c r="N247" s="1"/>
      <x:c r="O247" s="1"/>
      <x:c r="P247" s="1"/>
      <x:c r="Q247" s="1"/>
      <x:c r="R247" s="1"/>
      <x:c r="S247" s="1"/>
      <x:c r="T247" s="1"/>
      <x:c r="U247" s="1"/>
      <x:c r="V247" s="1"/>
      <x:c r="W247" s="1"/>
    </x:row>
    <x:row r="248">
      <x:c r="A248" s="1"/>
      <x:c r="B248" s="1"/>
      <x:c r="C248" s="1"/>
      <x:c r="D248" s="1"/>
      <x:c r="E248" s="1"/>
      <x:c r="F248" s="1"/>
      <x:c r="G248" s="1"/>
      <x:c r="H248" s="1"/>
      <x:c r="I248" s="1"/>
      <x:c r="J248" s="1"/>
      <x:c r="K248" s="1"/>
      <x:c r="L248" s="1"/>
      <x:c r="M248" s="1"/>
      <x:c r="N248" s="1"/>
      <x:c r="O248" s="1"/>
      <x:c r="P248" s="1"/>
      <x:c r="Q248" s="1"/>
      <x:c r="R248" s="1"/>
      <x:c r="S248" s="1"/>
      <x:c r="T248" s="1"/>
      <x:c r="U248" s="1"/>
      <x:c r="V248" s="1"/>
      <x:c r="W248" s="1"/>
    </x:row>
    <x:row r="249">
      <x:c r="A249" s="1"/>
      <x:c r="B249" s="1"/>
      <x:c r="C249" s="1"/>
      <x:c r="D249" s="1"/>
      <x:c r="E249" s="1"/>
      <x:c r="F249" s="1"/>
      <x:c r="G249" s="1"/>
      <x:c r="H249" s="1"/>
      <x:c r="I249" s="1"/>
      <x:c r="J249" s="1"/>
      <x:c r="K249" s="1"/>
      <x:c r="L249" s="1"/>
      <x:c r="M249" s="1"/>
      <x:c r="N249" s="1"/>
      <x:c r="O249" s="1"/>
      <x:c r="P249" s="1"/>
      <x:c r="Q249" s="1"/>
      <x:c r="R249" s="1"/>
      <x:c r="S249" s="1"/>
      <x:c r="T249" s="1"/>
      <x:c r="U249" s="1"/>
      <x:c r="V249" s="1"/>
      <x:c r="W249" s="1"/>
    </x:row>
    <x:row r="250">
      <x:c r="A250" s="1"/>
      <x:c r="B250" s="1"/>
      <x:c r="C250" s="1"/>
      <x:c r="D250" s="1"/>
      <x:c r="E250" s="1"/>
      <x:c r="F250" s="1"/>
      <x:c r="G250" s="1"/>
      <x:c r="H250" s="1"/>
      <x:c r="I250" s="1"/>
      <x:c r="J250" s="1"/>
      <x:c r="K250" s="1"/>
      <x:c r="L250" s="1"/>
      <x:c r="M250" s="1"/>
      <x:c r="N250" s="1"/>
      <x:c r="O250" s="1"/>
      <x:c r="P250" s="1"/>
      <x:c r="Q250" s="1"/>
      <x:c r="R250" s="1"/>
      <x:c r="S250" s="1"/>
      <x:c r="T250" s="1"/>
      <x:c r="U250" s="1"/>
      <x:c r="V250" s="1"/>
      <x:c r="W250" s="1"/>
    </x:row>
    <x:row r="251">
      <x:c r="A251" s="1"/>
      <x:c r="B251" s="1"/>
      <x:c r="C251" s="1"/>
      <x:c r="D251" s="1"/>
      <x:c r="E251" s="1"/>
      <x:c r="F251" s="1"/>
      <x:c r="G251" s="1"/>
      <x:c r="H251" s="1"/>
      <x:c r="I251" s="1"/>
      <x:c r="J251" s="1"/>
      <x:c r="K251" s="1"/>
      <x:c r="L251" s="1"/>
      <x:c r="M251" s="1"/>
      <x:c r="N251" s="1"/>
      <x:c r="O251" s="1"/>
      <x:c r="P251" s="1"/>
      <x:c r="Q251" s="1"/>
      <x:c r="R251" s="1"/>
      <x:c r="S251" s="1"/>
      <x:c r="T251" s="1"/>
      <x:c r="U251" s="1"/>
      <x:c r="V251" s="1"/>
      <x:c r="W251" s="1"/>
    </x:row>
    <x:row r="252">
      <x:c r="A252" s="1"/>
      <x:c r="B252" s="1"/>
      <x:c r="C252" s="1"/>
      <x:c r="D252" s="1"/>
      <x:c r="E252" s="1"/>
      <x:c r="F252" s="1"/>
      <x:c r="G252" s="1"/>
      <x:c r="H252" s="1"/>
      <x:c r="I252" s="1"/>
      <x:c r="J252" s="1"/>
      <x:c r="K252" s="1"/>
      <x:c r="L252" s="1"/>
      <x:c r="M252" s="1"/>
      <x:c r="N252" s="1"/>
      <x:c r="O252" s="1"/>
      <x:c r="P252" s="1"/>
      <x:c r="Q252" s="1"/>
      <x:c r="R252" s="1"/>
      <x:c r="S252" s="1"/>
      <x:c r="T252" s="1"/>
      <x:c r="U252" s="1"/>
      <x:c r="V252" s="1"/>
      <x:c r="W252" s="1"/>
    </x:row>
    <x:row r="253">
      <x:c r="A253" s="1"/>
      <x:c r="B253" s="1"/>
      <x:c r="C253" s="1"/>
      <x:c r="D253" s="1"/>
      <x:c r="E253" s="1"/>
      <x:c r="F253" s="1"/>
      <x:c r="G253" s="1"/>
      <x:c r="H253" s="1"/>
      <x:c r="I253" s="1"/>
      <x:c r="J253" s="1"/>
      <x:c r="K253" s="1"/>
      <x:c r="L253" s="1"/>
      <x:c r="M253" s="1"/>
      <x:c r="N253" s="1"/>
      <x:c r="O253" s="1"/>
      <x:c r="P253" s="1"/>
      <x:c r="Q253" s="1"/>
      <x:c r="R253" s="1"/>
      <x:c r="S253" s="1"/>
      <x:c r="T253" s="1"/>
      <x:c r="U253" s="1"/>
      <x:c r="V253" s="1"/>
      <x:c r="W253" s="1"/>
    </x:row>
    <x:row r="254">
      <x:c r="A254" s="1"/>
      <x:c r="B254" s="1"/>
      <x:c r="C254" s="1"/>
      <x:c r="D254" s="1"/>
      <x:c r="E254" s="1"/>
      <x:c r="F254" s="1"/>
      <x:c r="G254" s="1"/>
      <x:c r="H254" s="1"/>
      <x:c r="I254" s="1"/>
      <x:c r="J254" s="1"/>
      <x:c r="K254" s="1"/>
      <x:c r="L254" s="1"/>
      <x:c r="M254" s="1"/>
      <x:c r="N254" s="1"/>
      <x:c r="O254" s="1"/>
      <x:c r="P254" s="1"/>
      <x:c r="Q254" s="1"/>
      <x:c r="R254" s="1"/>
      <x:c r="S254" s="1"/>
      <x:c r="T254" s="1"/>
      <x:c r="U254" s="1"/>
      <x:c r="V254" s="1"/>
      <x:c r="W254" s="1"/>
    </x:row>
    <x:row r="255">
      <x:c r="A255" s="1"/>
      <x:c r="B255" s="1"/>
      <x:c r="C255" s="1"/>
      <x:c r="D255" s="1"/>
      <x:c r="E255" s="1"/>
      <x:c r="F255" s="1"/>
      <x:c r="G255" s="1"/>
      <x:c r="H255" s="1"/>
      <x:c r="I255" s="1"/>
      <x:c r="J255" s="1"/>
      <x:c r="K255" s="1"/>
      <x:c r="L255" s="1"/>
      <x:c r="M255" s="1"/>
      <x:c r="N255" s="1"/>
      <x:c r="O255" s="1"/>
      <x:c r="P255" s="1"/>
      <x:c r="Q255" s="1"/>
      <x:c r="R255" s="1"/>
      <x:c r="S255" s="1"/>
      <x:c r="T255" s="1"/>
      <x:c r="U255" s="1"/>
      <x:c r="V255" s="1"/>
      <x:c r="W255" s="1"/>
    </x:row>
    <x:row r="256">
      <x:c r="A256" s="1"/>
      <x:c r="B256" s="1"/>
      <x:c r="C256" s="1"/>
      <x:c r="D256" s="1"/>
      <x:c r="E256" s="1"/>
      <x:c r="F256" s="1"/>
      <x:c r="G256" s="1"/>
      <x:c r="H256" s="1"/>
      <x:c r="I256" s="1"/>
      <x:c r="J256" s="1"/>
      <x:c r="K256" s="1"/>
      <x:c r="L256" s="1"/>
      <x:c r="M256" s="1"/>
      <x:c r="N256" s="1"/>
      <x:c r="O256" s="1"/>
      <x:c r="P256" s="1"/>
      <x:c r="Q256" s="1"/>
      <x:c r="R256" s="1"/>
      <x:c r="S256" s="1"/>
      <x:c r="T256" s="1"/>
      <x:c r="U256" s="1"/>
      <x:c r="V256" s="1"/>
      <x:c r="W256" s="1"/>
    </x:row>
    <x:row r="257">
      <x:c r="A257" s="1"/>
      <x:c r="B257" s="1"/>
      <x:c r="C257" s="1"/>
      <x:c r="D257" s="1"/>
      <x:c r="E257" s="1"/>
      <x:c r="F257" s="1"/>
      <x:c r="G257" s="1"/>
      <x:c r="H257" s="1"/>
      <x:c r="I257" s="1"/>
      <x:c r="J257" s="1"/>
      <x:c r="K257" s="1"/>
      <x:c r="L257" s="1"/>
      <x:c r="M257" s="1"/>
      <x:c r="N257" s="1"/>
      <x:c r="O257" s="1"/>
      <x:c r="P257" s="1"/>
      <x:c r="Q257" s="1"/>
      <x:c r="R257" s="1"/>
      <x:c r="S257" s="1"/>
      <x:c r="T257" s="1"/>
      <x:c r="U257" s="1"/>
      <x:c r="V257" s="1"/>
      <x:c r="W257" s="1"/>
    </x:row>
    <x:row r="258">
      <x:c r="A258" s="1"/>
      <x:c r="B258" s="1"/>
      <x:c r="C258" s="1"/>
      <x:c r="D258" s="1"/>
      <x:c r="E258" s="1"/>
      <x:c r="F258" s="1"/>
      <x:c r="G258" s="1"/>
      <x:c r="H258" s="1"/>
      <x:c r="I258" s="1"/>
      <x:c r="J258" s="1"/>
      <x:c r="K258" s="1"/>
      <x:c r="L258" s="1"/>
      <x:c r="M258" s="1"/>
      <x:c r="N258" s="1"/>
      <x:c r="O258" s="1"/>
      <x:c r="P258" s="1"/>
      <x:c r="Q258" s="1"/>
      <x:c r="R258" s="1"/>
      <x:c r="S258" s="1"/>
      <x:c r="T258" s="1"/>
      <x:c r="U258" s="1"/>
      <x:c r="V258" s="1"/>
      <x:c r="W258" s="1"/>
    </x:row>
    <x:row r="259">
      <x:c r="A259" s="1"/>
      <x:c r="B259" s="1"/>
      <x:c r="C259" s="1"/>
      <x:c r="D259" s="1"/>
      <x:c r="E259" s="1"/>
      <x:c r="F259" s="1"/>
      <x:c r="G259" s="1"/>
      <x:c r="H259" s="1"/>
      <x:c r="I259" s="1"/>
      <x:c r="J259" s="1"/>
      <x:c r="K259" s="1"/>
      <x:c r="L259" s="1"/>
      <x:c r="M259" s="1"/>
      <x:c r="N259" s="1"/>
      <x:c r="O259" s="1"/>
      <x:c r="P259" s="1"/>
      <x:c r="Q259" s="1"/>
      <x:c r="R259" s="1"/>
      <x:c r="S259" s="1"/>
      <x:c r="T259" s="1"/>
      <x:c r="U259" s="1"/>
      <x:c r="V259" s="1"/>
      <x:c r="W259" s="1"/>
    </x:row>
    <x:row r="260">
      <x:c r="A260" s="1"/>
      <x:c r="B260" s="1"/>
      <x:c r="C260" s="1"/>
      <x:c r="D260" s="1"/>
      <x:c r="E260" s="1"/>
      <x:c r="F260" s="1"/>
      <x:c r="G260" s="1"/>
      <x:c r="H260" s="1"/>
      <x:c r="I260" s="1"/>
      <x:c r="J260" s="1"/>
      <x:c r="K260" s="1"/>
      <x:c r="L260" s="1"/>
      <x:c r="M260" s="1"/>
      <x:c r="N260" s="1"/>
      <x:c r="O260" s="1"/>
      <x:c r="P260" s="1"/>
      <x:c r="Q260" s="1"/>
      <x:c r="R260" s="1"/>
      <x:c r="S260" s="1"/>
      <x:c r="T260" s="1"/>
      <x:c r="U260" s="1"/>
      <x:c r="V260" s="1"/>
      <x:c r="W260" s="1"/>
    </x:row>
    <x:row r="261">
      <x:c r="A261" s="1"/>
      <x:c r="B261" s="1"/>
      <x:c r="C261" s="1"/>
      <x:c r="D261" s="1"/>
      <x:c r="E261" s="1"/>
      <x:c r="F261" s="1"/>
      <x:c r="G261" s="1"/>
      <x:c r="H261" s="1"/>
      <x:c r="I261" s="1"/>
      <x:c r="J261" s="1"/>
      <x:c r="K261" s="1"/>
      <x:c r="L261" s="1"/>
      <x:c r="M261" s="1"/>
      <x:c r="N261" s="1"/>
      <x:c r="O261" s="1"/>
      <x:c r="P261" s="1"/>
      <x:c r="Q261" s="1"/>
      <x:c r="R261" s="1"/>
      <x:c r="S261" s="1"/>
      <x:c r="T261" s="1"/>
      <x:c r="U261" s="1"/>
      <x:c r="V261" s="1"/>
      <x:c r="W261" s="1"/>
    </x:row>
    <x:row r="262">
      <x:c r="A262" s="1"/>
      <x:c r="B262" s="1"/>
      <x:c r="C262" s="1"/>
      <x:c r="D262" s="1"/>
      <x:c r="E262" s="1"/>
      <x:c r="F262" s="1"/>
      <x:c r="G262" s="1"/>
      <x:c r="H262" s="1"/>
      <x:c r="I262" s="1"/>
      <x:c r="J262" s="1"/>
      <x:c r="K262" s="1"/>
      <x:c r="L262" s="1"/>
      <x:c r="M262" s="1"/>
      <x:c r="N262" s="1"/>
      <x:c r="O262" s="1"/>
      <x:c r="P262" s="1"/>
      <x:c r="Q262" s="1"/>
      <x:c r="R262" s="1"/>
      <x:c r="S262" s="1"/>
      <x:c r="T262" s="1"/>
      <x:c r="U262" s="1"/>
      <x:c r="V262" s="1"/>
      <x:c r="W262" s="1"/>
    </x:row>
    <x:row r="263">
      <x:c r="A263" s="1"/>
      <x:c r="B263" s="1"/>
      <x:c r="C263" s="1"/>
      <x:c r="D263" s="1"/>
      <x:c r="E263" s="1"/>
      <x:c r="F263" s="1"/>
      <x:c r="G263" s="1"/>
      <x:c r="H263" s="1"/>
      <x:c r="I263" s="1"/>
      <x:c r="J263" s="1"/>
      <x:c r="K263" s="1"/>
      <x:c r="L263" s="1"/>
      <x:c r="M263" s="1"/>
      <x:c r="N263" s="1"/>
      <x:c r="O263" s="1"/>
      <x:c r="P263" s="1"/>
      <x:c r="Q263" s="1"/>
      <x:c r="R263" s="1"/>
      <x:c r="S263" s="1"/>
      <x:c r="T263" s="1"/>
      <x:c r="U263" s="1"/>
      <x:c r="V263" s="1"/>
      <x:c r="W263" s="1"/>
    </x:row>
    <x:row r="264">
      <x:c r="A264" s="1"/>
      <x:c r="B264" s="1"/>
      <x:c r="C264" s="1"/>
      <x:c r="D264" s="1"/>
      <x:c r="E264" s="1"/>
      <x:c r="F264" s="1"/>
      <x:c r="G264" s="1"/>
      <x:c r="H264" s="1"/>
      <x:c r="I264" s="1"/>
      <x:c r="J264" s="1"/>
      <x:c r="K264" s="1"/>
      <x:c r="L264" s="1"/>
      <x:c r="M264" s="1"/>
      <x:c r="N264" s="1"/>
      <x:c r="O264" s="1"/>
      <x:c r="P264" s="1"/>
      <x:c r="Q264" s="1"/>
      <x:c r="R264" s="1"/>
      <x:c r="S264" s="1"/>
      <x:c r="T264" s="1"/>
      <x:c r="U264" s="1"/>
      <x:c r="V264" s="1"/>
      <x:c r="W264" s="1"/>
    </x:row>
    <x:row r="265">
      <x:c r="A265" s="1"/>
      <x:c r="B265" s="1"/>
      <x:c r="C265" s="1"/>
      <x:c r="D265" s="1"/>
      <x:c r="E265" s="1"/>
      <x:c r="F265" s="1"/>
      <x:c r="G265" s="1"/>
      <x:c r="H265" s="1"/>
      <x:c r="I265" s="1"/>
      <x:c r="J265" s="1"/>
      <x:c r="K265" s="1"/>
      <x:c r="L265" s="1"/>
      <x:c r="M265" s="1"/>
      <x:c r="N265" s="1"/>
      <x:c r="O265" s="1"/>
      <x:c r="P265" s="1"/>
      <x:c r="Q265" s="1"/>
      <x:c r="R265" s="1"/>
      <x:c r="S265" s="1"/>
      <x:c r="T265" s="1"/>
      <x:c r="U265" s="1"/>
      <x:c r="V265" s="1"/>
      <x:c r="W265" s="1"/>
    </x:row>
    <x:row r="266">
      <x:c r="A266" s="1"/>
      <x:c r="B266" s="1"/>
      <x:c r="C266" s="1"/>
      <x:c r="D266" s="1"/>
      <x:c r="E266" s="1"/>
      <x:c r="F266" s="1"/>
      <x:c r="G266" s="1"/>
      <x:c r="H266" s="1"/>
      <x:c r="I266" s="1"/>
      <x:c r="J266" s="1"/>
      <x:c r="K266" s="1"/>
      <x:c r="L266" s="1"/>
      <x:c r="M266" s="1"/>
      <x:c r="N266" s="1"/>
      <x:c r="O266" s="1"/>
      <x:c r="P266" s="1"/>
      <x:c r="Q266" s="1"/>
      <x:c r="R266" s="1"/>
      <x:c r="S266" s="1"/>
      <x:c r="T266" s="1"/>
      <x:c r="U266" s="1"/>
      <x:c r="V266" s="1"/>
      <x:c r="W266" s="1"/>
    </x:row>
    <x:row r="267">
      <x:c r="A267" s="1"/>
      <x:c r="B267" s="1"/>
      <x:c r="C267" s="1"/>
      <x:c r="D267" s="1"/>
      <x:c r="E267" s="1"/>
      <x:c r="F267" s="1"/>
      <x:c r="G267" s="1"/>
      <x:c r="H267" s="1"/>
      <x:c r="I267" s="1"/>
      <x:c r="J267" s="1"/>
      <x:c r="K267" s="1"/>
      <x:c r="L267" s="1"/>
      <x:c r="M267" s="1"/>
      <x:c r="N267" s="1"/>
      <x:c r="O267" s="1"/>
      <x:c r="P267" s="1"/>
      <x:c r="Q267" s="1"/>
      <x:c r="R267" s="1"/>
      <x:c r="S267" s="1"/>
      <x:c r="T267" s="1"/>
      <x:c r="U267" s="1"/>
      <x:c r="V267" s="1"/>
      <x:c r="W267" s="1"/>
    </x:row>
    <x:row r="268">
      <x:c r="A268" s="1"/>
      <x:c r="B268" s="1"/>
      <x:c r="C268" s="1"/>
      <x:c r="D268" s="1"/>
      <x:c r="E268" s="1"/>
      <x:c r="F268" s="1"/>
      <x:c r="G268" s="1"/>
      <x:c r="H268" s="1"/>
      <x:c r="I268" s="1"/>
      <x:c r="J268" s="1"/>
      <x:c r="K268" s="1"/>
      <x:c r="L268" s="1"/>
      <x:c r="M268" s="1"/>
      <x:c r="N268" s="1"/>
      <x:c r="O268" s="1"/>
      <x:c r="P268" s="1"/>
      <x:c r="Q268" s="1"/>
      <x:c r="R268" s="1"/>
      <x:c r="S268" s="1"/>
      <x:c r="T268" s="1"/>
      <x:c r="U268" s="1"/>
      <x:c r="V268" s="1"/>
      <x:c r="W268" s="1"/>
    </x:row>
    <x:row r="269">
      <x:c r="A269" s="1"/>
      <x:c r="B269" s="1"/>
      <x:c r="C269" s="1"/>
      <x:c r="D269" s="1"/>
      <x:c r="E269" s="1"/>
      <x:c r="F269" s="1"/>
      <x:c r="G269" s="1"/>
      <x:c r="H269" s="1"/>
      <x:c r="I269" s="1"/>
      <x:c r="J269" s="1"/>
      <x:c r="K269" s="1"/>
      <x:c r="L269" s="1"/>
      <x:c r="M269" s="1"/>
      <x:c r="N269" s="1"/>
      <x:c r="O269" s="1"/>
      <x:c r="P269" s="1"/>
      <x:c r="Q269" s="1"/>
      <x:c r="R269" s="1"/>
      <x:c r="S269" s="1"/>
      <x:c r="T269" s="1"/>
      <x:c r="U269" s="1"/>
      <x:c r="V269" s="1"/>
      <x:c r="W269" s="1"/>
    </x:row>
    <x:row r="270">
      <x:c r="A270" s="1"/>
      <x:c r="B270" s="1"/>
      <x:c r="C270" s="1"/>
      <x:c r="D270" s="1"/>
      <x:c r="E270" s="1"/>
      <x:c r="F270" s="1"/>
      <x:c r="G270" s="1"/>
      <x:c r="H270" s="1"/>
      <x:c r="I270" s="1"/>
      <x:c r="J270" s="1"/>
      <x:c r="K270" s="1"/>
      <x:c r="L270" s="1"/>
      <x:c r="M270" s="1"/>
      <x:c r="N270" s="1"/>
      <x:c r="O270" s="1"/>
      <x:c r="P270" s="1"/>
      <x:c r="Q270" s="1"/>
      <x:c r="R270" s="1"/>
      <x:c r="S270" s="1"/>
      <x:c r="T270" s="1"/>
      <x:c r="U270" s="1"/>
      <x:c r="V270" s="1"/>
      <x:c r="W270" s="1"/>
    </x:row>
    <x:row r="271">
      <x:c r="A271" s="1"/>
      <x:c r="B271" s="1"/>
      <x:c r="C271" s="1"/>
      <x:c r="D271" s="1"/>
      <x:c r="E271" s="1"/>
      <x:c r="F271" s="1"/>
      <x:c r="G271" s="1"/>
      <x:c r="H271" s="1"/>
      <x:c r="I271" s="1"/>
      <x:c r="J271" s="1"/>
      <x:c r="K271" s="1"/>
      <x:c r="L271" s="1"/>
      <x:c r="M271" s="1"/>
      <x:c r="N271" s="1"/>
      <x:c r="O271" s="1"/>
      <x:c r="P271" s="1"/>
      <x:c r="Q271" s="1"/>
      <x:c r="R271" s="1"/>
      <x:c r="S271" s="1"/>
      <x:c r="T271" s="1"/>
      <x:c r="U271" s="1"/>
      <x:c r="V271" s="1"/>
      <x:c r="W271" s="1"/>
    </x:row>
    <x:row r="272">
      <x:c r="A272" s="1"/>
      <x:c r="B272" s="1"/>
      <x:c r="C272" s="1"/>
      <x:c r="D272" s="1"/>
      <x:c r="E272" s="1"/>
      <x:c r="F272" s="1"/>
      <x:c r="G272" s="1"/>
      <x:c r="H272" s="1"/>
      <x:c r="I272" s="1"/>
      <x:c r="J272" s="1"/>
      <x:c r="K272" s="1"/>
      <x:c r="L272" s="1"/>
      <x:c r="M272" s="1"/>
      <x:c r="N272" s="1"/>
      <x:c r="O272" s="1"/>
      <x:c r="P272" s="1"/>
      <x:c r="Q272" s="1"/>
      <x:c r="R272" s="1"/>
      <x:c r="S272" s="1"/>
      <x:c r="T272" s="1"/>
      <x:c r="U272" s="1"/>
      <x:c r="V272" s="1"/>
      <x:c r="W272" s="1"/>
    </x:row>
    <x:row r="273">
      <x:c r="A273" s="1"/>
      <x:c r="B273" s="1"/>
      <x:c r="C273" s="1"/>
      <x:c r="D273" s="1"/>
      <x:c r="E273" s="1"/>
      <x:c r="F273" s="1"/>
      <x:c r="G273" s="1"/>
      <x:c r="H273" s="1"/>
      <x:c r="I273" s="1"/>
      <x:c r="J273" s="1"/>
      <x:c r="K273" s="1"/>
      <x:c r="L273" s="1"/>
      <x:c r="M273" s="1"/>
      <x:c r="N273" s="1"/>
      <x:c r="O273" s="1"/>
      <x:c r="P273" s="1"/>
      <x:c r="Q273" s="1"/>
      <x:c r="R273" s="1"/>
      <x:c r="S273" s="1"/>
      <x:c r="T273" s="1"/>
      <x:c r="U273" s="1"/>
      <x:c r="V273" s="1"/>
      <x:c r="W273" s="1"/>
    </x:row>
    <x:row r="274">
      <x:c r="A274" s="1"/>
      <x:c r="B274" s="1"/>
      <x:c r="C274" s="1"/>
      <x:c r="D274" s="1"/>
      <x:c r="E274" s="1"/>
      <x:c r="F274" s="1"/>
      <x:c r="G274" s="1"/>
      <x:c r="H274" s="1"/>
      <x:c r="I274" s="1"/>
      <x:c r="J274" s="1"/>
      <x:c r="K274" s="1"/>
      <x:c r="L274" s="1"/>
      <x:c r="M274" s="1"/>
      <x:c r="N274" s="1"/>
      <x:c r="O274" s="1"/>
      <x:c r="P274" s="1"/>
      <x:c r="Q274" s="1"/>
      <x:c r="R274" s="1"/>
      <x:c r="S274" s="1"/>
      <x:c r="T274" s="1"/>
      <x:c r="U274" s="1"/>
      <x:c r="V274" s="1"/>
      <x:c r="W274" s="1"/>
    </x:row>
    <x:row r="275">
      <x:c r="A275" s="1"/>
      <x:c r="B275" s="1"/>
      <x:c r="C275" s="1"/>
      <x:c r="D275" s="1"/>
      <x:c r="E275" s="1"/>
      <x:c r="F275" s="1"/>
      <x:c r="G275" s="1"/>
      <x:c r="H275" s="1"/>
      <x:c r="I275" s="1"/>
      <x:c r="J275" s="1"/>
      <x:c r="K275" s="1"/>
      <x:c r="L275" s="1"/>
      <x:c r="M275" s="1"/>
      <x:c r="N275" s="1"/>
      <x:c r="O275" s="1"/>
      <x:c r="P275" s="1"/>
      <x:c r="Q275" s="1"/>
      <x:c r="R275" s="1"/>
      <x:c r="S275" s="1"/>
      <x:c r="T275" s="1"/>
      <x:c r="U275" s="1"/>
      <x:c r="V275" s="1"/>
      <x:c r="W275" s="1"/>
    </x:row>
    <x:row r="276">
      <x:c r="A276" s="1"/>
      <x:c r="B276" s="1"/>
      <x:c r="C276" s="1"/>
      <x:c r="D276" s="1"/>
      <x:c r="E276" s="1"/>
      <x:c r="F276" s="1"/>
      <x:c r="G276" s="1"/>
      <x:c r="H276" s="1"/>
      <x:c r="I276" s="1"/>
      <x:c r="J276" s="1"/>
      <x:c r="K276" s="1"/>
      <x:c r="L276" s="1"/>
      <x:c r="M276" s="1"/>
      <x:c r="N276" s="1"/>
      <x:c r="O276" s="1"/>
      <x:c r="P276" s="1"/>
      <x:c r="Q276" s="1"/>
      <x:c r="R276" s="1"/>
      <x:c r="S276" s="1"/>
      <x:c r="T276" s="1"/>
      <x:c r="U276" s="1"/>
      <x:c r="V276" s="1"/>
      <x:c r="W276" s="1"/>
    </x:row>
    <x:row r="277">
      <x:c r="A277" s="1"/>
      <x:c r="B277" s="1"/>
      <x:c r="C277" s="1"/>
      <x:c r="D277" s="1"/>
      <x:c r="E277" s="1"/>
      <x:c r="F277" s="1"/>
      <x:c r="G277" s="1"/>
      <x:c r="H277" s="1"/>
      <x:c r="I277" s="1"/>
      <x:c r="J277" s="1"/>
      <x:c r="K277" s="1"/>
      <x:c r="L277" s="1"/>
      <x:c r="M277" s="1"/>
      <x:c r="N277" s="1"/>
      <x:c r="O277" s="1"/>
      <x:c r="P277" s="1"/>
      <x:c r="Q277" s="1"/>
      <x:c r="R277" s="1"/>
      <x:c r="S277" s="1"/>
      <x:c r="T277" s="1"/>
      <x:c r="U277" s="1"/>
      <x:c r="V277" s="1"/>
      <x:c r="W277" s="1"/>
    </x:row>
    <x:row r="278">
      <x:c r="A278" s="1"/>
      <x:c r="B278" s="1"/>
      <x:c r="C278" s="1"/>
      <x:c r="D278" s="1"/>
      <x:c r="E278" s="1"/>
      <x:c r="F278" s="1"/>
      <x:c r="G278" s="1"/>
      <x:c r="H278" s="1"/>
      <x:c r="I278" s="1"/>
      <x:c r="J278" s="1"/>
      <x:c r="K278" s="1"/>
      <x:c r="L278" s="1"/>
      <x:c r="M278" s="1"/>
      <x:c r="N278" s="1"/>
      <x:c r="O278" s="1"/>
      <x:c r="P278" s="1"/>
      <x:c r="Q278" s="1"/>
      <x:c r="R278" s="1"/>
      <x:c r="S278" s="1"/>
      <x:c r="T278" s="1"/>
      <x:c r="U278" s="1"/>
      <x:c r="V278" s="1"/>
      <x:c r="W278" s="1"/>
    </x:row>
    <x:row r="279">
      <x:c r="A279" s="1"/>
      <x:c r="B279" s="1"/>
      <x:c r="C279" s="1"/>
      <x:c r="D279" s="1"/>
      <x:c r="E279" s="1"/>
      <x:c r="F279" s="1"/>
      <x:c r="G279" s="1"/>
      <x:c r="H279" s="1"/>
      <x:c r="I279" s="1"/>
      <x:c r="J279" s="1"/>
      <x:c r="K279" s="1"/>
      <x:c r="L279" s="1"/>
      <x:c r="M279" s="1"/>
      <x:c r="N279" s="1"/>
      <x:c r="O279" s="1"/>
      <x:c r="P279" s="1"/>
      <x:c r="Q279" s="1"/>
      <x:c r="R279" s="1"/>
      <x:c r="S279" s="1"/>
      <x:c r="T279" s="1"/>
      <x:c r="U279" s="1"/>
      <x:c r="V279" s="1"/>
      <x:c r="W279" s="1"/>
    </x:row>
    <x:row r="280">
      <x:c r="A280" s="1"/>
      <x:c r="B280" s="1"/>
      <x:c r="C280" s="1"/>
      <x:c r="D280" s="1"/>
      <x:c r="E280" s="1"/>
      <x:c r="F280" s="1"/>
      <x:c r="G280" s="1"/>
      <x:c r="H280" s="1"/>
      <x:c r="I280" s="1"/>
      <x:c r="J280" s="1"/>
      <x:c r="K280" s="1"/>
      <x:c r="L280" s="1"/>
      <x:c r="M280" s="1"/>
      <x:c r="N280" s="1"/>
      <x:c r="O280" s="1"/>
      <x:c r="P280" s="1"/>
      <x:c r="Q280" s="1"/>
      <x:c r="R280" s="1"/>
      <x:c r="S280" s="1"/>
      <x:c r="T280" s="1"/>
      <x:c r="U280" s="1"/>
      <x:c r="V280" s="1"/>
      <x:c r="W280" s="1"/>
    </x:row>
    <x:row r="281">
      <x:c r="A281" s="1"/>
      <x:c r="B281" s="1"/>
      <x:c r="C281" s="1"/>
      <x:c r="D281" s="1"/>
      <x:c r="E281" s="1"/>
      <x:c r="F281" s="1"/>
      <x:c r="G281" s="1"/>
      <x:c r="H281" s="1"/>
      <x:c r="I281" s="1"/>
      <x:c r="J281" s="1"/>
      <x:c r="K281" s="1"/>
      <x:c r="L281" s="1"/>
      <x:c r="M281" s="1"/>
      <x:c r="N281" s="1"/>
      <x:c r="O281" s="1"/>
      <x:c r="P281" s="1"/>
      <x:c r="Q281" s="1"/>
      <x:c r="R281" s="1"/>
      <x:c r="S281" s="1"/>
      <x:c r="T281" s="1"/>
      <x:c r="U281" s="1"/>
      <x:c r="V281" s="1"/>
      <x:c r="W281" s="1"/>
    </x:row>
    <x:row r="282">
      <x:c r="A282" s="1"/>
      <x:c r="B282" s="1"/>
      <x:c r="C282" s="1"/>
      <x:c r="D282" s="1"/>
      <x:c r="E282" s="1"/>
      <x:c r="F282" s="1"/>
      <x:c r="G282" s="1"/>
      <x:c r="H282" s="1"/>
      <x:c r="I282" s="1"/>
      <x:c r="J282" s="1"/>
      <x:c r="K282" s="1"/>
      <x:c r="L282" s="1"/>
      <x:c r="M282" s="1"/>
      <x:c r="N282" s="1"/>
      <x:c r="O282" s="1"/>
      <x:c r="P282" s="1"/>
      <x:c r="Q282" s="1"/>
      <x:c r="R282" s="1"/>
      <x:c r="S282" s="1"/>
      <x:c r="T282" s="1"/>
      <x:c r="U282" s="1"/>
      <x:c r="V282" s="1"/>
      <x:c r="W282" s="1"/>
    </x:row>
    <x:row r="283">
      <x:c r="A283" s="1"/>
      <x:c r="B283" s="1"/>
      <x:c r="C283" s="1"/>
      <x:c r="D283" s="1"/>
      <x:c r="E283" s="1"/>
      <x:c r="F283" s="1"/>
      <x:c r="G283" s="1"/>
      <x:c r="H283" s="1"/>
      <x:c r="I283" s="1"/>
      <x:c r="J283" s="1"/>
      <x:c r="K283" s="1"/>
      <x:c r="L283" s="1"/>
      <x:c r="M283" s="1"/>
      <x:c r="N283" s="1"/>
      <x:c r="O283" s="1"/>
      <x:c r="P283" s="1"/>
      <x:c r="Q283" s="1"/>
      <x:c r="R283" s="1"/>
      <x:c r="S283" s="1"/>
      <x:c r="T283" s="1"/>
      <x:c r="U283" s="1"/>
      <x:c r="V283" s="1"/>
      <x:c r="W283" s="1"/>
    </x:row>
    <x:row r="284">
      <x:c r="A284" s="1"/>
      <x:c r="B284" s="1"/>
      <x:c r="C284" s="1"/>
      <x:c r="D284" s="1"/>
      <x:c r="E284" s="1"/>
      <x:c r="F284" s="1"/>
      <x:c r="G284" s="1"/>
      <x:c r="H284" s="1"/>
      <x:c r="I284" s="1"/>
      <x:c r="J284" s="1"/>
      <x:c r="K284" s="1"/>
      <x:c r="L284" s="1"/>
      <x:c r="M284" s="1"/>
      <x:c r="N284" s="1"/>
      <x:c r="O284" s="1"/>
      <x:c r="P284" s="1"/>
      <x:c r="Q284" s="1"/>
      <x:c r="R284" s="1"/>
      <x:c r="S284" s="1"/>
      <x:c r="T284" s="1"/>
      <x:c r="U284" s="1"/>
      <x:c r="V284" s="1"/>
      <x:c r="W284" s="1"/>
    </x:row>
    <x:row r="285">
      <x:c r="A285" s="1"/>
      <x:c r="B285" s="1"/>
      <x:c r="C285" s="1"/>
      <x:c r="D285" s="1"/>
      <x:c r="E285" s="1"/>
      <x:c r="F285" s="1"/>
      <x:c r="G285" s="1"/>
      <x:c r="H285" s="1"/>
      <x:c r="I285" s="1"/>
      <x:c r="J285" s="1"/>
      <x:c r="K285" s="1"/>
      <x:c r="L285" s="1"/>
      <x:c r="M285" s="1"/>
      <x:c r="N285" s="1"/>
      <x:c r="O285" s="1"/>
      <x:c r="P285" s="1"/>
      <x:c r="Q285" s="1"/>
      <x:c r="R285" s="1"/>
      <x:c r="S285" s="1"/>
      <x:c r="T285" s="1"/>
      <x:c r="U285" s="1"/>
      <x:c r="V285" s="1"/>
      <x:c r="W285" s="1"/>
    </x:row>
    <x:row r="286">
      <x:c r="A286" s="1"/>
      <x:c r="B286" s="1"/>
      <x:c r="C286" s="1"/>
      <x:c r="D286" s="1"/>
      <x:c r="E286" s="1"/>
      <x:c r="F286" s="1"/>
      <x:c r="G286" s="1"/>
      <x:c r="H286" s="1"/>
      <x:c r="I286" s="1"/>
      <x:c r="J286" s="1"/>
      <x:c r="K286" s="1"/>
      <x:c r="L286" s="1"/>
      <x:c r="M286" s="1"/>
      <x:c r="N286" s="1"/>
      <x:c r="O286" s="1"/>
      <x:c r="P286" s="1"/>
      <x:c r="Q286" s="1"/>
      <x:c r="R286" s="1"/>
      <x:c r="S286" s="1"/>
      <x:c r="T286" s="1"/>
      <x:c r="U286" s="1"/>
      <x:c r="V286" s="1"/>
      <x:c r="W286" s="1"/>
    </x:row>
    <x:row r="287">
      <x:c r="A287" s="1"/>
      <x:c r="B287" s="1"/>
      <x:c r="C287" s="1"/>
      <x:c r="D287" s="1"/>
      <x:c r="E287" s="1"/>
      <x:c r="F287" s="1"/>
      <x:c r="G287" s="1"/>
      <x:c r="H287" s="1"/>
      <x:c r="I287" s="1"/>
      <x:c r="J287" s="1"/>
      <x:c r="K287" s="1"/>
      <x:c r="L287" s="1"/>
      <x:c r="M287" s="1"/>
      <x:c r="N287" s="1"/>
      <x:c r="O287" s="1"/>
      <x:c r="P287" s="1"/>
      <x:c r="Q287" s="1"/>
      <x:c r="R287" s="1"/>
      <x:c r="S287" s="1"/>
      <x:c r="T287" s="1"/>
      <x:c r="U287" s="1"/>
      <x:c r="V287" s="1"/>
      <x:c r="W287" s="1"/>
    </x:row>
    <x:row r="288">
      <x:c r="A288" s="1"/>
      <x:c r="B288" s="1"/>
      <x:c r="C288" s="1"/>
      <x:c r="D288" s="1"/>
      <x:c r="E288" s="1"/>
      <x:c r="F288" s="1"/>
      <x:c r="G288" s="1"/>
      <x:c r="H288" s="1"/>
      <x:c r="I288" s="1"/>
      <x:c r="J288" s="1"/>
      <x:c r="K288" s="1"/>
      <x:c r="L288" s="1"/>
      <x:c r="M288" s="1"/>
      <x:c r="N288" s="1"/>
      <x:c r="O288" s="1"/>
      <x:c r="P288" s="1"/>
      <x:c r="Q288" s="1"/>
      <x:c r="R288" s="1"/>
      <x:c r="S288" s="1"/>
      <x:c r="T288" s="1"/>
      <x:c r="U288" s="1"/>
      <x:c r="V288" s="1"/>
      <x:c r="W288" s="1"/>
    </x:row>
    <x:row r="289">
      <x:c r="A289" s="1"/>
      <x:c r="B289" s="1"/>
      <x:c r="C289" s="1"/>
      <x:c r="D289" s="1"/>
      <x:c r="E289" s="1"/>
      <x:c r="F289" s="1"/>
      <x:c r="G289" s="1"/>
      <x:c r="H289" s="1"/>
      <x:c r="I289" s="1"/>
      <x:c r="J289" s="1"/>
      <x:c r="K289" s="1"/>
      <x:c r="L289" s="1"/>
      <x:c r="M289" s="1"/>
      <x:c r="N289" s="1"/>
      <x:c r="O289" s="1"/>
      <x:c r="P289" s="1"/>
      <x:c r="Q289" s="1"/>
      <x:c r="R289" s="1"/>
      <x:c r="S289" s="1"/>
      <x:c r="T289" s="1"/>
      <x:c r="U289" s="1"/>
      <x:c r="V289" s="1"/>
      <x:c r="W289" s="1"/>
    </x:row>
    <x:row r="290">
      <x:c r="A290" s="1"/>
      <x:c r="B290" s="1"/>
      <x:c r="C290" s="1"/>
      <x:c r="D290" s="1"/>
      <x:c r="E290" s="1"/>
      <x:c r="F290" s="1"/>
      <x:c r="G290" s="1"/>
      <x:c r="H290" s="1"/>
      <x:c r="I290" s="1"/>
      <x:c r="J290" s="1"/>
      <x:c r="K290" s="1"/>
      <x:c r="L290" s="1"/>
      <x:c r="M290" s="1"/>
      <x:c r="N290" s="1"/>
      <x:c r="O290" s="1"/>
      <x:c r="P290" s="1"/>
      <x:c r="Q290" s="1"/>
      <x:c r="R290" s="1"/>
      <x:c r="S290" s="1"/>
      <x:c r="T290" s="1"/>
      <x:c r="U290" s="1"/>
      <x:c r="V290" s="1"/>
      <x:c r="W290" s="1"/>
    </x:row>
    <x:row r="291">
      <x:c r="A291" s="1"/>
      <x:c r="B291" s="1"/>
      <x:c r="C291" s="1"/>
      <x:c r="D291" s="1"/>
      <x:c r="E291" s="1"/>
      <x:c r="F291" s="1"/>
      <x:c r="G291" s="1"/>
      <x:c r="H291" s="1"/>
      <x:c r="I291" s="1"/>
      <x:c r="J291" s="1"/>
      <x:c r="K291" s="1"/>
      <x:c r="L291" s="1"/>
      <x:c r="M291" s="1"/>
      <x:c r="N291" s="1"/>
      <x:c r="O291" s="1"/>
      <x:c r="P291" s="1"/>
      <x:c r="Q291" s="1"/>
      <x:c r="R291" s="1"/>
      <x:c r="S291" s="1"/>
      <x:c r="T291" s="1"/>
      <x:c r="U291" s="1"/>
      <x:c r="V291" s="1"/>
      <x:c r="W291" s="1"/>
    </x:row>
    <x:row r="292">
      <x:c r="A292" s="1"/>
      <x:c r="B292" s="1"/>
      <x:c r="C292" s="1"/>
      <x:c r="D292" s="1"/>
      <x:c r="E292" s="1"/>
      <x:c r="F292" s="1"/>
      <x:c r="G292" s="1"/>
      <x:c r="H292" s="1"/>
      <x:c r="I292" s="1"/>
      <x:c r="J292" s="1"/>
      <x:c r="K292" s="1"/>
      <x:c r="L292" s="1"/>
      <x:c r="M292" s="1"/>
      <x:c r="N292" s="1"/>
      <x:c r="O292" s="1"/>
      <x:c r="P292" s="1"/>
      <x:c r="Q292" s="1"/>
      <x:c r="R292" s="1"/>
      <x:c r="S292" s="1"/>
      <x:c r="T292" s="1"/>
      <x:c r="U292" s="1"/>
      <x:c r="V292" s="1"/>
      <x:c r="W292" s="1"/>
    </x:row>
    <x:row r="293">
      <x:c r="A293" s="1"/>
      <x:c r="B293" s="1"/>
      <x:c r="C293" s="1"/>
      <x:c r="D293" s="1"/>
      <x:c r="E293" s="1"/>
      <x:c r="F293" s="1"/>
      <x:c r="G293" s="1"/>
      <x:c r="H293" s="1"/>
      <x:c r="I293" s="1"/>
      <x:c r="J293" s="1"/>
      <x:c r="K293" s="1"/>
      <x:c r="L293" s="1"/>
      <x:c r="M293" s="1"/>
      <x:c r="N293" s="1"/>
      <x:c r="O293" s="1"/>
      <x:c r="P293" s="1"/>
      <x:c r="Q293" s="1"/>
      <x:c r="R293" s="1"/>
      <x:c r="S293" s="1"/>
      <x:c r="T293" s="1"/>
      <x:c r="U293" s="1"/>
      <x:c r="V293" s="1"/>
      <x:c r="W293" s="1"/>
    </x:row>
    <x:row r="294">
      <x:c r="A294" s="1"/>
      <x:c r="B294" s="1"/>
      <x:c r="C294" s="1"/>
      <x:c r="D294" s="1"/>
      <x:c r="E294" s="1"/>
      <x:c r="F294" s="1"/>
      <x:c r="G294" s="1"/>
      <x:c r="H294" s="1"/>
      <x:c r="I294" s="1"/>
      <x:c r="J294" s="1"/>
      <x:c r="K294" s="1"/>
      <x:c r="L294" s="1"/>
      <x:c r="M294" s="1"/>
      <x:c r="N294" s="1"/>
      <x:c r="O294" s="1"/>
      <x:c r="P294" s="1"/>
      <x:c r="Q294" s="1"/>
      <x:c r="R294" s="1"/>
      <x:c r="S294" s="1"/>
      <x:c r="T294" s="1"/>
      <x:c r="U294" s="1"/>
      <x:c r="V294" s="1"/>
      <x:c r="W294" s="1"/>
    </x:row>
    <x:row r="295">
      <x:c r="A295" s="1"/>
      <x:c r="B295" s="1"/>
      <x:c r="C295" s="1"/>
      <x:c r="D295" s="1"/>
      <x:c r="E295" s="1"/>
      <x:c r="F295" s="1"/>
      <x:c r="G295" s="1"/>
      <x:c r="H295" s="1"/>
      <x:c r="I295" s="1"/>
      <x:c r="J295" s="1"/>
      <x:c r="K295" s="1"/>
      <x:c r="L295" s="1"/>
      <x:c r="M295" s="1"/>
      <x:c r="N295" s="1"/>
      <x:c r="O295" s="1"/>
      <x:c r="P295" s="1"/>
      <x:c r="Q295" s="1"/>
      <x:c r="R295" s="1"/>
      <x:c r="S295" s="1"/>
      <x:c r="T295" s="1"/>
      <x:c r="U295" s="1"/>
      <x:c r="V295" s="1"/>
      <x:c r="W295" s="1"/>
    </x:row>
    <x:row r="296">
      <x:c r="A296" s="1"/>
      <x:c r="B296" s="1"/>
      <x:c r="C296" s="1"/>
      <x:c r="D296" s="1"/>
      <x:c r="E296" s="1"/>
      <x:c r="F296" s="1"/>
      <x:c r="G296" s="1"/>
      <x:c r="H296" s="1"/>
      <x:c r="I296" s="1"/>
      <x:c r="J296" s="1"/>
      <x:c r="K296" s="1"/>
      <x:c r="L296" s="1"/>
      <x:c r="M296" s="1"/>
      <x:c r="N296" s="1"/>
      <x:c r="O296" s="1"/>
      <x:c r="P296" s="1"/>
      <x:c r="Q296" s="1"/>
      <x:c r="R296" s="1"/>
      <x:c r="S296" s="1"/>
      <x:c r="T296" s="1"/>
      <x:c r="U296" s="1"/>
      <x:c r="V296" s="1"/>
      <x:c r="W296" s="1"/>
    </x:row>
    <x:row r="297">
      <x:c r="A297" s="1"/>
      <x:c r="B297" s="1"/>
      <x:c r="C297" s="1"/>
      <x:c r="D297" s="1"/>
      <x:c r="E297" s="1"/>
      <x:c r="F297" s="1"/>
      <x:c r="G297" s="1"/>
      <x:c r="H297" s="1"/>
      <x:c r="I297" s="1"/>
      <x:c r="J297" s="1"/>
      <x:c r="K297" s="1"/>
      <x:c r="L297" s="1"/>
      <x:c r="M297" s="1"/>
      <x:c r="N297" s="1"/>
      <x:c r="O297" s="1"/>
      <x:c r="P297" s="1"/>
      <x:c r="Q297" s="1"/>
      <x:c r="R297" s="1"/>
      <x:c r="S297" s="1"/>
      <x:c r="T297" s="1"/>
      <x:c r="U297" s="1"/>
      <x:c r="V297" s="1"/>
      <x:c r="W297" s="1"/>
    </x:row>
    <x:row r="298">
      <x:c r="A298" s="1"/>
      <x:c r="B298" s="1"/>
      <x:c r="C298" s="1"/>
      <x:c r="D298" s="1"/>
      <x:c r="E298" s="1"/>
      <x:c r="F298" s="1"/>
      <x:c r="G298" s="1"/>
      <x:c r="H298" s="1"/>
      <x:c r="I298" s="1"/>
      <x:c r="J298" s="1"/>
      <x:c r="K298" s="1"/>
      <x:c r="L298" s="1"/>
      <x:c r="M298" s="1"/>
      <x:c r="N298" s="1"/>
      <x:c r="O298" s="1"/>
      <x:c r="P298" s="1"/>
      <x:c r="Q298" s="1"/>
      <x:c r="R298" s="1"/>
      <x:c r="S298" s="1"/>
      <x:c r="T298" s="1"/>
      <x:c r="U298" s="1"/>
      <x:c r="V298" s="1"/>
      <x:c r="W298" s="1"/>
    </x:row>
    <x:row r="299">
      <x:c r="A299" s="1"/>
      <x:c r="B299" s="1"/>
      <x:c r="C299" s="1"/>
      <x:c r="D299" s="1"/>
      <x:c r="E299" s="1"/>
      <x:c r="F299" s="1"/>
      <x:c r="G299" s="1"/>
      <x:c r="H299" s="1"/>
      <x:c r="I299" s="1"/>
      <x:c r="J299" s="1"/>
      <x:c r="K299" s="1"/>
      <x:c r="L299" s="1"/>
      <x:c r="M299" s="1"/>
      <x:c r="N299" s="1"/>
      <x:c r="O299" s="1"/>
      <x:c r="P299" s="1"/>
      <x:c r="Q299" s="1"/>
      <x:c r="R299" s="1"/>
      <x:c r="S299" s="1"/>
      <x:c r="T299" s="1"/>
      <x:c r="U299" s="1"/>
      <x:c r="V299" s="1"/>
      <x:c r="W299" s="1"/>
    </x:row>
    <x:row r="300">
      <x:c r="A300" s="1"/>
      <x:c r="B300" s="1"/>
      <x:c r="C300" s="1"/>
      <x:c r="D300" s="1"/>
      <x:c r="E300" s="1"/>
      <x:c r="F300" s="1"/>
      <x:c r="G300" s="1"/>
      <x:c r="H300" s="1"/>
      <x:c r="I300" s="1"/>
      <x:c r="J300" s="1"/>
      <x:c r="K300" s="1"/>
      <x:c r="L300" s="1"/>
      <x:c r="M300" s="1"/>
      <x:c r="N300" s="1"/>
      <x:c r="O300" s="1"/>
      <x:c r="P300" s="1"/>
      <x:c r="Q300" s="1"/>
      <x:c r="R300" s="1"/>
      <x:c r="S300" s="1"/>
      <x:c r="T300" s="1"/>
      <x:c r="U300" s="1"/>
      <x:c r="V300" s="1"/>
      <x:c r="W300" s="1"/>
    </x:row>
    <x:row r="301">
      <x:c r="A301" s="1"/>
      <x:c r="B301" s="1"/>
      <x:c r="C301" s="1"/>
      <x:c r="D301" s="1"/>
      <x:c r="E301" s="1"/>
      <x:c r="F301" s="1"/>
      <x:c r="G301" s="1"/>
      <x:c r="H301" s="1"/>
      <x:c r="I301" s="1"/>
      <x:c r="J301" s="1"/>
      <x:c r="K301" s="1"/>
      <x:c r="L301" s="1"/>
      <x:c r="M301" s="1"/>
      <x:c r="N301" s="1"/>
      <x:c r="O301" s="1"/>
      <x:c r="P301" s="1"/>
      <x:c r="Q301" s="1"/>
      <x:c r="R301" s="1"/>
      <x:c r="S301" s="1"/>
      <x:c r="T301" s="1"/>
      <x:c r="U301" s="1"/>
      <x:c r="V301" s="1"/>
      <x:c r="W301" s="1"/>
    </x:row>
    <x:row r="302">
      <x:c r="A302" s="1"/>
      <x:c r="B302" s="1"/>
      <x:c r="C302" s="1"/>
      <x:c r="D302" s="1"/>
      <x:c r="E302" s="1"/>
      <x:c r="F302" s="1"/>
      <x:c r="G302" s="1"/>
      <x:c r="H302" s="1"/>
      <x:c r="I302" s="1"/>
      <x:c r="J302" s="1"/>
      <x:c r="K302" s="1"/>
      <x:c r="L302" s="1"/>
      <x:c r="M302" s="1"/>
      <x:c r="N302" s="1"/>
      <x:c r="O302" s="1"/>
      <x:c r="P302" s="1"/>
      <x:c r="Q302" s="1"/>
      <x:c r="R302" s="1"/>
      <x:c r="S302" s="1"/>
      <x:c r="T302" s="1"/>
      <x:c r="U302" s="1"/>
      <x:c r="V302" s="1"/>
      <x:c r="W302" s="1"/>
    </x:row>
    <x:row r="303">
      <x:c r="A303" s="1"/>
      <x:c r="B303" s="1"/>
      <x:c r="C303" s="1"/>
      <x:c r="D303" s="1"/>
      <x:c r="E303" s="1"/>
      <x:c r="F303" s="1"/>
      <x:c r="G303" s="1"/>
      <x:c r="H303" s="1"/>
      <x:c r="I303" s="1"/>
      <x:c r="J303" s="1"/>
      <x:c r="K303" s="1"/>
      <x:c r="L303" s="1"/>
      <x:c r="M303" s="1"/>
      <x:c r="N303" s="1"/>
      <x:c r="O303" s="1"/>
      <x:c r="P303" s="1"/>
      <x:c r="Q303" s="1"/>
      <x:c r="R303" s="1"/>
      <x:c r="S303" s="1"/>
      <x:c r="T303" s="1"/>
      <x:c r="U303" s="1"/>
      <x:c r="V303" s="1"/>
      <x:c r="W303" s="1"/>
    </x:row>
    <x:row r="304">
      <x:c r="A304" s="1"/>
      <x:c r="B304" s="1"/>
      <x:c r="C304" s="1"/>
      <x:c r="D304" s="1"/>
      <x:c r="E304" s="1"/>
      <x:c r="F304" s="1"/>
      <x:c r="G304" s="1"/>
      <x:c r="H304" s="1"/>
      <x:c r="I304" s="1"/>
      <x:c r="J304" s="1"/>
      <x:c r="K304" s="1"/>
      <x:c r="L304" s="1"/>
      <x:c r="M304" s="1"/>
      <x:c r="N304" s="1"/>
      <x:c r="O304" s="1"/>
      <x:c r="P304" s="1"/>
      <x:c r="Q304" s="1"/>
      <x:c r="R304" s="1"/>
      <x:c r="S304" s="1"/>
      <x:c r="T304" s="1"/>
      <x:c r="U304" s="1"/>
      <x:c r="V304" s="1"/>
      <x:c r="W304" s="1"/>
    </x:row>
    <x:row r="305">
      <x:c r="A305" s="1"/>
      <x:c r="B305" s="1"/>
      <x:c r="C305" s="1"/>
      <x:c r="D305" s="1"/>
      <x:c r="E305" s="1"/>
      <x:c r="F305" s="1"/>
      <x:c r="G305" s="1"/>
      <x:c r="H305" s="1"/>
      <x:c r="I305" s="1"/>
      <x:c r="J305" s="1"/>
      <x:c r="K305" s="1"/>
      <x:c r="L305" s="1"/>
      <x:c r="M305" s="1"/>
      <x:c r="N305" s="1"/>
      <x:c r="O305" s="1"/>
      <x:c r="P305" s="1"/>
      <x:c r="Q305" s="1"/>
      <x:c r="R305" s="1"/>
      <x:c r="S305" s="1"/>
      <x:c r="T305" s="1"/>
      <x:c r="U305" s="1"/>
      <x:c r="V305" s="1"/>
      <x:c r="W305" s="1"/>
    </x:row>
    <x:row r="306">
      <x:c r="A306" s="1"/>
      <x:c r="B306" s="1"/>
      <x:c r="C306" s="1"/>
      <x:c r="D306" s="1"/>
      <x:c r="E306" s="1"/>
      <x:c r="F306" s="1"/>
      <x:c r="G306" s="1"/>
      <x:c r="H306" s="1"/>
      <x:c r="I306" s="1"/>
      <x:c r="J306" s="1"/>
      <x:c r="K306" s="1"/>
      <x:c r="L306" s="1"/>
      <x:c r="M306" s="1"/>
      <x:c r="N306" s="1"/>
      <x:c r="O306" s="1"/>
      <x:c r="P306" s="1"/>
      <x:c r="Q306" s="1"/>
      <x:c r="R306" s="1"/>
      <x:c r="S306" s="1"/>
      <x:c r="T306" s="1"/>
      <x:c r="U306" s="1"/>
      <x:c r="V306" s="1"/>
      <x:c r="W306" s="1"/>
    </x:row>
    <x:row r="307">
      <x:c r="A307" s="1"/>
      <x:c r="B307" s="1"/>
      <x:c r="C307" s="1"/>
      <x:c r="D307" s="1"/>
      <x:c r="E307" s="1"/>
      <x:c r="F307" s="1"/>
      <x:c r="G307" s="1"/>
      <x:c r="H307" s="1"/>
      <x:c r="I307" s="1"/>
      <x:c r="J307" s="1"/>
      <x:c r="K307" s="1"/>
      <x:c r="L307" s="1"/>
      <x:c r="M307" s="1"/>
      <x:c r="N307" s="1"/>
      <x:c r="O307" s="1"/>
      <x:c r="P307" s="1"/>
      <x:c r="Q307" s="1"/>
      <x:c r="R307" s="1"/>
      <x:c r="S307" s="1"/>
      <x:c r="T307" s="1"/>
      <x:c r="U307" s="1"/>
      <x:c r="V307" s="1"/>
      <x:c r="W307" s="1"/>
    </x:row>
    <x:row r="308">
      <x:c r="A308" s="1"/>
      <x:c r="B308" s="1"/>
      <x:c r="C308" s="1"/>
      <x:c r="D308" s="1"/>
      <x:c r="E308" s="1"/>
      <x:c r="F308" s="1"/>
      <x:c r="G308" s="1"/>
      <x:c r="H308" s="1"/>
      <x:c r="I308" s="1"/>
      <x:c r="J308" s="1"/>
      <x:c r="K308" s="1"/>
      <x:c r="L308" s="1"/>
      <x:c r="M308" s="1"/>
      <x:c r="N308" s="1"/>
      <x:c r="O308" s="1"/>
      <x:c r="P308" s="1"/>
      <x:c r="Q308" s="1"/>
      <x:c r="R308" s="1"/>
      <x:c r="S308" s="1"/>
      <x:c r="T308" s="1"/>
      <x:c r="U308" s="1"/>
      <x:c r="V308" s="1"/>
      <x:c r="W308" s="1"/>
    </x:row>
    <x:row r="309">
      <x:c r="A309" s="1"/>
      <x:c r="B309" s="1"/>
      <x:c r="C309" s="1"/>
      <x:c r="D309" s="1"/>
      <x:c r="E309" s="1"/>
      <x:c r="F309" s="1"/>
      <x:c r="G309" s="1"/>
      <x:c r="H309" s="1"/>
      <x:c r="I309" s="1"/>
      <x:c r="J309" s="1"/>
      <x:c r="K309" s="1"/>
      <x:c r="L309" s="1"/>
      <x:c r="M309" s="1"/>
      <x:c r="N309" s="1"/>
      <x:c r="O309" s="1"/>
      <x:c r="P309" s="1"/>
      <x:c r="Q309" s="1"/>
      <x:c r="R309" s="1"/>
      <x:c r="S309" s="1"/>
      <x:c r="T309" s="1"/>
      <x:c r="U309" s="1"/>
      <x:c r="V309" s="1"/>
      <x:c r="W309" s="1"/>
    </x:row>
    <x:row r="310">
      <x:c r="A310" s="1"/>
      <x:c r="B310" s="1"/>
      <x:c r="C310" s="1"/>
      <x:c r="D310" s="1"/>
      <x:c r="E310" s="1"/>
      <x:c r="F310" s="1"/>
      <x:c r="G310" s="1"/>
      <x:c r="H310" s="1"/>
      <x:c r="I310" s="1"/>
      <x:c r="J310" s="1"/>
      <x:c r="K310" s="1"/>
      <x:c r="L310" s="1"/>
      <x:c r="M310" s="1"/>
      <x:c r="N310" s="1"/>
      <x:c r="O310" s="1"/>
      <x:c r="P310" s="1"/>
      <x:c r="Q310" s="1"/>
      <x:c r="R310" s="1"/>
      <x:c r="S310" s="1"/>
      <x:c r="T310" s="1"/>
      <x:c r="U310" s="1"/>
      <x:c r="V310" s="1"/>
      <x:c r="W310" s="1"/>
    </x:row>
    <x:row r="311">
      <x:c r="A311" s="1"/>
      <x:c r="B311" s="1"/>
      <x:c r="C311" s="1"/>
      <x:c r="D311" s="1"/>
      <x:c r="E311" s="1"/>
      <x:c r="F311" s="1"/>
      <x:c r="G311" s="1"/>
      <x:c r="H311" s="1"/>
      <x:c r="I311" s="1"/>
      <x:c r="J311" s="1"/>
      <x:c r="K311" s="1"/>
      <x:c r="L311" s="1"/>
      <x:c r="M311" s="1"/>
      <x:c r="N311" s="1"/>
      <x:c r="O311" s="1"/>
      <x:c r="P311" s="1"/>
      <x:c r="Q311" s="1"/>
      <x:c r="R311" s="1"/>
      <x:c r="S311" s="1"/>
      <x:c r="T311" s="1"/>
      <x:c r="U311" s="1"/>
      <x:c r="V311" s="1"/>
      <x:c r="W311" s="1"/>
    </x:row>
    <x:row r="312">
      <x:c r="A312" s="1"/>
      <x:c r="B312" s="1"/>
      <x:c r="C312" s="1"/>
      <x:c r="D312" s="1"/>
      <x:c r="E312" s="1"/>
      <x:c r="F312" s="1"/>
      <x:c r="G312" s="1"/>
      <x:c r="H312" s="1"/>
      <x:c r="I312" s="1"/>
      <x:c r="J312" s="1"/>
      <x:c r="K312" s="1"/>
      <x:c r="L312" s="1"/>
      <x:c r="M312" s="1"/>
      <x:c r="N312" s="1"/>
      <x:c r="O312" s="1"/>
      <x:c r="P312" s="1"/>
      <x:c r="Q312" s="1"/>
      <x:c r="R312" s="1"/>
      <x:c r="S312" s="1"/>
      <x:c r="T312" s="1"/>
      <x:c r="U312" s="1"/>
      <x:c r="V312" s="1"/>
      <x:c r="W312" s="1"/>
    </x:row>
    <x:row r="313">
      <x:c r="A313" s="1"/>
      <x:c r="B313" s="1"/>
      <x:c r="C313" s="1"/>
      <x:c r="D313" s="1"/>
      <x:c r="E313" s="1"/>
      <x:c r="F313" s="1"/>
      <x:c r="G313" s="1"/>
      <x:c r="H313" s="1"/>
      <x:c r="I313" s="1"/>
      <x:c r="J313" s="1"/>
      <x:c r="K313" s="1"/>
      <x:c r="L313" s="1"/>
      <x:c r="M313" s="1"/>
      <x:c r="N313" s="1"/>
      <x:c r="O313" s="1"/>
      <x:c r="P313" s="1"/>
      <x:c r="Q313" s="1"/>
      <x:c r="R313" s="1"/>
      <x:c r="S313" s="1"/>
      <x:c r="T313" s="1"/>
      <x:c r="U313" s="1"/>
      <x:c r="V313" s="1"/>
      <x:c r="W313" s="1"/>
    </x:row>
    <x:row r="314">
      <x:c r="A314" s="1"/>
      <x:c r="B314" s="1"/>
      <x:c r="C314" s="1"/>
      <x:c r="D314" s="1"/>
      <x:c r="E314" s="1"/>
      <x:c r="F314" s="1"/>
      <x:c r="G314" s="1"/>
      <x:c r="H314" s="1"/>
      <x:c r="I314" s="1"/>
      <x:c r="J314" s="1"/>
      <x:c r="K314" s="1"/>
      <x:c r="L314" s="1"/>
      <x:c r="M314" s="1"/>
      <x:c r="N314" s="1"/>
      <x:c r="O314" s="1"/>
      <x:c r="P314" s="1"/>
      <x:c r="Q314" s="1"/>
      <x:c r="R314" s="1"/>
      <x:c r="S314" s="1"/>
      <x:c r="T314" s="1"/>
      <x:c r="U314" s="1"/>
      <x:c r="V314" s="1"/>
      <x:c r="W314" s="1"/>
    </x:row>
    <x:row r="315">
      <x:c r="A315" s="1"/>
      <x:c r="B315" s="1"/>
      <x:c r="C315" s="1"/>
      <x:c r="D315" s="1"/>
      <x:c r="E315" s="1"/>
      <x:c r="F315" s="1"/>
      <x:c r="G315" s="1"/>
      <x:c r="H315" s="1"/>
      <x:c r="I315" s="1"/>
      <x:c r="J315" s="1"/>
      <x:c r="K315" s="1"/>
      <x:c r="L315" s="1"/>
      <x:c r="M315" s="1"/>
      <x:c r="N315" s="1"/>
      <x:c r="O315" s="1"/>
      <x:c r="P315" s="1"/>
      <x:c r="Q315" s="1"/>
      <x:c r="R315" s="1"/>
      <x:c r="S315" s="1"/>
      <x:c r="T315" s="1"/>
      <x:c r="U315" s="1"/>
      <x:c r="V315" s="1"/>
      <x:c r="W315" s="1"/>
    </x:row>
    <x:row r="316">
      <x:c r="A316" s="1"/>
      <x:c r="B316" s="1"/>
      <x:c r="C316" s="1"/>
      <x:c r="D316" s="1"/>
      <x:c r="E316" s="1"/>
      <x:c r="F316" s="1"/>
      <x:c r="G316" s="1"/>
      <x:c r="H316" s="1"/>
      <x:c r="I316" s="1"/>
      <x:c r="J316" s="1"/>
      <x:c r="K316" s="1"/>
      <x:c r="L316" s="1"/>
      <x:c r="M316" s="1"/>
      <x:c r="N316" s="1"/>
      <x:c r="O316" s="1"/>
      <x:c r="P316" s="1"/>
      <x:c r="Q316" s="1"/>
      <x:c r="R316" s="1"/>
      <x:c r="S316" s="1"/>
      <x:c r="T316" s="1"/>
      <x:c r="U316" s="1"/>
      <x:c r="V316" s="1"/>
      <x:c r="W316" s="1"/>
    </x:row>
    <x:row r="317">
      <x:c r="A317" s="1"/>
      <x:c r="B317" s="1"/>
      <x:c r="C317" s="1"/>
      <x:c r="D317" s="1"/>
      <x:c r="E317" s="1"/>
      <x:c r="F317" s="1"/>
      <x:c r="G317" s="1"/>
      <x:c r="H317" s="1"/>
      <x:c r="I317" s="1"/>
      <x:c r="J317" s="1"/>
      <x:c r="K317" s="1"/>
      <x:c r="L317" s="1"/>
      <x:c r="M317" s="1"/>
      <x:c r="N317" s="1"/>
      <x:c r="O317" s="1"/>
      <x:c r="P317" s="1"/>
      <x:c r="Q317" s="1"/>
      <x:c r="R317" s="1"/>
      <x:c r="S317" s="1"/>
      <x:c r="T317" s="1"/>
      <x:c r="U317" s="1"/>
      <x:c r="V317" s="1"/>
      <x:c r="W317" s="1"/>
    </x:row>
    <x:row r="318">
      <x:c r="A318" s="1"/>
      <x:c r="B318" s="1"/>
      <x:c r="C318" s="1"/>
      <x:c r="D318" s="1"/>
      <x:c r="E318" s="1"/>
      <x:c r="F318" s="1"/>
      <x:c r="G318" s="1"/>
      <x:c r="H318" s="1"/>
      <x:c r="I318" s="1"/>
      <x:c r="J318" s="1"/>
      <x:c r="K318" s="1"/>
      <x:c r="L318" s="1"/>
      <x:c r="M318" s="1"/>
      <x:c r="N318" s="1"/>
      <x:c r="O318" s="1"/>
      <x:c r="P318" s="1"/>
      <x:c r="Q318" s="1"/>
      <x:c r="R318" s="1"/>
      <x:c r="S318" s="1"/>
      <x:c r="T318" s="1"/>
      <x:c r="U318" s="1"/>
      <x:c r="V318" s="1"/>
      <x:c r="W318" s="1"/>
    </x:row>
    <x:row r="319">
      <x:c r="A319" s="1"/>
      <x:c r="B319" s="1"/>
      <x:c r="C319" s="1"/>
      <x:c r="D319" s="1"/>
      <x:c r="E319" s="1"/>
      <x:c r="F319" s="1"/>
      <x:c r="G319" s="1"/>
      <x:c r="H319" s="1"/>
      <x:c r="I319" s="1"/>
      <x:c r="J319" s="1"/>
      <x:c r="K319" s="1"/>
      <x:c r="L319" s="1"/>
      <x:c r="M319" s="1"/>
      <x:c r="N319" s="1"/>
      <x:c r="O319" s="1"/>
      <x:c r="P319" s="1"/>
      <x:c r="Q319" s="1"/>
      <x:c r="R319" s="1"/>
      <x:c r="S319" s="1"/>
      <x:c r="T319" s="1"/>
      <x:c r="U319" s="1"/>
      <x:c r="V319" s="1"/>
      <x:c r="W319" s="1"/>
    </x:row>
    <x:row r="320">
      <x:c r="A320" s="1"/>
      <x:c r="B320" s="1"/>
      <x:c r="C320" s="1"/>
      <x:c r="D320" s="1"/>
      <x:c r="E320" s="1"/>
      <x:c r="F320" s="1"/>
      <x:c r="G320" s="1"/>
      <x:c r="H320" s="1"/>
      <x:c r="I320" s="1"/>
      <x:c r="J320" s="1"/>
      <x:c r="K320" s="1"/>
      <x:c r="L320" s="1"/>
      <x:c r="M320" s="1"/>
      <x:c r="N320" s="1"/>
      <x:c r="O320" s="1"/>
      <x:c r="P320" s="1"/>
      <x:c r="Q320" s="1"/>
      <x:c r="R320" s="1"/>
      <x:c r="S320" s="1"/>
      <x:c r="T320" s="1"/>
      <x:c r="U320" s="1"/>
      <x:c r="V320" s="1"/>
      <x:c r="W320" s="1"/>
    </x:row>
    <x:row r="321">
      <x:c r="A321" s="1"/>
      <x:c r="B321" s="1"/>
      <x:c r="C321" s="1"/>
      <x:c r="D321" s="1"/>
      <x:c r="E321" s="1"/>
      <x:c r="F321" s="1"/>
      <x:c r="G321" s="1"/>
      <x:c r="H321" s="1"/>
      <x:c r="I321" s="1"/>
      <x:c r="J321" s="1"/>
      <x:c r="K321" s="1"/>
      <x:c r="L321" s="1"/>
      <x:c r="M321" s="1"/>
      <x:c r="N321" s="1"/>
      <x:c r="O321" s="1"/>
      <x:c r="P321" s="1"/>
      <x:c r="Q321" s="1"/>
      <x:c r="R321" s="1"/>
      <x:c r="S321" s="1"/>
      <x:c r="T321" s="1"/>
      <x:c r="U321" s="1"/>
      <x:c r="V321" s="1"/>
      <x:c r="W321" s="1"/>
    </x:row>
    <x:row r="322">
      <x:c r="A322" s="1"/>
      <x:c r="B322" s="1"/>
      <x:c r="C322" s="1"/>
      <x:c r="D322" s="1"/>
      <x:c r="E322" s="1"/>
      <x:c r="F322" s="1"/>
      <x:c r="G322" s="1"/>
      <x:c r="H322" s="1"/>
      <x:c r="I322" s="1"/>
      <x:c r="J322" s="1"/>
      <x:c r="K322" s="1"/>
      <x:c r="L322" s="1"/>
      <x:c r="M322" s="1"/>
      <x:c r="N322" s="1"/>
      <x:c r="O322" s="1"/>
      <x:c r="P322" s="1"/>
      <x:c r="Q322" s="1"/>
      <x:c r="R322" s="1"/>
      <x:c r="S322" s="1"/>
      <x:c r="T322" s="1"/>
      <x:c r="U322" s="1"/>
      <x:c r="V322" s="1"/>
      <x:c r="W322" s="1"/>
    </x:row>
    <x:row r="323">
      <x:c r="A323" s="1"/>
      <x:c r="B323" s="1"/>
      <x:c r="C323" s="1"/>
      <x:c r="D323" s="1"/>
      <x:c r="E323" s="1"/>
      <x:c r="F323" s="1"/>
      <x:c r="G323" s="1"/>
      <x:c r="H323" s="1"/>
      <x:c r="I323" s="1"/>
      <x:c r="J323" s="1"/>
      <x:c r="K323" s="1"/>
      <x:c r="L323" s="1"/>
      <x:c r="M323" s="1"/>
      <x:c r="N323" s="1"/>
      <x:c r="O323" s="1"/>
      <x:c r="P323" s="1"/>
      <x:c r="Q323" s="1"/>
      <x:c r="R323" s="1"/>
      <x:c r="S323" s="1"/>
      <x:c r="T323" s="1"/>
      <x:c r="U323" s="1"/>
      <x:c r="V323" s="1"/>
      <x:c r="W323" s="1"/>
    </x:row>
    <x:row r="324">
      <x:c r="A324" s="1"/>
      <x:c r="B324" s="1"/>
      <x:c r="C324" s="1"/>
      <x:c r="D324" s="1"/>
      <x:c r="E324" s="1"/>
      <x:c r="F324" s="1"/>
      <x:c r="G324" s="1"/>
      <x:c r="H324" s="1"/>
      <x:c r="I324" s="1"/>
      <x:c r="J324" s="1"/>
      <x:c r="K324" s="1"/>
      <x:c r="L324" s="1"/>
      <x:c r="M324" s="1"/>
      <x:c r="N324" s="1"/>
      <x:c r="O324" s="1"/>
      <x:c r="P324" s="1"/>
      <x:c r="Q324" s="1"/>
      <x:c r="R324" s="1"/>
      <x:c r="S324" s="1"/>
      <x:c r="T324" s="1"/>
      <x:c r="U324" s="1"/>
      <x:c r="V324" s="1"/>
      <x:c r="W324" s="1"/>
    </x:row>
    <x:row r="325">
      <x:c r="A325" s="1"/>
      <x:c r="B325" s="1"/>
      <x:c r="C325" s="1"/>
      <x:c r="D325" s="1"/>
      <x:c r="E325" s="1"/>
      <x:c r="F325" s="1"/>
      <x:c r="G325" s="1"/>
      <x:c r="H325" s="1"/>
      <x:c r="I325" s="1"/>
      <x:c r="J325" s="1"/>
      <x:c r="K325" s="1"/>
      <x:c r="L325" s="1"/>
      <x:c r="M325" s="1"/>
      <x:c r="N325" s="1"/>
      <x:c r="O325" s="1"/>
      <x:c r="P325" s="1"/>
      <x:c r="Q325" s="1"/>
      <x:c r="R325" s="1"/>
      <x:c r="S325" s="1"/>
      <x:c r="T325" s="1"/>
      <x:c r="U325" s="1"/>
      <x:c r="V325" s="1"/>
      <x:c r="W325" s="1"/>
    </x:row>
    <x:row r="326">
      <x:c r="A326" s="1"/>
      <x:c r="B326" s="1"/>
      <x:c r="C326" s="1"/>
      <x:c r="D326" s="1"/>
      <x:c r="E326" s="1"/>
      <x:c r="F326" s="1"/>
      <x:c r="G326" s="1"/>
      <x:c r="H326" s="1"/>
      <x:c r="I326" s="1"/>
      <x:c r="J326" s="1"/>
      <x:c r="K326" s="1"/>
      <x:c r="L326" s="1"/>
      <x:c r="M326" s="1"/>
      <x:c r="N326" s="1"/>
      <x:c r="O326" s="1"/>
      <x:c r="P326" s="1"/>
      <x:c r="Q326" s="1"/>
      <x:c r="R326" s="1"/>
      <x:c r="S326" s="1"/>
      <x:c r="T326" s="1"/>
      <x:c r="U326" s="1"/>
      <x:c r="V326" s="1"/>
      <x:c r="W326" s="1"/>
    </x:row>
    <x:row r="327">
      <x:c r="A327" s="1"/>
      <x:c r="B327" s="1"/>
      <x:c r="C327" s="1"/>
      <x:c r="D327" s="1"/>
      <x:c r="E327" s="1"/>
      <x:c r="F327" s="1"/>
      <x:c r="G327" s="1"/>
      <x:c r="H327" s="1"/>
      <x:c r="I327" s="1"/>
      <x:c r="J327" s="1"/>
      <x:c r="K327" s="1"/>
      <x:c r="L327" s="1"/>
      <x:c r="M327" s="1"/>
      <x:c r="N327" s="1"/>
      <x:c r="O327" s="1"/>
      <x:c r="P327" s="1"/>
      <x:c r="Q327" s="1"/>
      <x:c r="R327" s="1"/>
      <x:c r="S327" s="1"/>
      <x:c r="T327" s="1"/>
      <x:c r="U327" s="1"/>
      <x:c r="V327" s="1"/>
      <x:c r="W327" s="1"/>
    </x:row>
    <x:row r="328">
      <x:c r="A328" s="1"/>
      <x:c r="B328" s="1"/>
      <x:c r="C328" s="1"/>
      <x:c r="D328" s="1"/>
      <x:c r="E328" s="1"/>
      <x:c r="F328" s="1"/>
      <x:c r="G328" s="1"/>
      <x:c r="H328" s="1"/>
      <x:c r="I328" s="1"/>
      <x:c r="J328" s="1"/>
      <x:c r="K328" s="1"/>
      <x:c r="L328" s="1"/>
      <x:c r="M328" s="1"/>
      <x:c r="N328" s="1"/>
      <x:c r="O328" s="1"/>
      <x:c r="P328" s="1"/>
      <x:c r="Q328" s="1"/>
      <x:c r="R328" s="1"/>
      <x:c r="S328" s="1"/>
      <x:c r="T328" s="1"/>
      <x:c r="U328" s="1"/>
      <x:c r="V328" s="1"/>
      <x:c r="W328" s="1"/>
    </x:row>
    <x:row r="329">
      <x:c r="A329" s="1"/>
      <x:c r="B329" s="1"/>
      <x:c r="C329" s="1"/>
      <x:c r="D329" s="1"/>
      <x:c r="E329" s="1"/>
      <x:c r="F329" s="1"/>
      <x:c r="G329" s="1"/>
      <x:c r="H329" s="1"/>
      <x:c r="I329" s="1"/>
      <x:c r="J329" s="1"/>
      <x:c r="K329" s="1"/>
      <x:c r="L329" s="1"/>
      <x:c r="M329" s="1"/>
      <x:c r="N329" s="1"/>
      <x:c r="O329" s="1"/>
      <x:c r="P329" s="1"/>
      <x:c r="Q329" s="1"/>
      <x:c r="R329" s="1"/>
      <x:c r="S329" s="1"/>
      <x:c r="T329" s="1"/>
      <x:c r="U329" s="1"/>
      <x:c r="V329" s="1"/>
      <x:c r="W329" s="1"/>
    </x:row>
    <x:row r="330">
      <x:c r="A330" s="1"/>
      <x:c r="B330" s="1"/>
      <x:c r="C330" s="1"/>
      <x:c r="D330" s="1"/>
      <x:c r="E330" s="1"/>
      <x:c r="F330" s="1"/>
      <x:c r="G330" s="1"/>
      <x:c r="H330" s="1"/>
      <x:c r="I330" s="1"/>
      <x:c r="J330" s="1"/>
      <x:c r="K330" s="1"/>
      <x:c r="L330" s="1"/>
      <x:c r="M330" s="1"/>
      <x:c r="N330" s="1"/>
      <x:c r="O330" s="1"/>
      <x:c r="P330" s="1"/>
      <x:c r="Q330" s="1"/>
      <x:c r="R330" s="1"/>
      <x:c r="S330" s="1"/>
      <x:c r="T330" s="1"/>
      <x:c r="U330" s="1"/>
      <x:c r="V330" s="1"/>
      <x:c r="W330" s="1"/>
    </x:row>
    <x:row r="331">
      <x:c r="A331" s="1"/>
      <x:c r="B331" s="1"/>
      <x:c r="C331" s="1"/>
      <x:c r="D331" s="1"/>
      <x:c r="E331" s="1"/>
      <x:c r="F331" s="1"/>
      <x:c r="G331" s="1"/>
      <x:c r="H331" s="1"/>
      <x:c r="I331" s="1"/>
      <x:c r="J331" s="1"/>
      <x:c r="K331" s="1"/>
      <x:c r="L331" s="1"/>
      <x:c r="M331" s="1"/>
      <x:c r="N331" s="1"/>
      <x:c r="O331" s="1"/>
      <x:c r="P331" s="1"/>
      <x:c r="Q331" s="1"/>
      <x:c r="R331" s="1"/>
      <x:c r="S331" s="1"/>
      <x:c r="T331" s="1"/>
      <x:c r="U331" s="1"/>
      <x:c r="V331" s="1"/>
      <x:c r="W331" s="1"/>
    </x:row>
    <x:row r="332">
      <x:c r="A332" s="1"/>
      <x:c r="B332" s="1"/>
      <x:c r="C332" s="1"/>
      <x:c r="D332" s="1"/>
      <x:c r="E332" s="1"/>
      <x:c r="F332" s="1"/>
      <x:c r="G332" s="1"/>
      <x:c r="H332" s="1"/>
      <x:c r="I332" s="1"/>
      <x:c r="J332" s="1"/>
      <x:c r="K332" s="1"/>
      <x:c r="L332" s="1"/>
      <x:c r="M332" s="1"/>
      <x:c r="N332" s="1"/>
      <x:c r="O332" s="1"/>
      <x:c r="P332" s="1"/>
      <x:c r="Q332" s="1"/>
      <x:c r="R332" s="1"/>
      <x:c r="S332" s="1"/>
      <x:c r="T332" s="1"/>
      <x:c r="U332" s="1"/>
      <x:c r="V332" s="1"/>
      <x:c r="W332" s="1"/>
    </x:row>
    <x:row r="333">
      <x:c r="A333" s="1"/>
      <x:c r="B333" s="1"/>
      <x:c r="C333" s="1"/>
      <x:c r="D333" s="1"/>
      <x:c r="E333" s="1"/>
      <x:c r="F333" s="1"/>
      <x:c r="G333" s="1"/>
      <x:c r="H333" s="1"/>
      <x:c r="I333" s="1"/>
      <x:c r="J333" s="1"/>
      <x:c r="K333" s="1"/>
      <x:c r="L333" s="1"/>
      <x:c r="M333" s="1"/>
      <x:c r="N333" s="1"/>
      <x:c r="O333" s="1"/>
      <x:c r="P333" s="1"/>
      <x:c r="Q333" s="1"/>
      <x:c r="R333" s="1"/>
      <x:c r="S333" s="1"/>
      <x:c r="T333" s="1"/>
      <x:c r="U333" s="1"/>
      <x:c r="V333" s="1"/>
      <x:c r="W333" s="1"/>
    </x:row>
    <x:row r="334">
      <x:c r="A334" s="1"/>
      <x:c r="B334" s="1"/>
      <x:c r="C334" s="1"/>
      <x:c r="D334" s="1"/>
      <x:c r="E334" s="1"/>
      <x:c r="F334" s="1"/>
      <x:c r="G334" s="1"/>
      <x:c r="H334" s="1"/>
      <x:c r="I334" s="1"/>
      <x:c r="J334" s="1"/>
      <x:c r="K334" s="1"/>
      <x:c r="L334" s="1"/>
      <x:c r="M334" s="1"/>
      <x:c r="N334" s="1"/>
      <x:c r="O334" s="1"/>
      <x:c r="P334" s="1"/>
      <x:c r="Q334" s="1"/>
      <x:c r="R334" s="1"/>
      <x:c r="S334" s="1"/>
      <x:c r="T334" s="1"/>
      <x:c r="U334" s="1"/>
      <x:c r="V334" s="1"/>
      <x:c r="W334" s="1"/>
    </x:row>
    <x:row r="335">
      <x:c r="A335" s="1"/>
      <x:c r="B335" s="1"/>
      <x:c r="C335" s="1"/>
      <x:c r="D335" s="1"/>
      <x:c r="E335" s="1"/>
      <x:c r="F335" s="1"/>
      <x:c r="G335" s="1"/>
      <x:c r="H335" s="1"/>
      <x:c r="I335" s="1"/>
      <x:c r="J335" s="1"/>
      <x:c r="K335" s="1"/>
      <x:c r="L335" s="1"/>
      <x:c r="M335" s="1"/>
      <x:c r="N335" s="1"/>
      <x:c r="O335" s="1"/>
      <x:c r="P335" s="1"/>
      <x:c r="Q335" s="1"/>
      <x:c r="R335" s="1"/>
      <x:c r="S335" s="1"/>
      <x:c r="T335" s="1"/>
      <x:c r="U335" s="1"/>
      <x:c r="V335" s="1"/>
      <x:c r="W335" s="1"/>
    </x:row>
    <x:row r="336">
      <x:c r="A336" s="1"/>
      <x:c r="B336" s="1"/>
      <x:c r="C336" s="1"/>
      <x:c r="D336" s="1"/>
      <x:c r="E336" s="1"/>
      <x:c r="F336" s="1"/>
      <x:c r="G336" s="1"/>
      <x:c r="H336" s="1"/>
      <x:c r="I336" s="1"/>
      <x:c r="J336" s="1"/>
      <x:c r="K336" s="1"/>
      <x:c r="L336" s="1"/>
      <x:c r="M336" s="1"/>
      <x:c r="N336" s="1"/>
      <x:c r="O336" s="1"/>
      <x:c r="P336" s="1"/>
      <x:c r="Q336" s="1"/>
      <x:c r="R336" s="1"/>
      <x:c r="S336" s="1"/>
      <x:c r="T336" s="1"/>
      <x:c r="U336" s="1"/>
      <x:c r="V336" s="1"/>
      <x:c r="W336" s="1"/>
    </x:row>
    <x:row r="337">
      <x:c r="A337" s="1"/>
      <x:c r="B337" s="1"/>
      <x:c r="C337" s="1"/>
      <x:c r="D337" s="1"/>
      <x:c r="E337" s="1"/>
      <x:c r="F337" s="1"/>
      <x:c r="G337" s="1"/>
      <x:c r="H337" s="1"/>
      <x:c r="I337" s="1"/>
      <x:c r="J337" s="1"/>
      <x:c r="K337" s="1"/>
      <x:c r="L337" s="1"/>
      <x:c r="M337" s="1"/>
      <x:c r="N337" s="1"/>
      <x:c r="O337" s="1"/>
      <x:c r="P337" s="1"/>
      <x:c r="Q337" s="1"/>
      <x:c r="R337" s="1"/>
      <x:c r="S337" s="1"/>
      <x:c r="T337" s="1"/>
      <x:c r="U337" s="1"/>
      <x:c r="V337" s="1"/>
      <x:c r="W337" s="1"/>
    </x:row>
    <x:row r="338">
      <x:c r="A338" s="1"/>
      <x:c r="B338" s="1"/>
      <x:c r="C338" s="1"/>
      <x:c r="D338" s="1"/>
      <x:c r="E338" s="1"/>
      <x:c r="F338" s="1"/>
      <x:c r="G338" s="1"/>
      <x:c r="H338" s="1"/>
      <x:c r="I338" s="1"/>
      <x:c r="J338" s="1"/>
      <x:c r="K338" s="1"/>
      <x:c r="L338" s="1"/>
      <x:c r="M338" s="1"/>
      <x:c r="N338" s="1"/>
      <x:c r="O338" s="1"/>
      <x:c r="P338" s="1"/>
      <x:c r="Q338" s="1"/>
      <x:c r="R338" s="1"/>
      <x:c r="S338" s="1"/>
      <x:c r="T338" s="1"/>
      <x:c r="U338" s="1"/>
      <x:c r="V338" s="1"/>
      <x:c r="W338" s="1"/>
    </x:row>
    <x:row r="339">
      <x:c r="A339" s="1"/>
      <x:c r="B339" s="1"/>
      <x:c r="C339" s="1"/>
      <x:c r="D339" s="1"/>
      <x:c r="E339" s="1"/>
      <x:c r="F339" s="1"/>
      <x:c r="G339" s="1"/>
      <x:c r="H339" s="1"/>
      <x:c r="I339" s="1"/>
      <x:c r="J339" s="1"/>
      <x:c r="K339" s="1"/>
      <x:c r="L339" s="1"/>
      <x:c r="M339" s="1"/>
      <x:c r="N339" s="1"/>
      <x:c r="O339" s="1"/>
      <x:c r="P339" s="1"/>
      <x:c r="Q339" s="1"/>
      <x:c r="R339" s="1"/>
      <x:c r="S339" s="1"/>
      <x:c r="T339" s="1"/>
      <x:c r="U339" s="1"/>
      <x:c r="V339" s="1"/>
      <x:c r="W339" s="1"/>
    </x:row>
    <x:row r="340">
      <x:c r="A340" s="1"/>
      <x:c r="B340" s="1"/>
      <x:c r="C340" s="1"/>
      <x:c r="D340" s="1"/>
      <x:c r="E340" s="1"/>
      <x:c r="F340" s="1"/>
      <x:c r="G340" s="1"/>
      <x:c r="H340" s="1"/>
      <x:c r="I340" s="1"/>
      <x:c r="J340" s="1"/>
      <x:c r="K340" s="1"/>
      <x:c r="L340" s="1"/>
      <x:c r="M340" s="1"/>
      <x:c r="N340" s="1"/>
      <x:c r="O340" s="1"/>
      <x:c r="P340" s="1"/>
      <x:c r="Q340" s="1"/>
      <x:c r="R340" s="1"/>
      <x:c r="S340" s="1"/>
      <x:c r="T340" s="1"/>
      <x:c r="U340" s="1"/>
      <x:c r="V340" s="1"/>
      <x:c r="W340" s="1"/>
    </x:row>
    <x:row r="341">
      <x:c r="A341" s="1"/>
      <x:c r="B341" s="1"/>
      <x:c r="C341" s="1"/>
      <x:c r="D341" s="1"/>
      <x:c r="E341" s="1"/>
      <x:c r="F341" s="1"/>
      <x:c r="G341" s="1"/>
      <x:c r="H341" s="1"/>
      <x:c r="I341" s="1"/>
      <x:c r="J341" s="1"/>
      <x:c r="K341" s="1"/>
      <x:c r="L341" s="1"/>
      <x:c r="M341" s="1"/>
      <x:c r="N341" s="1"/>
      <x:c r="O341" s="1"/>
      <x:c r="P341" s="1"/>
      <x:c r="Q341" s="1"/>
      <x:c r="R341" s="1"/>
      <x:c r="S341" s="1"/>
      <x:c r="T341" s="1"/>
      <x:c r="U341" s="1"/>
      <x:c r="V341" s="1"/>
      <x:c r="W341" s="1"/>
    </x:row>
    <x:row r="342">
      <x:c r="A342" s="1"/>
      <x:c r="B342" s="1"/>
      <x:c r="C342" s="1"/>
      <x:c r="D342" s="1"/>
      <x:c r="E342" s="1"/>
      <x:c r="F342" s="1"/>
      <x:c r="G342" s="1"/>
      <x:c r="H342" s="1"/>
      <x:c r="I342" s="1"/>
      <x:c r="J342" s="1"/>
      <x:c r="K342" s="1"/>
      <x:c r="L342" s="1"/>
      <x:c r="M342" s="1"/>
      <x:c r="N342" s="1"/>
      <x:c r="O342" s="1"/>
      <x:c r="P342" s="1"/>
      <x:c r="Q342" s="1"/>
      <x:c r="R342" s="1"/>
      <x:c r="S342" s="1"/>
      <x:c r="T342" s="1"/>
      <x:c r="U342" s="1"/>
      <x:c r="V342" s="1"/>
      <x:c r="W342" s="1"/>
    </x:row>
    <x:row r="343">
      <x:c r="A343" s="1"/>
      <x:c r="B343" s="1"/>
      <x:c r="C343" s="1"/>
      <x:c r="D343" s="1"/>
      <x:c r="E343" s="1"/>
      <x:c r="F343" s="1"/>
      <x:c r="G343" s="1"/>
      <x:c r="H343" s="1"/>
      <x:c r="I343" s="1"/>
      <x:c r="J343" s="1"/>
      <x:c r="K343" s="1"/>
      <x:c r="L343" s="1"/>
      <x:c r="M343" s="1"/>
      <x:c r="N343" s="1"/>
      <x:c r="O343" s="1"/>
      <x:c r="P343" s="1"/>
      <x:c r="Q343" s="1"/>
      <x:c r="R343" s="1"/>
      <x:c r="S343" s="1"/>
      <x:c r="T343" s="1"/>
      <x:c r="U343" s="1"/>
      <x:c r="V343" s="1"/>
      <x:c r="W343" s="1"/>
    </x:row>
    <x:row r="344">
      <x:c r="A344" s="1"/>
      <x:c r="B344" s="1"/>
      <x:c r="C344" s="1"/>
      <x:c r="D344" s="1"/>
      <x:c r="E344" s="1"/>
      <x:c r="F344" s="1"/>
      <x:c r="G344" s="1"/>
      <x:c r="H344" s="1"/>
      <x:c r="I344" s="1"/>
      <x:c r="J344" s="1"/>
      <x:c r="K344" s="1"/>
      <x:c r="L344" s="1"/>
      <x:c r="M344" s="1"/>
      <x:c r="N344" s="1"/>
      <x:c r="O344" s="1"/>
      <x:c r="P344" s="1"/>
      <x:c r="Q344" s="1"/>
      <x:c r="R344" s="1"/>
      <x:c r="S344" s="1"/>
      <x:c r="T344" s="1"/>
      <x:c r="U344" s="1"/>
      <x:c r="V344" s="1"/>
      <x:c r="W344" s="1"/>
    </x:row>
    <x:row r="345">
      <x:c r="A345" s="1"/>
      <x:c r="B345" s="1"/>
      <x:c r="C345" s="1"/>
      <x:c r="D345" s="1"/>
      <x:c r="E345" s="1"/>
      <x:c r="F345" s="1"/>
      <x:c r="G345" s="1"/>
      <x:c r="H345" s="1"/>
      <x:c r="I345" s="1"/>
      <x:c r="J345" s="1"/>
      <x:c r="K345" s="1"/>
      <x:c r="L345" s="1"/>
      <x:c r="M345" s="1"/>
      <x:c r="N345" s="1"/>
      <x:c r="O345" s="1"/>
      <x:c r="P345" s="1"/>
      <x:c r="Q345" s="1"/>
      <x:c r="R345" s="1"/>
      <x:c r="S345" s="1"/>
      <x:c r="T345" s="1"/>
      <x:c r="U345" s="1"/>
      <x:c r="V345" s="1"/>
      <x:c r="W345" s="1"/>
    </x:row>
    <x:row r="346">
      <x:c r="A346" s="1"/>
      <x:c r="B346" s="1"/>
      <x:c r="C346" s="1"/>
      <x:c r="D346" s="1"/>
      <x:c r="E346" s="1"/>
      <x:c r="F346" s="1"/>
      <x:c r="G346" s="1"/>
      <x:c r="H346" s="1"/>
      <x:c r="I346" s="1"/>
      <x:c r="J346" s="1"/>
      <x:c r="K346" s="1"/>
      <x:c r="L346" s="1"/>
      <x:c r="M346" s="1"/>
      <x:c r="N346" s="1"/>
      <x:c r="O346" s="1"/>
      <x:c r="P346" s="1"/>
      <x:c r="Q346" s="1"/>
      <x:c r="R346" s="1"/>
      <x:c r="S346" s="1"/>
      <x:c r="T346" s="1"/>
      <x:c r="U346" s="1"/>
      <x:c r="V346" s="1"/>
      <x:c r="W346" s="1"/>
    </x:row>
    <x:row r="347">
      <x:c r="A347" s="1"/>
      <x:c r="B347" s="1"/>
      <x:c r="C347" s="1"/>
      <x:c r="D347" s="1"/>
      <x:c r="E347" s="1"/>
      <x:c r="F347" s="1"/>
      <x:c r="G347" s="1"/>
      <x:c r="H347" s="1"/>
      <x:c r="I347" s="1"/>
      <x:c r="J347" s="1"/>
      <x:c r="K347" s="1"/>
      <x:c r="L347" s="1"/>
      <x:c r="M347" s="1"/>
      <x:c r="N347" s="1"/>
      <x:c r="O347" s="1"/>
      <x:c r="P347" s="1"/>
      <x:c r="Q347" s="1"/>
      <x:c r="R347" s="1"/>
      <x:c r="S347" s="1"/>
      <x:c r="T347" s="1"/>
      <x:c r="U347" s="1"/>
      <x:c r="V347" s="1"/>
      <x:c r="W347" s="1"/>
    </x:row>
    <x:row r="348">
      <x:c r="A348" s="1"/>
      <x:c r="B348" s="1"/>
      <x:c r="C348" s="1"/>
      <x:c r="D348" s="1"/>
      <x:c r="E348" s="1"/>
      <x:c r="F348" s="1"/>
      <x:c r="G348" s="1"/>
      <x:c r="H348" s="1"/>
      <x:c r="I348" s="1"/>
      <x:c r="J348" s="1"/>
      <x:c r="K348" s="1"/>
      <x:c r="L348" s="1"/>
      <x:c r="M348" s="1"/>
      <x:c r="N348" s="1"/>
      <x:c r="O348" s="1"/>
      <x:c r="P348" s="1"/>
      <x:c r="Q348" s="1"/>
      <x:c r="R348" s="1"/>
      <x:c r="S348" s="1"/>
      <x:c r="T348" s="1"/>
      <x:c r="U348" s="1"/>
      <x:c r="V348" s="1"/>
      <x:c r="W348" s="1"/>
    </x:row>
    <x:row r="349">
      <x:c r="A349" s="1"/>
      <x:c r="B349" s="1"/>
      <x:c r="C349" s="1"/>
      <x:c r="D349" s="1"/>
      <x:c r="E349" s="1"/>
      <x:c r="F349" s="1"/>
      <x:c r="G349" s="1"/>
      <x:c r="H349" s="1"/>
      <x:c r="I349" s="1"/>
      <x:c r="J349" s="1"/>
      <x:c r="K349" s="1"/>
      <x:c r="L349" s="1"/>
      <x:c r="M349" s="1"/>
      <x:c r="N349" s="1"/>
      <x:c r="O349" s="1"/>
      <x:c r="P349" s="1"/>
      <x:c r="Q349" s="1"/>
      <x:c r="R349" s="1"/>
      <x:c r="S349" s="1"/>
      <x:c r="T349" s="1"/>
      <x:c r="U349" s="1"/>
      <x:c r="V349" s="1"/>
      <x:c r="W349" s="1"/>
    </x:row>
    <x:row r="350">
      <x:c r="A350" s="1"/>
      <x:c r="B350" s="1"/>
      <x:c r="C350" s="1"/>
      <x:c r="D350" s="1"/>
      <x:c r="E350" s="1"/>
      <x:c r="F350" s="1"/>
      <x:c r="G350" s="1"/>
      <x:c r="H350" s="1"/>
      <x:c r="I350" s="1"/>
      <x:c r="J350" s="1"/>
      <x:c r="K350" s="1"/>
      <x:c r="L350" s="1"/>
      <x:c r="M350" s="1"/>
      <x:c r="N350" s="1"/>
      <x:c r="O350" s="1"/>
      <x:c r="P350" s="1"/>
      <x:c r="Q350" s="1"/>
      <x:c r="R350" s="1"/>
      <x:c r="S350" s="1"/>
      <x:c r="T350" s="1"/>
      <x:c r="U350" s="1"/>
      <x:c r="V350" s="1"/>
      <x:c r="W350" s="1"/>
    </x:row>
    <x:row r="351">
      <x:c r="A351" s="1"/>
      <x:c r="B351" s="1"/>
      <x:c r="C351" s="1"/>
      <x:c r="D351" s="1"/>
      <x:c r="E351" s="1"/>
      <x:c r="F351" s="1"/>
      <x:c r="G351" s="1"/>
      <x:c r="H351" s="1"/>
      <x:c r="I351" s="1"/>
      <x:c r="J351" s="1"/>
      <x:c r="K351" s="1"/>
      <x:c r="L351" s="1"/>
      <x:c r="M351" s="1"/>
      <x:c r="N351" s="1"/>
      <x:c r="O351" s="1"/>
      <x:c r="P351" s="1"/>
      <x:c r="Q351" s="1"/>
      <x:c r="R351" s="1"/>
      <x:c r="S351" s="1"/>
      <x:c r="T351" s="1"/>
      <x:c r="U351" s="1"/>
      <x:c r="V351" s="1"/>
      <x:c r="W351" s="1"/>
    </x:row>
    <x:row r="352">
      <x:c r="A352" s="1"/>
      <x:c r="B352" s="1"/>
      <x:c r="C352" s="1"/>
      <x:c r="D352" s="1"/>
      <x:c r="E352" s="1"/>
      <x:c r="F352" s="1"/>
      <x:c r="G352" s="1"/>
      <x:c r="H352" s="1"/>
      <x:c r="I352" s="1"/>
      <x:c r="J352" s="1"/>
      <x:c r="K352" s="1"/>
      <x:c r="L352" s="1"/>
      <x:c r="M352" s="1"/>
      <x:c r="N352" s="1"/>
      <x:c r="O352" s="1"/>
      <x:c r="P352" s="1"/>
      <x:c r="Q352" s="1"/>
      <x:c r="R352" s="1"/>
      <x:c r="S352" s="1"/>
      <x:c r="T352" s="1"/>
      <x:c r="U352" s="1"/>
      <x:c r="V352" s="1"/>
      <x:c r="W352" s="1"/>
    </x:row>
    <x:row r="353">
      <x:c r="A353" s="1"/>
      <x:c r="B353" s="1"/>
      <x:c r="C353" s="1"/>
      <x:c r="D353" s="1"/>
      <x:c r="E353" s="1"/>
      <x:c r="F353" s="1"/>
      <x:c r="G353" s="1"/>
      <x:c r="H353" s="1"/>
      <x:c r="I353" s="1"/>
      <x:c r="J353" s="1"/>
      <x:c r="K353" s="1"/>
      <x:c r="L353" s="1"/>
      <x:c r="M353" s="1"/>
      <x:c r="N353" s="1"/>
      <x:c r="O353" s="1"/>
      <x:c r="P353" s="1"/>
      <x:c r="Q353" s="1"/>
      <x:c r="R353" s="1"/>
      <x:c r="S353" s="1"/>
      <x:c r="T353" s="1"/>
      <x:c r="U353" s="1"/>
      <x:c r="V353" s="1"/>
      <x:c r="W353" s="1"/>
    </x:row>
    <x:row r="354">
      <x:c r="A354" s="1"/>
      <x:c r="B354" s="1"/>
      <x:c r="C354" s="1"/>
      <x:c r="D354" s="1"/>
      <x:c r="E354" s="1"/>
      <x:c r="F354" s="1"/>
      <x:c r="G354" s="1"/>
      <x:c r="H354" s="1"/>
      <x:c r="I354" s="1"/>
      <x:c r="J354" s="1"/>
      <x:c r="K354" s="1"/>
      <x:c r="L354" s="1"/>
      <x:c r="M354" s="1"/>
      <x:c r="N354" s="1"/>
      <x:c r="O354" s="1"/>
      <x:c r="P354" s="1"/>
      <x:c r="Q354" s="1"/>
      <x:c r="R354" s="1"/>
      <x:c r="S354" s="1"/>
      <x:c r="T354" s="1"/>
      <x:c r="U354" s="1"/>
      <x:c r="V354" s="1"/>
      <x:c r="W354" s="1"/>
    </x:row>
    <x:row r="355">
      <x:c r="A355" s="1"/>
      <x:c r="B355" s="1"/>
      <x:c r="C355" s="1"/>
      <x:c r="D355" s="1"/>
      <x:c r="E355" s="1"/>
      <x:c r="F355" s="1"/>
      <x:c r="G355" s="1"/>
      <x:c r="H355" s="1"/>
      <x:c r="I355" s="1"/>
      <x:c r="J355" s="1"/>
      <x:c r="K355" s="1"/>
      <x:c r="L355" s="1"/>
      <x:c r="M355" s="1"/>
      <x:c r="N355" s="1"/>
      <x:c r="O355" s="1"/>
      <x:c r="P355" s="1"/>
      <x:c r="Q355" s="1"/>
      <x:c r="R355" s="1"/>
      <x:c r="S355" s="1"/>
      <x:c r="T355" s="1"/>
      <x:c r="U355" s="1"/>
      <x:c r="V355" s="1"/>
      <x:c r="W355" s="1"/>
    </x:row>
    <x:row r="356">
      <x:c r="A356" s="1"/>
      <x:c r="B356" s="1"/>
      <x:c r="C356" s="1"/>
      <x:c r="D356" s="1"/>
      <x:c r="E356" s="1"/>
      <x:c r="F356" s="1"/>
      <x:c r="G356" s="1"/>
      <x:c r="H356" s="1"/>
      <x:c r="I356" s="1"/>
      <x:c r="J356" s="1"/>
      <x:c r="K356" s="1"/>
      <x:c r="L356" s="1"/>
      <x:c r="M356" s="1"/>
      <x:c r="N356" s="1"/>
      <x:c r="O356" s="1"/>
      <x:c r="P356" s="1"/>
      <x:c r="Q356" s="1"/>
      <x:c r="R356" s="1"/>
      <x:c r="S356" s="1"/>
      <x:c r="T356" s="1"/>
      <x:c r="U356" s="1"/>
      <x:c r="V356" s="1"/>
      <x:c r="W356" s="1"/>
    </x:row>
    <x:row r="357">
      <x:c r="A357" s="1"/>
      <x:c r="B357" s="1"/>
      <x:c r="C357" s="1"/>
      <x:c r="D357" s="1"/>
      <x:c r="E357" s="1"/>
      <x:c r="F357" s="1"/>
      <x:c r="G357" s="1"/>
      <x:c r="H357" s="1"/>
      <x:c r="I357" s="1"/>
      <x:c r="J357" s="1"/>
      <x:c r="K357" s="1"/>
      <x:c r="L357" s="1"/>
      <x:c r="M357" s="1"/>
      <x:c r="N357" s="1"/>
      <x:c r="O357" s="1"/>
      <x:c r="P357" s="1"/>
      <x:c r="Q357" s="1"/>
      <x:c r="R357" s="1"/>
      <x:c r="S357" s="1"/>
      <x:c r="T357" s="1"/>
      <x:c r="U357" s="1"/>
      <x:c r="V357" s="1"/>
      <x:c r="W357" s="1"/>
    </x:row>
    <x:row r="358">
      <x:c r="A358" s="1"/>
      <x:c r="B358" s="1"/>
      <x:c r="C358" s="1"/>
      <x:c r="D358" s="1"/>
      <x:c r="E358" s="1"/>
      <x:c r="F358" s="1"/>
      <x:c r="G358" s="1"/>
      <x:c r="H358" s="1"/>
      <x:c r="I358" s="1"/>
      <x:c r="J358" s="1"/>
      <x:c r="K358" s="1"/>
      <x:c r="L358" s="1"/>
      <x:c r="M358" s="1"/>
      <x:c r="N358" s="1"/>
      <x:c r="O358" s="1"/>
      <x:c r="P358" s="1"/>
      <x:c r="Q358" s="1"/>
      <x:c r="R358" s="1"/>
      <x:c r="S358" s="1"/>
      <x:c r="T358" s="1"/>
      <x:c r="U358" s="1"/>
      <x:c r="V358" s="1"/>
      <x:c r="W358" s="1"/>
    </x:row>
    <x:row r="359">
      <x:c r="A359" s="1"/>
      <x:c r="B359" s="1"/>
      <x:c r="C359" s="1"/>
      <x:c r="D359" s="1"/>
      <x:c r="E359" s="1"/>
      <x:c r="F359" s="1"/>
      <x:c r="G359" s="1"/>
      <x:c r="H359" s="1"/>
      <x:c r="I359" s="1"/>
      <x:c r="J359" s="1"/>
      <x:c r="K359" s="1"/>
      <x:c r="L359" s="1"/>
      <x:c r="M359" s="1"/>
      <x:c r="N359" s="1"/>
      <x:c r="O359" s="1"/>
      <x:c r="P359" s="1"/>
      <x:c r="Q359" s="1"/>
      <x:c r="R359" s="1"/>
      <x:c r="S359" s="1"/>
      <x:c r="T359" s="1"/>
      <x:c r="U359" s="1"/>
      <x:c r="V359" s="1"/>
      <x:c r="W359" s="1"/>
    </x:row>
    <x:row r="360">
      <x:c r="A360" s="1"/>
      <x:c r="B360" s="1"/>
      <x:c r="C360" s="1"/>
      <x:c r="D360" s="1"/>
      <x:c r="E360" s="1"/>
      <x:c r="F360" s="1"/>
      <x:c r="G360" s="1"/>
      <x:c r="H360" s="1"/>
      <x:c r="I360" s="1"/>
      <x:c r="J360" s="1"/>
      <x:c r="K360" s="1"/>
      <x:c r="L360" s="1"/>
      <x:c r="M360" s="1"/>
      <x:c r="N360" s="1"/>
      <x:c r="O360" s="1"/>
      <x:c r="P360" s="1"/>
      <x:c r="Q360" s="1"/>
      <x:c r="R360" s="1"/>
      <x:c r="S360" s="1"/>
      <x:c r="T360" s="1"/>
      <x:c r="U360" s="1"/>
      <x:c r="V360" s="1"/>
      <x:c r="W360" s="1"/>
    </x:row>
  </x:sheetData>
  <x:mergeCells>
    <x:mergeCell ref="A1:L1"/>
    <x:mergeCell ref="A2:L2"/>
    <x:mergeCell ref="A4:C4"/>
    <x:mergeCell ref="E4:F4"/>
    <x:mergeCell ref="H4:I4"/>
    <x:mergeCell ref="K4:L4"/>
  </x:mergeCells>
  <x:dataValidations count="1">
    <x:dataValidation type="list" sqref="B9">
      <x:formula1>Listas!$H$6:$H$8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Pr>
    <x:tabColor rgb="FF5C7C6B"/>
  </x:sheetPr>
  <x:sheetViews>
    <x:sheetView showGridLines="0" workbookViewId="0"/>
  </x:sheetViews>
  <x:sheetFormatPr defaultRowHeight="15"/>
  <x:cols>
    <x:col min="1" max="1" width="32" hidden="0" customWidth="1"/>
    <x:col min="2" max="2" width="95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34" customHeight="1">
      <x:c r="A1" s="4" t="str">
        <x:v>COMO USAR A PLANILHA</x:v>
      </x:c>
      <x:c r="B1" s="4" t="str">
        <x:v>COMO USAR A PLANILHA</x:v>
      </x:c>
      <x:c r="C1" s="4" t="str">
        <x:v>COMO USAR A PLANILHA</x:v>
      </x:c>
      <x:c r="D1" s="4" t="str">
        <x:v>COMO USAR A PLANILHA</x:v>
      </x:c>
      <x:c r="E1" s="4" t="str">
        <x:v>COMO USAR A PLANILHA</x:v>
      </x:c>
      <x:c r="F1" s="4" t="str">
        <x:v>COMO USAR A PLANILHA</x:v>
      </x:c>
      <x:c r="G1" s="4" t="str">
        <x:v>COMO USAR A PLANILHA</x:v>
      </x:c>
      <x:c r="H1" s="4" t="str">
        <x:v>COMO USAR A PLANILHA</x:v>
      </x:c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36" customHeight="1">
      <x:c r="A2" s="8" t="str">
        <x:v>Fluxo prático para transformar vendas históricas em uma previsão revisável e em um plano de suprimentos com responsável e prazo.</x:v>
      </x:c>
      <x:c r="B2" s="8" t="str">
        <x:v>Fluxo prático para transformar vendas históricas em uma previsão revisável e em um plano de suprimentos com responsável e prazo.</x:v>
      </x:c>
      <x:c r="C2" s="8" t="str">
        <x:v>Fluxo prático para transformar vendas históricas em uma previsão revisável e em um plano de suprimentos com responsável e prazo.</x:v>
      </x:c>
      <x:c r="D2" s="8" t="str">
        <x:v>Fluxo prático para transformar vendas históricas em uma previsão revisável e em um plano de suprimentos com responsável e prazo.</x:v>
      </x:c>
      <x:c r="E2" s="8" t="str">
        <x:v>Fluxo prático para transformar vendas históricas em uma previsão revisável e em um plano de suprimentos com responsável e prazo.</x:v>
      </x:c>
      <x:c r="F2" s="8" t="str">
        <x:v>Fluxo prático para transformar vendas históricas em uma previsão revisável e em um plano de suprimentos com responsável e prazo.</x:v>
      </x:c>
      <x:c r="G2" s="8" t="str">
        <x:v>Fluxo prático para transformar vendas históricas em uma previsão revisável e em um plano de suprimentos com responsável e prazo.</x:v>
      </x:c>
      <x:c r="H2" s="8" t="str">
        <x:v>Fluxo prático para transformar vendas históricas em uma previsão revisável e em um plano de suprimentos com responsável e prazo.</x:v>
      </x:c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25" customHeight="1">
      <x:c r="A4" s="10" t="str">
        <x:v>PASSO A PASSO</x:v>
      </x:c>
      <x:c r="B4" s="10" t="str">
        <x:v>PASSO A PASSO</x:v>
      </x:c>
      <x:c r="C4" s="10" t="str">
        <x:v>PASSO A PASSO</x:v>
      </x:c>
      <x:c r="D4" s="10" t="str">
        <x:v>PASSO A PASSO</x:v>
      </x:c>
      <x:c r="E4" s="10" t="str">
        <x:v>PASSO A PASSO</x:v>
      </x:c>
      <x:c r="F4" s="10" t="str">
        <x:v>PASSO A PASSO</x:v>
      </x:c>
      <x:c r="G4" s="10" t="str">
        <x:v>PASSO A PASSO</x:v>
      </x:c>
      <x:c r="H4" s="10" t="str">
        <x:v>PASSO A PASSO</x:v>
      </x:c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50" customHeight="1">
      <x:c r="A5" s="157" t="str">
        <x:v>1. Configure o plano</x:v>
      </x:c>
      <x:c r="B5" s="111" t="str">
        <x:v>Na aba Listas, defina mês fechado, cenário, MAPE aceitável, cobertura e índices sazonais.</x:v>
      </x:c>
      <x:c r="C5" s="111"/>
      <x:c r="D5" s="111"/>
      <x:c r="E5" s="111"/>
      <x:c r="F5" s="111"/>
      <x:c r="G5" s="111"/>
      <x:c r="H5" s="11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50" customHeight="1">
      <x:c r="A6" s="157" t="str">
        <x:v>2. Cadastre os produtos</x:v>
      </x:c>
      <x:c r="B6" s="112" t="str">
        <x:v>Informe SKU, fornecedor, lead time, custo, estoque, trânsito, segurança e múltiplo de compra.</x:v>
      </x:c>
      <x:c r="C6" s="112"/>
      <x:c r="D6" s="112"/>
      <x:c r="E6" s="112"/>
      <x:c r="F6" s="112"/>
      <x:c r="G6" s="112"/>
      <x:c r="H6" s="112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</x:row>
    <x:row r="7" ht="50" customHeight="1">
      <x:c r="A7" s="157" t="str">
        <x:v>3. Carregue o histórico</x:v>
      </x:c>
      <x:c r="B7" s="112" t="str">
        <x:v>Registre vendas mensais, dias de ruptura, promoções e eventos que expliquem exceções.</x:v>
      </x:c>
      <x:c r="C7" s="112"/>
      <x:c r="D7" s="112"/>
      <x:c r="E7" s="112"/>
      <x:c r="F7" s="112"/>
      <x:c r="G7" s="112"/>
      <x:c r="H7" s="112"/>
      <x:c r="I7" s="1"/>
      <x:c r="J7" s="1"/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</x:row>
    <x:row r="8" ht="50" customHeight="1">
      <x:c r="A8" s="157" t="str">
        <x:v>4. Revise a demanda ajustada</x:v>
      </x:c>
      <x:c r="B8" s="112" t="str">
        <x:v>Dias sem estoque podem esconder demanda; confirme se o ajuste representa a realidade.</x:v>
      </x:c>
      <x:c r="C8" s="112"/>
      <x:c r="D8" s="112"/>
      <x:c r="E8" s="112"/>
      <x:c r="F8" s="112"/>
      <x:c r="G8" s="112"/>
      <x:c r="H8" s="112"/>
      <x:c r="I8" s="1"/>
      <x:c r="J8" s="1"/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</x:row>
    <x:row r="9" ht="50" customHeight="1">
      <x:c r="A9" s="157" t="str">
        <x:v>5. Analise o backtest</x:v>
      </x:c>
      <x:c r="B9" s="112" t="str">
        <x:v>MAPE mede o tamanho do erro; viés mostra se o plano costuma ficar acima ou abaixo do realizado.</x:v>
      </x:c>
      <x:c r="C9" s="112"/>
      <x:c r="D9" s="112"/>
      <x:c r="E9" s="112"/>
      <x:c r="F9" s="112"/>
      <x:c r="G9" s="112"/>
      <x:c r="H9" s="112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</x:row>
    <x:row r="10" ht="50" customHeight="1">
      <x:c r="A10" s="157" t="str">
        <x:v>6. Ajuste o forecast</x:v>
      </x:c>
      <x:c r="B10" s="112" t="str">
        <x:v>Use o ajuste comercial somente quando houver evidência de preço, campanha, cliente ou capacidade.</x:v>
      </x:c>
      <x:c r="C10" s="112"/>
      <x:c r="D10" s="112"/>
      <x:c r="E10" s="112"/>
      <x:c r="F10" s="112"/>
      <x:c r="G10" s="112"/>
      <x:c r="H10" s="112"/>
      <x:c r="I10" s="1"/>
      <x:c r="J10" s="1"/>
      <x:c r="K10" s="1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</x:row>
    <x:row r="11" ht="50" customHeight="1">
      <x:c r="A11" s="157" t="str">
        <x:v>7. Compare cenários</x:v>
      </x:c>
      <x:c r="B11" s="112" t="str">
        <x:v>Conservador, Base e Otimista alteram o plano inteiro sem apagar o histórico.</x:v>
      </x:c>
      <x:c r="C11" s="112"/>
      <x:c r="D11" s="112"/>
      <x:c r="E11" s="112"/>
      <x:c r="F11" s="112"/>
      <x:c r="G11" s="112"/>
      <x:c r="H11" s="112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</x:row>
    <x:row r="12" ht="50" customHeight="1">
      <x:c r="A12" s="157" t="str">
        <x:v>8. Planeje suprimentos</x:v>
      </x:c>
      <x:c r="B12" s="112" t="str">
        <x:v>Converta necessidade em pedido, data, chegada estimada, status e observação.</x:v>
      </x:c>
      <x:c r="C12" s="112"/>
      <x:c r="D12" s="112"/>
      <x:c r="E12" s="112"/>
      <x:c r="F12" s="112"/>
      <x:c r="G12" s="112"/>
      <x:c r="H12" s="112"/>
      <x:c r="I12" s="1"/>
      <x:c r="J12" s="1"/>
      <x:c r="K12" s="1"/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</x:row>
    <x:row r="13" ht="50" customHeight="1">
      <x:c r="A13" s="157" t="str">
        <x:v>9. Faça consenso</x:v>
      </x:c>
      <x:c r="B13" s="112" t="str">
        <x:v>Valide o forecast com Comercial, Operações, Compras e Finanças antes de comprometer recursos.</x:v>
      </x:c>
      <x:c r="C13" s="112"/>
      <x:c r="D13" s="112"/>
      <x:c r="E13" s="112"/>
      <x:c r="F13" s="112"/>
      <x:c r="G13" s="112"/>
      <x:c r="H13" s="112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</x:row>
    <x:row r="14" ht="50" customHeight="1">
      <x:c r="A14" s="157" t="str">
        <x:v>10. Feche o ciclo</x:v>
      </x:c>
      <x:c r="B14" s="114" t="str">
        <x:v>Ao encerrar o mês, inclua o realizado, meça o erro e preserve os períodos anteriores.</x:v>
      </x:c>
      <x:c r="C14" s="114"/>
      <x:c r="D14" s="114"/>
      <x:c r="E14" s="114"/>
      <x:c r="F14" s="114"/>
      <x:c r="G14" s="114"/>
      <x:c r="H14" s="114"/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</x:row>
    <x:row r="15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</x:row>
    <x:row r="16" ht="25" customHeight="1">
      <x:c r="A16" s="10" t="str">
        <x:v>BOAS PRÁTICAS E LIMITES</x:v>
      </x:c>
      <x:c r="B16" s="10" t="str">
        <x:v>BOAS PRÁTICAS E LIMITES</x:v>
      </x:c>
      <x:c r="C16" s="10" t="str">
        <x:v>BOAS PRÁTICAS E LIMITES</x:v>
      </x:c>
      <x:c r="D16" s="10" t="str">
        <x:v>BOAS PRÁTICAS E LIMITES</x:v>
      </x:c>
      <x:c r="E16" s="10" t="str">
        <x:v>BOAS PRÁTICAS E LIMITES</x:v>
      </x:c>
      <x:c r="F16" s="10" t="str">
        <x:v>BOAS PRÁTICAS E LIMITES</x:v>
      </x:c>
      <x:c r="G16" s="10" t="str">
        <x:v>BOAS PRÁTICAS E LIMITES</x:v>
      </x:c>
      <x:c r="H16" s="10" t="str">
        <x:v>BOAS PRÁTICAS E LIMITES</x:v>
      </x:c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</x:row>
    <x:row r="17">
      <x:c r="A17" s="176" t="str">
        <x:v>A previsão é uma estimativa, não uma promessa. Preserve o histórico, documente exceções e evite ajustes sem evidência. Rupturas, promoções, lançamentos, mudanças de preço e perda de clientes precisam ser explicados. A média móvel funciona bem como base simples, mas séries muito sazonais, intermitentes ou com ruptura frequente podem exigir outro método. A planilha apoia o S&amp;OP, mas não substitui ERP, APS, política de estoque nem validação financeira.</x:v>
      </x:c>
      <x:c r="B17" s="177" t="str">
        <x:v>A previsão é uma estimativa, não uma promessa. Preserve o histórico, documente exceções e evite ajustes sem evidência. Rupturas, promoções, lançamentos, mudanças de preço e perda de clientes precisam ser explicados. A média móvel funciona bem como base simples, mas séries muito sazonais, intermitentes ou com ruptura frequente podem exigir outro método. A planilha apoia o S&amp;OP, mas não substitui ERP, APS, política de estoque nem validação financeira.</x:v>
      </x:c>
      <x:c r="C17" s="177" t="str">
        <x:v>A previsão é uma estimativa, não uma promessa. Preserve o histórico, documente exceções e evite ajustes sem evidência. Rupturas, promoções, lançamentos, mudanças de preço e perda de clientes precisam ser explicados. A média móvel funciona bem como base simples, mas séries muito sazonais, intermitentes ou com ruptura frequente podem exigir outro método. A planilha apoia o S&amp;OP, mas não substitui ERP, APS, política de estoque nem validação financeira.</x:v>
      </x:c>
      <x:c r="D17" s="177" t="str">
        <x:v>A previsão é uma estimativa, não uma promessa. Preserve o histórico, documente exceções e evite ajustes sem evidência. Rupturas, promoções, lançamentos, mudanças de preço e perda de clientes precisam ser explicados. A média móvel funciona bem como base simples, mas séries muito sazonais, intermitentes ou com ruptura frequente podem exigir outro método. A planilha apoia o S&amp;OP, mas não substitui ERP, APS, política de estoque nem validação financeira.</x:v>
      </x:c>
      <x:c r="E17" s="177" t="str">
        <x:v>A previsão é uma estimativa, não uma promessa. Preserve o histórico, documente exceções e evite ajustes sem evidência. Rupturas, promoções, lançamentos, mudanças de preço e perda de clientes precisam ser explicados. A média móvel funciona bem como base simples, mas séries muito sazonais, intermitentes ou com ruptura frequente podem exigir outro método. A planilha apoia o S&amp;OP, mas não substitui ERP, APS, política de estoque nem validação financeira.</x:v>
      </x:c>
      <x:c r="F17" s="177" t="str">
        <x:v>A previsão é uma estimativa, não uma promessa. Preserve o histórico, documente exceções e evite ajustes sem evidência. Rupturas, promoções, lançamentos, mudanças de preço e perda de clientes precisam ser explicados. A média móvel funciona bem como base simples, mas séries muito sazonais, intermitentes ou com ruptura frequente podem exigir outro método. A planilha apoia o S&amp;OP, mas não substitui ERP, APS, política de estoque nem validação financeira.</x:v>
      </x:c>
      <x:c r="G17" s="177" t="str">
        <x:v>A previsão é uma estimativa, não uma promessa. Preserve o histórico, documente exceções e evite ajustes sem evidência. Rupturas, promoções, lançamentos, mudanças de preço e perda de clientes precisam ser explicados. A média móvel funciona bem como base simples, mas séries muito sazonais, intermitentes ou com ruptura frequente podem exigir outro método. A planilha apoia o S&amp;OP, mas não substitui ERP, APS, política de estoque nem validação financeira.</x:v>
      </x:c>
      <x:c r="H17" s="178" t="str">
        <x:v>A previsão é uma estimativa, não uma promessa. Preserve o histórico, documente exceções e evite ajustes sem evidência. Rupturas, promoções, lançamentos, mudanças de preço e perda de clientes precisam ser explicados. A média móvel funciona bem como base simples, mas séries muito sazonais, intermitentes ou com ruptura frequente podem exigir outro método. A planilha apoia o S&amp;OP, mas não substitui ERP, APS, política de estoque nem validação financeira.</x:v>
      </x:c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</x:row>
    <x:row r="18">
      <x:c r="A18" s="179" t="str">
        <x:v>A previsão é uma estimativa, não uma promessa. Preserve o histórico, documente exceções e evite ajustes sem evidência. Rupturas, promoções, lançamentos, mudanças de preço e perda de clientes precisam ser explicados. A média móvel funciona bem como base simples, mas séries muito sazonais, intermitentes ou com ruptura frequente podem exigir outro método. A planilha apoia o S&amp;OP, mas não substitui ERP, APS, política de estoque nem validação financeira.</x:v>
      </x:c>
      <x:c r="B18" s="180" t="str">
        <x:v>A previsão é uma estimativa, não uma promessa. Preserve o histórico, documente exceções e evite ajustes sem evidência. Rupturas, promoções, lançamentos, mudanças de preço e perda de clientes precisam ser explicados. A média móvel funciona bem como base simples, mas séries muito sazonais, intermitentes ou com ruptura frequente podem exigir outro método. A planilha apoia o S&amp;OP, mas não substitui ERP, APS, política de estoque nem validação financeira.</x:v>
      </x:c>
      <x:c r="C18" s="180" t="str">
        <x:v>A previsão é uma estimativa, não uma promessa. Preserve o histórico, documente exceções e evite ajustes sem evidência. Rupturas, promoções, lançamentos, mudanças de preço e perda de clientes precisam ser explicados. A média móvel funciona bem como base simples, mas séries muito sazonais, intermitentes ou com ruptura frequente podem exigir outro método. A planilha apoia o S&amp;OP, mas não substitui ERP, APS, política de estoque nem validação financeira.</x:v>
      </x:c>
      <x:c r="D18" s="180" t="str">
        <x:v>A previsão é uma estimativa, não uma promessa. Preserve o histórico, documente exceções e evite ajustes sem evidência. Rupturas, promoções, lançamentos, mudanças de preço e perda de clientes precisam ser explicados. A média móvel funciona bem como base simples, mas séries muito sazonais, intermitentes ou com ruptura frequente podem exigir outro método. A planilha apoia o S&amp;OP, mas não substitui ERP, APS, política de estoque nem validação financeira.</x:v>
      </x:c>
      <x:c r="E18" s="180" t="str">
        <x:v>A previsão é uma estimativa, não uma promessa. Preserve o histórico, documente exceções e evite ajustes sem evidência. Rupturas, promoções, lançamentos, mudanças de preço e perda de clientes precisam ser explicados. A média móvel funciona bem como base simples, mas séries muito sazonais, intermitentes ou com ruptura frequente podem exigir outro método. A planilha apoia o S&amp;OP, mas não substitui ERP, APS, política de estoque nem validação financeira.</x:v>
      </x:c>
      <x:c r="F18" s="180" t="str">
        <x:v>A previsão é uma estimativa, não uma promessa. Preserve o histórico, documente exceções e evite ajustes sem evidência. Rupturas, promoções, lançamentos, mudanças de preço e perda de clientes precisam ser explicados. A média móvel funciona bem como base simples, mas séries muito sazonais, intermitentes ou com ruptura frequente podem exigir outro método. A planilha apoia o S&amp;OP, mas não substitui ERP, APS, política de estoque nem validação financeira.</x:v>
      </x:c>
      <x:c r="G18" s="180" t="str">
        <x:v>A previsão é uma estimativa, não uma promessa. Preserve o histórico, documente exceções e evite ajustes sem evidência. Rupturas, promoções, lançamentos, mudanças de preço e perda de clientes precisam ser explicados. A média móvel funciona bem como base simples, mas séries muito sazonais, intermitentes ou com ruptura frequente podem exigir outro método. A planilha apoia o S&amp;OP, mas não substitui ERP, APS, política de estoque nem validação financeira.</x:v>
      </x:c>
      <x:c r="H18" s="181" t="str">
        <x:v>A previsão é uma estimativa, não uma promessa. Preserve o histórico, documente exceções e evite ajustes sem evidência. Rupturas, promoções, lançamentos, mudanças de preço e perda de clientes precisam ser explicados. A média móvel funciona bem como base simples, mas séries muito sazonais, intermitentes ou com ruptura frequente podem exigir outro método. A planilha apoia o S&amp;OP, mas não substitui ERP, APS, política de estoque nem validação financeira.</x:v>
      </x:c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</x:row>
    <x:row r="19">
      <x:c r="A19" s="179" t="str">
        <x:v>A previsão é uma estimativa, não uma promessa. Preserve o histórico, documente exceções e evite ajustes sem evidência. Rupturas, promoções, lançamentos, mudanças de preço e perda de clientes precisam ser explicados. A média móvel funciona bem como base simples, mas séries muito sazonais, intermitentes ou com ruptura frequente podem exigir outro método. A planilha apoia o S&amp;OP, mas não substitui ERP, APS, política de estoque nem validação financeira.</x:v>
      </x:c>
      <x:c r="B19" s="180" t="str">
        <x:v>A previsão é uma estimativa, não uma promessa. Preserve o histórico, documente exceções e evite ajustes sem evidência. Rupturas, promoções, lançamentos, mudanças de preço e perda de clientes precisam ser explicados. A média móvel funciona bem como base simples, mas séries muito sazonais, intermitentes ou com ruptura frequente podem exigir outro método. A planilha apoia o S&amp;OP, mas não substitui ERP, APS, política de estoque nem validação financeira.</x:v>
      </x:c>
      <x:c r="C19" s="180" t="str">
        <x:v>A previsão é uma estimativa, não uma promessa. Preserve o histórico, documente exceções e evite ajustes sem evidência. Rupturas, promoções, lançamentos, mudanças de preço e perda de clientes precisam ser explicados. A média móvel funciona bem como base simples, mas séries muito sazonais, intermitentes ou com ruptura frequente podem exigir outro método. A planilha apoia o S&amp;OP, mas não substitui ERP, APS, política de estoque nem validação financeira.</x:v>
      </x:c>
      <x:c r="D19" s="180" t="str">
        <x:v>A previsão é uma estimativa, não uma promessa. Preserve o histórico, documente exceções e evite ajustes sem evidência. Rupturas, promoções, lançamentos, mudanças de preço e perda de clientes precisam ser explicados. A média móvel funciona bem como base simples, mas séries muito sazonais, intermitentes ou com ruptura frequente podem exigir outro método. A planilha apoia o S&amp;OP, mas não substitui ERP, APS, política de estoque nem validação financeira.</x:v>
      </x:c>
      <x:c r="E19" s="180" t="str">
        <x:v>A previsão é uma estimativa, não uma promessa. Preserve o histórico, documente exceções e evite ajustes sem evidência. Rupturas, promoções, lançamentos, mudanças de preço e perda de clientes precisam ser explicados. A média móvel funciona bem como base simples, mas séries muito sazonais, intermitentes ou com ruptura frequente podem exigir outro método. A planilha apoia o S&amp;OP, mas não substitui ERP, APS, política de estoque nem validação financeira.</x:v>
      </x:c>
      <x:c r="F19" s="180" t="str">
        <x:v>A previsão é uma estimativa, não uma promessa. Preserve o histórico, documente exceções e evite ajustes sem evidência. Rupturas, promoções, lançamentos, mudanças de preço e perda de clientes precisam ser explicados. A média móvel funciona bem como base simples, mas séries muito sazonais, intermitentes ou com ruptura frequente podem exigir outro método. A planilha apoia o S&amp;OP, mas não substitui ERP, APS, política de estoque nem validação financeira.</x:v>
      </x:c>
      <x:c r="G19" s="180" t="str">
        <x:v>A previsão é uma estimativa, não uma promessa. Preserve o histórico, documente exceções e evite ajustes sem evidência. Rupturas, promoções, lançamentos, mudanças de preço e perda de clientes precisam ser explicados. A média móvel funciona bem como base simples, mas séries muito sazonais, intermitentes ou com ruptura frequente podem exigir outro método. A planilha apoia o S&amp;OP, mas não substitui ERP, APS, política de estoque nem validação financeira.</x:v>
      </x:c>
      <x:c r="H19" s="181" t="str">
        <x:v>A previsão é uma estimativa, não uma promessa. Preserve o histórico, documente exceções e evite ajustes sem evidência. Rupturas, promoções, lançamentos, mudanças de preço e perda de clientes precisam ser explicados. A média móvel funciona bem como base simples, mas séries muito sazonais, intermitentes ou com ruptura frequente podem exigir outro método. A planilha apoia o S&amp;OP, mas não substitui ERP, APS, política de estoque nem validação financeira.</x:v>
      </x:c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</x:row>
    <x:row r="20">
      <x:c r="A20" s="179" t="str">
        <x:v>A previsão é uma estimativa, não uma promessa. Preserve o histórico, documente exceções e evite ajustes sem evidência. Rupturas, promoções, lançamentos, mudanças de preço e perda de clientes precisam ser explicados. A média móvel funciona bem como base simples, mas séries muito sazonais, intermitentes ou com ruptura frequente podem exigir outro método. A planilha apoia o S&amp;OP, mas não substitui ERP, APS, política de estoque nem validação financeira.</x:v>
      </x:c>
      <x:c r="B20" s="180" t="str">
        <x:v>A previsão é uma estimativa, não uma promessa. Preserve o histórico, documente exceções e evite ajustes sem evidência. Rupturas, promoções, lançamentos, mudanças de preço e perda de clientes precisam ser explicados. A média móvel funciona bem como base simples, mas séries muito sazonais, intermitentes ou com ruptura frequente podem exigir outro método. A planilha apoia o S&amp;OP, mas não substitui ERP, APS, política de estoque nem validação financeira.</x:v>
      </x:c>
      <x:c r="C20" s="180" t="str">
        <x:v>A previsão é uma estimativa, não uma promessa. Preserve o histórico, documente exceções e evite ajustes sem evidência. Rupturas, promoções, lançamentos, mudanças de preço e perda de clientes precisam ser explicados. A média móvel funciona bem como base simples, mas séries muito sazonais, intermitentes ou com ruptura frequente podem exigir outro método. A planilha apoia o S&amp;OP, mas não substitui ERP, APS, política de estoque nem validação financeira.</x:v>
      </x:c>
      <x:c r="D20" s="180" t="str">
        <x:v>A previsão é uma estimativa, não uma promessa. Preserve o histórico, documente exceções e evite ajustes sem evidência. Rupturas, promoções, lançamentos, mudanças de preço e perda de clientes precisam ser explicados. A média móvel funciona bem como base simples, mas séries muito sazonais, intermitentes ou com ruptura frequente podem exigir outro método. A planilha apoia o S&amp;OP, mas não substitui ERP, APS, política de estoque nem validação financeira.</x:v>
      </x:c>
      <x:c r="E20" s="180" t="str">
        <x:v>A previsão é uma estimativa, não uma promessa. Preserve o histórico, documente exceções e evite ajustes sem evidência. Rupturas, promoções, lançamentos, mudanças de preço e perda de clientes precisam ser explicados. A média móvel funciona bem como base simples, mas séries muito sazonais, intermitentes ou com ruptura frequente podem exigir outro método. A planilha apoia o S&amp;OP, mas não substitui ERP, APS, política de estoque nem validação financeira.</x:v>
      </x:c>
      <x:c r="F20" s="180" t="str">
        <x:v>A previsão é uma estimativa, não uma promessa. Preserve o histórico, documente exceções e evite ajustes sem evidência. Rupturas, promoções, lançamentos, mudanças de preço e perda de clientes precisam ser explicados. A média móvel funciona bem como base simples, mas séries muito sazonais, intermitentes ou com ruptura frequente podem exigir outro método. A planilha apoia o S&amp;OP, mas não substitui ERP, APS, política de estoque nem validação financeira.</x:v>
      </x:c>
      <x:c r="G20" s="180" t="str">
        <x:v>A previsão é uma estimativa, não uma promessa. Preserve o histórico, documente exceções e evite ajustes sem evidência. Rupturas, promoções, lançamentos, mudanças de preço e perda de clientes precisam ser explicados. A média móvel funciona bem como base simples, mas séries muito sazonais, intermitentes ou com ruptura frequente podem exigir outro método. A planilha apoia o S&amp;OP, mas não substitui ERP, APS, política de estoque nem validação financeira.</x:v>
      </x:c>
      <x:c r="H20" s="181" t="str">
        <x:v>A previsão é uma estimativa, não uma promessa. Preserve o histórico, documente exceções e evite ajustes sem evidência. Rupturas, promoções, lançamentos, mudanças de preço e perda de clientes precisam ser explicados. A média móvel funciona bem como base simples, mas séries muito sazonais, intermitentes ou com ruptura frequente podem exigir outro método. A planilha apoia o S&amp;OP, mas não substitui ERP, APS, política de estoque nem validação financeira.</x:v>
      </x:c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</x:row>
    <x:row r="21">
      <x:c r="A21" s="179" t="str">
        <x:v>A previsão é uma estimativa, não uma promessa. Preserve o histórico, documente exceções e evite ajustes sem evidência. Rupturas, promoções, lançamentos, mudanças de preço e perda de clientes precisam ser explicados. A média móvel funciona bem como base simples, mas séries muito sazonais, intermitentes ou com ruptura frequente podem exigir outro método. A planilha apoia o S&amp;OP, mas não substitui ERP, APS, política de estoque nem validação financeira.</x:v>
      </x:c>
      <x:c r="B21" s="180" t="str">
        <x:v>A previsão é uma estimativa, não uma promessa. Preserve o histórico, documente exceções e evite ajustes sem evidência. Rupturas, promoções, lançamentos, mudanças de preço e perda de clientes precisam ser explicados. A média móvel funciona bem como base simples, mas séries muito sazonais, intermitentes ou com ruptura frequente podem exigir outro método. A planilha apoia o S&amp;OP, mas não substitui ERP, APS, política de estoque nem validação financeira.</x:v>
      </x:c>
      <x:c r="C21" s="180" t="str">
        <x:v>A previsão é uma estimativa, não uma promessa. Preserve o histórico, documente exceções e evite ajustes sem evidência. Rupturas, promoções, lançamentos, mudanças de preço e perda de clientes precisam ser explicados. A média móvel funciona bem como base simples, mas séries muito sazonais, intermitentes ou com ruptura frequente podem exigir outro método. A planilha apoia o S&amp;OP, mas não substitui ERP, APS, política de estoque nem validação financeira.</x:v>
      </x:c>
      <x:c r="D21" s="180" t="str">
        <x:v>A previsão é uma estimativa, não uma promessa. Preserve o histórico, documente exceções e evite ajustes sem evidência. Rupturas, promoções, lançamentos, mudanças de preço e perda de clientes precisam ser explicados. A média móvel funciona bem como base simples, mas séries muito sazonais, intermitentes ou com ruptura frequente podem exigir outro método. A planilha apoia o S&amp;OP, mas não substitui ERP, APS, política de estoque nem validação financeira.</x:v>
      </x:c>
      <x:c r="E21" s="180" t="str">
        <x:v>A previsão é uma estimativa, não uma promessa. Preserve o histórico, documente exceções e evite ajustes sem evidência. Rupturas, promoções, lançamentos, mudanças de preço e perda de clientes precisam ser explicados. A média móvel funciona bem como base simples, mas séries muito sazonais, intermitentes ou com ruptura frequente podem exigir outro método. A planilha apoia o S&amp;OP, mas não substitui ERP, APS, política de estoque nem validação financeira.</x:v>
      </x:c>
      <x:c r="F21" s="180" t="str">
        <x:v>A previsão é uma estimativa, não uma promessa. Preserve o histórico, documente exceções e evite ajustes sem evidência. Rupturas, promoções, lançamentos, mudanças de preço e perda de clientes precisam ser explicados. A média móvel funciona bem como base simples, mas séries muito sazonais, intermitentes ou com ruptura frequente podem exigir outro método. A planilha apoia o S&amp;OP, mas não substitui ERP, APS, política de estoque nem validação financeira.</x:v>
      </x:c>
      <x:c r="G21" s="180" t="str">
        <x:v>A previsão é uma estimativa, não uma promessa. Preserve o histórico, documente exceções e evite ajustes sem evidência. Rupturas, promoções, lançamentos, mudanças de preço e perda de clientes precisam ser explicados. A média móvel funciona bem como base simples, mas séries muito sazonais, intermitentes ou com ruptura frequente podem exigir outro método. A planilha apoia o S&amp;OP, mas não substitui ERP, APS, política de estoque nem validação financeira.</x:v>
      </x:c>
      <x:c r="H21" s="181" t="str">
        <x:v>A previsão é uma estimativa, não uma promessa. Preserve o histórico, documente exceções e evite ajustes sem evidência. Rupturas, promoções, lançamentos, mudanças de preço e perda de clientes precisam ser explicados. A média móvel funciona bem como base simples, mas séries muito sazonais, intermitentes ou com ruptura frequente podem exigir outro método. A planilha apoia o S&amp;OP, mas não substitui ERP, APS, política de estoque nem validação financeira.</x:v>
      </x:c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</x:row>
    <x:row r="22">
      <x:c r="A22" s="182" t="str">
        <x:v>A previsão é uma estimativa, não uma promessa. Preserve o histórico, documente exceções e evite ajustes sem evidência. Rupturas, promoções, lançamentos, mudanças de preço e perda de clientes precisam ser explicados. A média móvel funciona bem como base simples, mas séries muito sazonais, intermitentes ou com ruptura frequente podem exigir outro método. A planilha apoia o S&amp;OP, mas não substitui ERP, APS, política de estoque nem validação financeira.</x:v>
      </x:c>
      <x:c r="B22" s="183" t="str">
        <x:v>A previsão é uma estimativa, não uma promessa. Preserve o histórico, documente exceções e evite ajustes sem evidência. Rupturas, promoções, lançamentos, mudanças de preço e perda de clientes precisam ser explicados. A média móvel funciona bem como base simples, mas séries muito sazonais, intermitentes ou com ruptura frequente podem exigir outro método. A planilha apoia o S&amp;OP, mas não substitui ERP, APS, política de estoque nem validação financeira.</x:v>
      </x:c>
      <x:c r="C22" s="183" t="str">
        <x:v>A previsão é uma estimativa, não uma promessa. Preserve o histórico, documente exceções e evite ajustes sem evidência. Rupturas, promoções, lançamentos, mudanças de preço e perda de clientes precisam ser explicados. A média móvel funciona bem como base simples, mas séries muito sazonais, intermitentes ou com ruptura frequente podem exigir outro método. A planilha apoia o S&amp;OP, mas não substitui ERP, APS, política de estoque nem validação financeira.</x:v>
      </x:c>
      <x:c r="D22" s="183" t="str">
        <x:v>A previsão é uma estimativa, não uma promessa. Preserve o histórico, documente exceções e evite ajustes sem evidência. Rupturas, promoções, lançamentos, mudanças de preço e perda de clientes precisam ser explicados. A média móvel funciona bem como base simples, mas séries muito sazonais, intermitentes ou com ruptura frequente podem exigir outro método. A planilha apoia o S&amp;OP, mas não substitui ERP, APS, política de estoque nem validação financeira.</x:v>
      </x:c>
      <x:c r="E22" s="183" t="str">
        <x:v>A previsão é uma estimativa, não uma promessa. Preserve o histórico, documente exceções e evite ajustes sem evidência. Rupturas, promoções, lançamentos, mudanças de preço e perda de clientes precisam ser explicados. A média móvel funciona bem como base simples, mas séries muito sazonais, intermitentes ou com ruptura frequente podem exigir outro método. A planilha apoia o S&amp;OP, mas não substitui ERP, APS, política de estoque nem validação financeira.</x:v>
      </x:c>
      <x:c r="F22" s="183" t="str">
        <x:v>A previsão é uma estimativa, não uma promessa. Preserve o histórico, documente exceções e evite ajustes sem evidência. Rupturas, promoções, lançamentos, mudanças de preço e perda de clientes precisam ser explicados. A média móvel funciona bem como base simples, mas séries muito sazonais, intermitentes ou com ruptura frequente podem exigir outro método. A planilha apoia o S&amp;OP, mas não substitui ERP, APS, política de estoque nem validação financeira.</x:v>
      </x:c>
      <x:c r="G22" s="183" t="str">
        <x:v>A previsão é uma estimativa, não uma promessa. Preserve o histórico, documente exceções e evite ajustes sem evidência. Rupturas, promoções, lançamentos, mudanças de preço e perda de clientes precisam ser explicados. A média móvel funciona bem como base simples, mas séries muito sazonais, intermitentes ou com ruptura frequente podem exigir outro método. A planilha apoia o S&amp;OP, mas não substitui ERP, APS, política de estoque nem validação financeira.</x:v>
      </x:c>
      <x:c r="H22" s="184" t="str">
        <x:v>A previsão é uma estimativa, não uma promessa. Preserve o histórico, documente exceções e evite ajustes sem evidência. Rupturas, promoções, lançamentos, mudanças de preço e perda de clientes precisam ser explicados. A média móvel funciona bem como base simples, mas séries muito sazonais, intermitentes ou com ruptura frequente podem exigir outro método. A planilha apoia o S&amp;OP, mas não substitui ERP, APS, política de estoque nem validação financeira.</x:v>
      </x:c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  <x:c r="S91" s="1"/>
      <x:c r="T91" s="1"/>
      <x:c r="U91" s="1"/>
      <x:c r="V91" s="1"/>
      <x:c r="W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  <x:c r="S92" s="1"/>
      <x:c r="T92" s="1"/>
      <x:c r="U92" s="1"/>
      <x:c r="V92" s="1"/>
      <x:c r="W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  <x:c r="S93" s="1"/>
      <x:c r="T93" s="1"/>
      <x:c r="U93" s="1"/>
      <x:c r="V93" s="1"/>
      <x:c r="W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  <x:c r="S94" s="1"/>
      <x:c r="T94" s="1"/>
      <x:c r="U94" s="1"/>
      <x:c r="V94" s="1"/>
      <x:c r="W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  <x:c r="S95" s="1"/>
      <x:c r="T95" s="1"/>
      <x:c r="U95" s="1"/>
      <x:c r="V95" s="1"/>
      <x:c r="W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  <x:c r="S96" s="1"/>
      <x:c r="T96" s="1"/>
      <x:c r="U96" s="1"/>
      <x:c r="V96" s="1"/>
      <x:c r="W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  <x:c r="S97" s="1"/>
      <x:c r="T97" s="1"/>
      <x:c r="U97" s="1"/>
      <x:c r="V97" s="1"/>
      <x:c r="W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  <x:c r="S98" s="1"/>
      <x:c r="T98" s="1"/>
      <x:c r="U98" s="1"/>
      <x:c r="V98" s="1"/>
      <x:c r="W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  <x:c r="S99" s="1"/>
      <x:c r="T99" s="1"/>
      <x:c r="U99" s="1"/>
      <x:c r="V99" s="1"/>
      <x:c r="W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  <x:c r="S100" s="1"/>
      <x:c r="T100" s="1"/>
      <x:c r="U100" s="1"/>
      <x:c r="V100" s="1"/>
      <x:c r="W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  <x:c r="S101" s="1"/>
      <x:c r="T101" s="1"/>
      <x:c r="U101" s="1"/>
      <x:c r="V101" s="1"/>
      <x:c r="W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  <x:c r="S102" s="1"/>
      <x:c r="T102" s="1"/>
      <x:c r="U102" s="1"/>
      <x:c r="V102" s="1"/>
      <x:c r="W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  <x:c r="S103" s="1"/>
      <x:c r="T103" s="1"/>
      <x:c r="U103" s="1"/>
      <x:c r="V103" s="1"/>
      <x:c r="W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  <x:c r="S104" s="1"/>
      <x:c r="T104" s="1"/>
      <x:c r="U104" s="1"/>
      <x:c r="V104" s="1"/>
      <x:c r="W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  <x:c r="S105" s="1"/>
      <x:c r="T105" s="1"/>
      <x:c r="U105" s="1"/>
      <x:c r="V105" s="1"/>
      <x:c r="W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  <x:c r="S106" s="1"/>
      <x:c r="T106" s="1"/>
      <x:c r="U106" s="1"/>
      <x:c r="V106" s="1"/>
      <x:c r="W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  <x:c r="S107" s="1"/>
      <x:c r="T107" s="1"/>
      <x:c r="U107" s="1"/>
      <x:c r="V107" s="1"/>
      <x:c r="W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  <x:c r="S108" s="1"/>
      <x:c r="T108" s="1"/>
      <x:c r="U108" s="1"/>
      <x:c r="V108" s="1"/>
      <x:c r="W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  <x:c r="S109" s="1"/>
      <x:c r="T109" s="1"/>
      <x:c r="U109" s="1"/>
      <x:c r="V109" s="1"/>
      <x:c r="W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  <x:c r="S110" s="1"/>
      <x:c r="T110" s="1"/>
      <x:c r="U110" s="1"/>
      <x:c r="V110" s="1"/>
      <x:c r="W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  <x:c r="S111" s="1"/>
      <x:c r="T111" s="1"/>
      <x:c r="U111" s="1"/>
      <x:c r="V111" s="1"/>
      <x:c r="W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  <x:c r="S112" s="1"/>
      <x:c r="T112" s="1"/>
      <x:c r="U112" s="1"/>
      <x:c r="V112" s="1"/>
      <x:c r="W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  <x:c r="S113" s="1"/>
      <x:c r="T113" s="1"/>
      <x:c r="U113" s="1"/>
      <x:c r="V113" s="1"/>
      <x:c r="W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  <x:c r="R114" s="1"/>
      <x:c r="S114" s="1"/>
      <x:c r="T114" s="1"/>
      <x:c r="U114" s="1"/>
      <x:c r="V114" s="1"/>
      <x:c r="W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  <x:c r="R115" s="1"/>
      <x:c r="S115" s="1"/>
      <x:c r="T115" s="1"/>
      <x:c r="U115" s="1"/>
      <x:c r="V115" s="1"/>
      <x:c r="W115" s="1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  <x:c r="R116" s="1"/>
      <x:c r="S116" s="1"/>
      <x:c r="T116" s="1"/>
      <x:c r="U116" s="1"/>
      <x:c r="V116" s="1"/>
      <x:c r="W116" s="1"/>
    </x:row>
    <x:row r="117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  <x:c r="R117" s="1"/>
      <x:c r="S117" s="1"/>
      <x:c r="T117" s="1"/>
      <x:c r="U117" s="1"/>
      <x:c r="V117" s="1"/>
      <x:c r="W117" s="1"/>
    </x:row>
    <x:row r="118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  <x:c r="R118" s="1"/>
      <x:c r="S118" s="1"/>
      <x:c r="T118" s="1"/>
      <x:c r="U118" s="1"/>
      <x:c r="V118" s="1"/>
      <x:c r="W118" s="1"/>
    </x:row>
    <x:row r="119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  <x:c r="R119" s="1"/>
      <x:c r="S119" s="1"/>
      <x:c r="T119" s="1"/>
      <x:c r="U119" s="1"/>
      <x:c r="V119" s="1"/>
      <x:c r="W119" s="1"/>
    </x:row>
    <x:row r="120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  <x:c r="R120" s="1"/>
      <x:c r="S120" s="1"/>
      <x:c r="T120" s="1"/>
      <x:c r="U120" s="1"/>
      <x:c r="V120" s="1"/>
      <x:c r="W120" s="1"/>
    </x:row>
    <x:row r="12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  <x:c r="Q121" s="1"/>
      <x:c r="R121" s="1"/>
      <x:c r="S121" s="1"/>
      <x:c r="T121" s="1"/>
      <x:c r="U121" s="1"/>
      <x:c r="V121" s="1"/>
      <x:c r="W121" s="1"/>
    </x:row>
    <x:row r="122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  <x:c r="Q122" s="1"/>
      <x:c r="R122" s="1"/>
      <x:c r="S122" s="1"/>
      <x:c r="T122" s="1"/>
      <x:c r="U122" s="1"/>
      <x:c r="V122" s="1"/>
      <x:c r="W122" s="1"/>
    </x:row>
    <x:row r="123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  <x:c r="Q123" s="1"/>
      <x:c r="R123" s="1"/>
      <x:c r="S123" s="1"/>
      <x:c r="T123" s="1"/>
      <x:c r="U123" s="1"/>
      <x:c r="V123" s="1"/>
      <x:c r="W123" s="1"/>
    </x:row>
    <x:row r="124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  <x:c r="Q124" s="1"/>
      <x:c r="R124" s="1"/>
      <x:c r="S124" s="1"/>
      <x:c r="T124" s="1"/>
      <x:c r="U124" s="1"/>
      <x:c r="V124" s="1"/>
      <x:c r="W124" s="1"/>
    </x:row>
    <x:row r="125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  <x:c r="Q125" s="1"/>
      <x:c r="R125" s="1"/>
      <x:c r="S125" s="1"/>
      <x:c r="T125" s="1"/>
      <x:c r="U125" s="1"/>
      <x:c r="V125" s="1"/>
      <x:c r="W125" s="1"/>
    </x:row>
    <x:row r="126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  <x:c r="Q126" s="1"/>
      <x:c r="R126" s="1"/>
      <x:c r="S126" s="1"/>
      <x:c r="T126" s="1"/>
      <x:c r="U126" s="1"/>
      <x:c r="V126" s="1"/>
      <x:c r="W126" s="1"/>
    </x:row>
    <x:row r="127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  <x:c r="Q127" s="1"/>
      <x:c r="R127" s="1"/>
      <x:c r="S127" s="1"/>
      <x:c r="T127" s="1"/>
      <x:c r="U127" s="1"/>
      <x:c r="V127" s="1"/>
      <x:c r="W127" s="1"/>
    </x:row>
    <x:row r="128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  <x:c r="Q128" s="1"/>
      <x:c r="R128" s="1"/>
      <x:c r="S128" s="1"/>
      <x:c r="T128" s="1"/>
      <x:c r="U128" s="1"/>
      <x:c r="V128" s="1"/>
      <x:c r="W128" s="1"/>
    </x:row>
    <x:row r="129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  <x:c r="Q129" s="1"/>
      <x:c r="R129" s="1"/>
      <x:c r="S129" s="1"/>
      <x:c r="T129" s="1"/>
      <x:c r="U129" s="1"/>
      <x:c r="V129" s="1"/>
      <x:c r="W129" s="1"/>
    </x:row>
    <x:row r="130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  <x:c r="Q130" s="1"/>
      <x:c r="R130" s="1"/>
      <x:c r="S130" s="1"/>
      <x:c r="T130" s="1"/>
      <x:c r="U130" s="1"/>
      <x:c r="V130" s="1"/>
      <x:c r="W130" s="1"/>
    </x:row>
    <x:row r="13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  <x:c r="Q131" s="1"/>
      <x:c r="R131" s="1"/>
      <x:c r="S131" s="1"/>
      <x:c r="T131" s="1"/>
      <x:c r="U131" s="1"/>
      <x:c r="V131" s="1"/>
      <x:c r="W131" s="1"/>
    </x:row>
    <x:row r="132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  <x:c r="Q132" s="1"/>
      <x:c r="R132" s="1"/>
      <x:c r="S132" s="1"/>
      <x:c r="T132" s="1"/>
      <x:c r="U132" s="1"/>
      <x:c r="V132" s="1"/>
      <x:c r="W132" s="1"/>
    </x:row>
    <x:row r="133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  <x:c r="Q133" s="1"/>
      <x:c r="R133" s="1"/>
      <x:c r="S133" s="1"/>
      <x:c r="T133" s="1"/>
      <x:c r="U133" s="1"/>
      <x:c r="V133" s="1"/>
      <x:c r="W133" s="1"/>
    </x:row>
    <x:row r="134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  <x:c r="Q134" s="1"/>
      <x:c r="R134" s="1"/>
      <x:c r="S134" s="1"/>
      <x:c r="T134" s="1"/>
      <x:c r="U134" s="1"/>
      <x:c r="V134" s="1"/>
      <x:c r="W134" s="1"/>
    </x:row>
    <x:row r="135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  <x:c r="Q135" s="1"/>
      <x:c r="R135" s="1"/>
      <x:c r="S135" s="1"/>
      <x:c r="T135" s="1"/>
      <x:c r="U135" s="1"/>
      <x:c r="V135" s="1"/>
      <x:c r="W135" s="1"/>
    </x:row>
    <x:row r="136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  <x:c r="Q136" s="1"/>
      <x:c r="R136" s="1"/>
      <x:c r="S136" s="1"/>
      <x:c r="T136" s="1"/>
      <x:c r="U136" s="1"/>
      <x:c r="V136" s="1"/>
      <x:c r="W136" s="1"/>
    </x:row>
    <x:row r="137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  <x:c r="Q137" s="1"/>
      <x:c r="R137" s="1"/>
      <x:c r="S137" s="1"/>
      <x:c r="T137" s="1"/>
      <x:c r="U137" s="1"/>
      <x:c r="V137" s="1"/>
      <x:c r="W137" s="1"/>
    </x:row>
    <x:row r="138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  <x:c r="Q138" s="1"/>
      <x:c r="R138" s="1"/>
      <x:c r="S138" s="1"/>
      <x:c r="T138" s="1"/>
      <x:c r="U138" s="1"/>
      <x:c r="V138" s="1"/>
      <x:c r="W138" s="1"/>
    </x:row>
    <x:row r="139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  <x:c r="Q139" s="1"/>
      <x:c r="R139" s="1"/>
      <x:c r="S139" s="1"/>
      <x:c r="T139" s="1"/>
      <x:c r="U139" s="1"/>
      <x:c r="V139" s="1"/>
      <x:c r="W139" s="1"/>
    </x:row>
    <x:row r="140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  <x:c r="Q140" s="1"/>
      <x:c r="R140" s="1"/>
      <x:c r="S140" s="1"/>
      <x:c r="T140" s="1"/>
      <x:c r="U140" s="1"/>
      <x:c r="V140" s="1"/>
      <x:c r="W140" s="1"/>
    </x:row>
    <x:row r="14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  <x:c r="Q141" s="1"/>
      <x:c r="R141" s="1"/>
      <x:c r="S141" s="1"/>
      <x:c r="T141" s="1"/>
      <x:c r="U141" s="1"/>
      <x:c r="V141" s="1"/>
      <x:c r="W141" s="1"/>
    </x:row>
    <x:row r="142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  <x:c r="Q142" s="1"/>
      <x:c r="R142" s="1"/>
      <x:c r="S142" s="1"/>
      <x:c r="T142" s="1"/>
      <x:c r="U142" s="1"/>
      <x:c r="V142" s="1"/>
      <x:c r="W142" s="1"/>
    </x:row>
    <x:row r="143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  <x:c r="Q143" s="1"/>
      <x:c r="R143" s="1"/>
      <x:c r="S143" s="1"/>
      <x:c r="T143" s="1"/>
      <x:c r="U143" s="1"/>
      <x:c r="V143" s="1"/>
      <x:c r="W143" s="1"/>
    </x:row>
    <x:row r="144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  <x:c r="Q144" s="1"/>
      <x:c r="R144" s="1"/>
      <x:c r="S144" s="1"/>
      <x:c r="T144" s="1"/>
      <x:c r="U144" s="1"/>
      <x:c r="V144" s="1"/>
      <x:c r="W144" s="1"/>
    </x:row>
    <x:row r="145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  <x:c r="Q145" s="1"/>
      <x:c r="R145" s="1"/>
      <x:c r="S145" s="1"/>
      <x:c r="T145" s="1"/>
      <x:c r="U145" s="1"/>
      <x:c r="V145" s="1"/>
      <x:c r="W145" s="1"/>
    </x:row>
    <x:row r="146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  <x:c r="Q146" s="1"/>
      <x:c r="R146" s="1"/>
      <x:c r="S146" s="1"/>
      <x:c r="T146" s="1"/>
      <x:c r="U146" s="1"/>
      <x:c r="V146" s="1"/>
      <x:c r="W146" s="1"/>
    </x:row>
    <x:row r="147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  <x:c r="Q147" s="1"/>
      <x:c r="R147" s="1"/>
      <x:c r="S147" s="1"/>
      <x:c r="T147" s="1"/>
      <x:c r="U147" s="1"/>
      <x:c r="V147" s="1"/>
      <x:c r="W147" s="1"/>
    </x:row>
    <x:row r="148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  <x:c r="Q148" s="1"/>
      <x:c r="R148" s="1"/>
      <x:c r="S148" s="1"/>
      <x:c r="T148" s="1"/>
      <x:c r="U148" s="1"/>
      <x:c r="V148" s="1"/>
      <x:c r="W148" s="1"/>
    </x:row>
    <x:row r="149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  <x:c r="Q149" s="1"/>
      <x:c r="R149" s="1"/>
      <x:c r="S149" s="1"/>
      <x:c r="T149" s="1"/>
      <x:c r="U149" s="1"/>
      <x:c r="V149" s="1"/>
      <x:c r="W149" s="1"/>
    </x:row>
    <x:row r="150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  <x:c r="Q150" s="1"/>
      <x:c r="R150" s="1"/>
      <x:c r="S150" s="1"/>
      <x:c r="T150" s="1"/>
      <x:c r="U150" s="1"/>
      <x:c r="V150" s="1"/>
      <x:c r="W150" s="1"/>
    </x:row>
    <x:row r="15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  <x:c r="M151" s="1"/>
      <x:c r="N151" s="1"/>
      <x:c r="O151" s="1"/>
      <x:c r="P151" s="1"/>
      <x:c r="Q151" s="1"/>
      <x:c r="R151" s="1"/>
      <x:c r="S151" s="1"/>
      <x:c r="T151" s="1"/>
      <x:c r="U151" s="1"/>
      <x:c r="V151" s="1"/>
      <x:c r="W151" s="1"/>
    </x:row>
    <x:row r="152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  <x:c r="M152" s="1"/>
      <x:c r="N152" s="1"/>
      <x:c r="O152" s="1"/>
      <x:c r="P152" s="1"/>
      <x:c r="Q152" s="1"/>
      <x:c r="R152" s="1"/>
      <x:c r="S152" s="1"/>
      <x:c r="T152" s="1"/>
      <x:c r="U152" s="1"/>
      <x:c r="V152" s="1"/>
      <x:c r="W152" s="1"/>
    </x:row>
    <x:row r="153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  <x:c r="M153" s="1"/>
      <x:c r="N153" s="1"/>
      <x:c r="O153" s="1"/>
      <x:c r="P153" s="1"/>
      <x:c r="Q153" s="1"/>
      <x:c r="R153" s="1"/>
      <x:c r="S153" s="1"/>
      <x:c r="T153" s="1"/>
      <x:c r="U153" s="1"/>
      <x:c r="V153" s="1"/>
      <x:c r="W153" s="1"/>
    </x:row>
    <x:row r="154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  <x:c r="M154" s="1"/>
      <x:c r="N154" s="1"/>
      <x:c r="O154" s="1"/>
      <x:c r="P154" s="1"/>
      <x:c r="Q154" s="1"/>
      <x:c r="R154" s="1"/>
      <x:c r="S154" s="1"/>
      <x:c r="T154" s="1"/>
      <x:c r="U154" s="1"/>
      <x:c r="V154" s="1"/>
      <x:c r="W154" s="1"/>
    </x:row>
    <x:row r="155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  <x:c r="Q155" s="1"/>
      <x:c r="R155" s="1"/>
      <x:c r="S155" s="1"/>
      <x:c r="T155" s="1"/>
      <x:c r="U155" s="1"/>
      <x:c r="V155" s="1"/>
      <x:c r="W155" s="1"/>
    </x:row>
    <x:row r="156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  <x:c r="Q156" s="1"/>
      <x:c r="R156" s="1"/>
      <x:c r="S156" s="1"/>
      <x:c r="T156" s="1"/>
      <x:c r="U156" s="1"/>
      <x:c r="V156" s="1"/>
      <x:c r="W156" s="1"/>
    </x:row>
    <x:row r="157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  <x:c r="Q157" s="1"/>
      <x:c r="R157" s="1"/>
      <x:c r="S157" s="1"/>
      <x:c r="T157" s="1"/>
      <x:c r="U157" s="1"/>
      <x:c r="V157" s="1"/>
      <x:c r="W157" s="1"/>
    </x:row>
    <x:row r="158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  <x:c r="Q158" s="1"/>
      <x:c r="R158" s="1"/>
      <x:c r="S158" s="1"/>
      <x:c r="T158" s="1"/>
      <x:c r="U158" s="1"/>
      <x:c r="V158" s="1"/>
      <x:c r="W158" s="1"/>
    </x:row>
    <x:row r="159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  <x:c r="Q159" s="1"/>
      <x:c r="R159" s="1"/>
      <x:c r="S159" s="1"/>
      <x:c r="T159" s="1"/>
      <x:c r="U159" s="1"/>
      <x:c r="V159" s="1"/>
      <x:c r="W159" s="1"/>
    </x:row>
    <x:row r="160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  <x:c r="Q160" s="1"/>
      <x:c r="R160" s="1"/>
      <x:c r="S160" s="1"/>
      <x:c r="T160" s="1"/>
      <x:c r="U160" s="1"/>
      <x:c r="V160" s="1"/>
      <x:c r="W160" s="1"/>
    </x:row>
    <x:row r="16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  <x:c r="Q161" s="1"/>
      <x:c r="R161" s="1"/>
      <x:c r="S161" s="1"/>
      <x:c r="T161" s="1"/>
      <x:c r="U161" s="1"/>
      <x:c r="V161" s="1"/>
      <x:c r="W161" s="1"/>
    </x:row>
    <x:row r="162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  <x:c r="Q162" s="1"/>
      <x:c r="R162" s="1"/>
      <x:c r="S162" s="1"/>
      <x:c r="T162" s="1"/>
      <x:c r="U162" s="1"/>
      <x:c r="V162" s="1"/>
      <x:c r="W162" s="1"/>
    </x:row>
    <x:row r="163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  <x:c r="Q163" s="1"/>
      <x:c r="R163" s="1"/>
      <x:c r="S163" s="1"/>
      <x:c r="T163" s="1"/>
      <x:c r="U163" s="1"/>
      <x:c r="V163" s="1"/>
      <x:c r="W163" s="1"/>
    </x:row>
    <x:row r="164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  <x:c r="Q164" s="1"/>
      <x:c r="R164" s="1"/>
      <x:c r="S164" s="1"/>
      <x:c r="T164" s="1"/>
      <x:c r="U164" s="1"/>
      <x:c r="V164" s="1"/>
      <x:c r="W164" s="1"/>
    </x:row>
    <x:row r="165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  <x:c r="Q165" s="1"/>
      <x:c r="R165" s="1"/>
      <x:c r="S165" s="1"/>
      <x:c r="T165" s="1"/>
      <x:c r="U165" s="1"/>
      <x:c r="V165" s="1"/>
      <x:c r="W165" s="1"/>
    </x:row>
    <x:row r="166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  <x:c r="Q166" s="1"/>
      <x:c r="R166" s="1"/>
      <x:c r="S166" s="1"/>
      <x:c r="T166" s="1"/>
      <x:c r="U166" s="1"/>
      <x:c r="V166" s="1"/>
      <x:c r="W166" s="1"/>
    </x:row>
    <x:row r="167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  <x:c r="Q167" s="1"/>
      <x:c r="R167" s="1"/>
      <x:c r="S167" s="1"/>
      <x:c r="T167" s="1"/>
      <x:c r="U167" s="1"/>
      <x:c r="V167" s="1"/>
      <x:c r="W167" s="1"/>
    </x:row>
    <x:row r="168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  <x:c r="Q168" s="1"/>
      <x:c r="R168" s="1"/>
      <x:c r="S168" s="1"/>
      <x:c r="T168" s="1"/>
      <x:c r="U168" s="1"/>
      <x:c r="V168" s="1"/>
      <x:c r="W168" s="1"/>
    </x:row>
    <x:row r="169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  <x:c r="Q169" s="1"/>
      <x:c r="R169" s="1"/>
      <x:c r="S169" s="1"/>
      <x:c r="T169" s="1"/>
      <x:c r="U169" s="1"/>
      <x:c r="V169" s="1"/>
      <x:c r="W169" s="1"/>
    </x:row>
    <x:row r="170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  <x:c r="Q170" s="1"/>
      <x:c r="R170" s="1"/>
      <x:c r="S170" s="1"/>
      <x:c r="T170" s="1"/>
      <x:c r="U170" s="1"/>
      <x:c r="V170" s="1"/>
      <x:c r="W170" s="1"/>
    </x:row>
    <x:row r="17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  <x:c r="Q171" s="1"/>
      <x:c r="R171" s="1"/>
      <x:c r="S171" s="1"/>
      <x:c r="T171" s="1"/>
      <x:c r="U171" s="1"/>
      <x:c r="V171" s="1"/>
      <x:c r="W171" s="1"/>
    </x:row>
    <x:row r="172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  <x:c r="Q172" s="1"/>
      <x:c r="R172" s="1"/>
      <x:c r="S172" s="1"/>
      <x:c r="T172" s="1"/>
      <x:c r="U172" s="1"/>
      <x:c r="V172" s="1"/>
      <x:c r="W172" s="1"/>
    </x:row>
    <x:row r="173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  <x:c r="Q173" s="1"/>
      <x:c r="R173" s="1"/>
      <x:c r="S173" s="1"/>
      <x:c r="T173" s="1"/>
      <x:c r="U173" s="1"/>
      <x:c r="V173" s="1"/>
      <x:c r="W173" s="1"/>
    </x:row>
    <x:row r="174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  <x:c r="Q174" s="1"/>
      <x:c r="R174" s="1"/>
      <x:c r="S174" s="1"/>
      <x:c r="T174" s="1"/>
      <x:c r="U174" s="1"/>
      <x:c r="V174" s="1"/>
      <x:c r="W174" s="1"/>
    </x:row>
    <x:row r="175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  <x:c r="Q175" s="1"/>
      <x:c r="R175" s="1"/>
      <x:c r="S175" s="1"/>
      <x:c r="T175" s="1"/>
      <x:c r="U175" s="1"/>
      <x:c r="V175" s="1"/>
      <x:c r="W175" s="1"/>
    </x:row>
    <x:row r="176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  <x:c r="Q176" s="1"/>
      <x:c r="R176" s="1"/>
      <x:c r="S176" s="1"/>
      <x:c r="T176" s="1"/>
      <x:c r="U176" s="1"/>
      <x:c r="V176" s="1"/>
      <x:c r="W176" s="1"/>
    </x:row>
    <x:row r="177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  <x:c r="Q177" s="1"/>
      <x:c r="R177" s="1"/>
      <x:c r="S177" s="1"/>
      <x:c r="T177" s="1"/>
      <x:c r="U177" s="1"/>
      <x:c r="V177" s="1"/>
      <x:c r="W177" s="1"/>
    </x:row>
    <x:row r="178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  <x:c r="Q178" s="1"/>
      <x:c r="R178" s="1"/>
      <x:c r="S178" s="1"/>
      <x:c r="T178" s="1"/>
      <x:c r="U178" s="1"/>
      <x:c r="V178" s="1"/>
      <x:c r="W178" s="1"/>
    </x:row>
    <x:row r="179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  <x:c r="Q179" s="1"/>
      <x:c r="R179" s="1"/>
      <x:c r="S179" s="1"/>
      <x:c r="T179" s="1"/>
      <x:c r="U179" s="1"/>
      <x:c r="V179" s="1"/>
      <x:c r="W179" s="1"/>
    </x:row>
    <x:row r="180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  <x:c r="Q180" s="1"/>
      <x:c r="R180" s="1"/>
      <x:c r="S180" s="1"/>
      <x:c r="T180" s="1"/>
      <x:c r="U180" s="1"/>
      <x:c r="V180" s="1"/>
      <x:c r="W180" s="1"/>
    </x:row>
    <x:row r="18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  <x:c r="Q181" s="1"/>
      <x:c r="R181" s="1"/>
      <x:c r="S181" s="1"/>
      <x:c r="T181" s="1"/>
      <x:c r="U181" s="1"/>
      <x:c r="V181" s="1"/>
      <x:c r="W181" s="1"/>
    </x:row>
    <x:row r="182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  <x:c r="Q182" s="1"/>
      <x:c r="R182" s="1"/>
      <x:c r="S182" s="1"/>
      <x:c r="T182" s="1"/>
      <x:c r="U182" s="1"/>
      <x:c r="V182" s="1"/>
      <x:c r="W182" s="1"/>
    </x:row>
    <x:row r="183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  <x:c r="Q183" s="1"/>
      <x:c r="R183" s="1"/>
      <x:c r="S183" s="1"/>
      <x:c r="T183" s="1"/>
      <x:c r="U183" s="1"/>
      <x:c r="V183" s="1"/>
      <x:c r="W183" s="1"/>
    </x:row>
    <x:row r="184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  <x:c r="Q184" s="1"/>
      <x:c r="R184" s="1"/>
      <x:c r="S184" s="1"/>
      <x:c r="T184" s="1"/>
      <x:c r="U184" s="1"/>
      <x:c r="V184" s="1"/>
      <x:c r="W184" s="1"/>
    </x:row>
    <x:row r="185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  <x:c r="Q185" s="1"/>
      <x:c r="R185" s="1"/>
      <x:c r="S185" s="1"/>
      <x:c r="T185" s="1"/>
      <x:c r="U185" s="1"/>
      <x:c r="V185" s="1"/>
      <x:c r="W185" s="1"/>
    </x:row>
    <x:row r="186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  <x:c r="Q186" s="1"/>
      <x:c r="R186" s="1"/>
      <x:c r="S186" s="1"/>
      <x:c r="T186" s="1"/>
      <x:c r="U186" s="1"/>
      <x:c r="V186" s="1"/>
      <x:c r="W186" s="1"/>
    </x:row>
    <x:row r="187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  <x:c r="Q187" s="1"/>
      <x:c r="R187" s="1"/>
      <x:c r="S187" s="1"/>
      <x:c r="T187" s="1"/>
      <x:c r="U187" s="1"/>
      <x:c r="V187" s="1"/>
      <x:c r="W187" s="1"/>
    </x:row>
    <x:row r="188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  <x:c r="Q188" s="1"/>
      <x:c r="R188" s="1"/>
      <x:c r="S188" s="1"/>
      <x:c r="T188" s="1"/>
      <x:c r="U188" s="1"/>
      <x:c r="V188" s="1"/>
      <x:c r="W188" s="1"/>
    </x:row>
    <x:row r="189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  <x:c r="Q189" s="1"/>
      <x:c r="R189" s="1"/>
      <x:c r="S189" s="1"/>
      <x:c r="T189" s="1"/>
      <x:c r="U189" s="1"/>
      <x:c r="V189" s="1"/>
      <x:c r="W189" s="1"/>
    </x:row>
    <x:row r="190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  <x:c r="Q190" s="1"/>
      <x:c r="R190" s="1"/>
      <x:c r="S190" s="1"/>
      <x:c r="T190" s="1"/>
      <x:c r="U190" s="1"/>
      <x:c r="V190" s="1"/>
      <x:c r="W190" s="1"/>
    </x:row>
    <x:row r="19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  <x:c r="M191" s="1"/>
      <x:c r="N191" s="1"/>
      <x:c r="O191" s="1"/>
      <x:c r="P191" s="1"/>
      <x:c r="Q191" s="1"/>
      <x:c r="R191" s="1"/>
      <x:c r="S191" s="1"/>
      <x:c r="T191" s="1"/>
      <x:c r="U191" s="1"/>
      <x:c r="V191" s="1"/>
      <x:c r="W191" s="1"/>
    </x:row>
    <x:row r="192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  <x:c r="M192" s="1"/>
      <x:c r="N192" s="1"/>
      <x:c r="O192" s="1"/>
      <x:c r="P192" s="1"/>
      <x:c r="Q192" s="1"/>
      <x:c r="R192" s="1"/>
      <x:c r="S192" s="1"/>
      <x:c r="T192" s="1"/>
      <x:c r="U192" s="1"/>
      <x:c r="V192" s="1"/>
      <x:c r="W192" s="1"/>
    </x:row>
    <x:row r="193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  <x:c r="M193" s="1"/>
      <x:c r="N193" s="1"/>
      <x:c r="O193" s="1"/>
      <x:c r="P193" s="1"/>
      <x:c r="Q193" s="1"/>
      <x:c r="R193" s="1"/>
      <x:c r="S193" s="1"/>
      <x:c r="T193" s="1"/>
      <x:c r="U193" s="1"/>
      <x:c r="V193" s="1"/>
      <x:c r="W193" s="1"/>
    </x:row>
    <x:row r="194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  <x:c r="M194" s="1"/>
      <x:c r="N194" s="1"/>
      <x:c r="O194" s="1"/>
      <x:c r="P194" s="1"/>
      <x:c r="Q194" s="1"/>
      <x:c r="R194" s="1"/>
      <x:c r="S194" s="1"/>
      <x:c r="T194" s="1"/>
      <x:c r="U194" s="1"/>
      <x:c r="V194" s="1"/>
      <x:c r="W194" s="1"/>
    </x:row>
    <x:row r="195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  <x:c r="M195" s="1"/>
      <x:c r="N195" s="1"/>
      <x:c r="O195" s="1"/>
      <x:c r="P195" s="1"/>
      <x:c r="Q195" s="1"/>
      <x:c r="R195" s="1"/>
      <x:c r="S195" s="1"/>
      <x:c r="T195" s="1"/>
      <x:c r="U195" s="1"/>
      <x:c r="V195" s="1"/>
      <x:c r="W195" s="1"/>
    </x:row>
    <x:row r="196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  <x:c r="M196" s="1"/>
      <x:c r="N196" s="1"/>
      <x:c r="O196" s="1"/>
      <x:c r="P196" s="1"/>
      <x:c r="Q196" s="1"/>
      <x:c r="R196" s="1"/>
      <x:c r="S196" s="1"/>
      <x:c r="T196" s="1"/>
      <x:c r="U196" s="1"/>
      <x:c r="V196" s="1"/>
      <x:c r="W196" s="1"/>
    </x:row>
    <x:row r="197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  <x:c r="M197" s="1"/>
      <x:c r="N197" s="1"/>
      <x:c r="O197" s="1"/>
      <x:c r="P197" s="1"/>
      <x:c r="Q197" s="1"/>
      <x:c r="R197" s="1"/>
      <x:c r="S197" s="1"/>
      <x:c r="T197" s="1"/>
      <x:c r="U197" s="1"/>
      <x:c r="V197" s="1"/>
      <x:c r="W197" s="1"/>
    </x:row>
    <x:row r="198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  <x:c r="M198" s="1"/>
      <x:c r="N198" s="1"/>
      <x:c r="O198" s="1"/>
      <x:c r="P198" s="1"/>
      <x:c r="Q198" s="1"/>
      <x:c r="R198" s="1"/>
      <x:c r="S198" s="1"/>
      <x:c r="T198" s="1"/>
      <x:c r="U198" s="1"/>
      <x:c r="V198" s="1"/>
      <x:c r="W198" s="1"/>
    </x:row>
    <x:row r="199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  <x:c r="M199" s="1"/>
      <x:c r="N199" s="1"/>
      <x:c r="O199" s="1"/>
      <x:c r="P199" s="1"/>
      <x:c r="Q199" s="1"/>
      <x:c r="R199" s="1"/>
      <x:c r="S199" s="1"/>
      <x:c r="T199" s="1"/>
      <x:c r="U199" s="1"/>
      <x:c r="V199" s="1"/>
      <x:c r="W199" s="1"/>
    </x:row>
    <x:row r="200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  <x:c r="M200" s="1"/>
      <x:c r="N200" s="1"/>
      <x:c r="O200" s="1"/>
      <x:c r="P200" s="1"/>
      <x:c r="Q200" s="1"/>
      <x:c r="R200" s="1"/>
      <x:c r="S200" s="1"/>
      <x:c r="T200" s="1"/>
      <x:c r="U200" s="1"/>
      <x:c r="V200" s="1"/>
      <x:c r="W200" s="1"/>
    </x:row>
    <x:row r="201">
      <x:c r="A201" s="1"/>
      <x:c r="B201" s="1"/>
      <x:c r="C201" s="1"/>
      <x:c r="D201" s="1"/>
      <x:c r="E201" s="1"/>
      <x:c r="F201" s="1"/>
      <x:c r="G201" s="1"/>
      <x:c r="H201" s="1"/>
      <x:c r="I201" s="1"/>
      <x:c r="J201" s="1"/>
      <x:c r="K201" s="1"/>
      <x:c r="L201" s="1"/>
      <x:c r="M201" s="1"/>
      <x:c r="N201" s="1"/>
      <x:c r="O201" s="1"/>
      <x:c r="P201" s="1"/>
      <x:c r="Q201" s="1"/>
      <x:c r="R201" s="1"/>
      <x:c r="S201" s="1"/>
      <x:c r="T201" s="1"/>
      <x:c r="U201" s="1"/>
      <x:c r="V201" s="1"/>
      <x:c r="W201" s="1"/>
    </x:row>
    <x:row r="202">
      <x:c r="A202" s="1"/>
      <x:c r="B202" s="1"/>
      <x:c r="C202" s="1"/>
      <x:c r="D202" s="1"/>
      <x:c r="E202" s="1"/>
      <x:c r="F202" s="1"/>
      <x:c r="G202" s="1"/>
      <x:c r="H202" s="1"/>
      <x:c r="I202" s="1"/>
      <x:c r="J202" s="1"/>
      <x:c r="K202" s="1"/>
      <x:c r="L202" s="1"/>
      <x:c r="M202" s="1"/>
      <x:c r="N202" s="1"/>
      <x:c r="O202" s="1"/>
      <x:c r="P202" s="1"/>
      <x:c r="Q202" s="1"/>
      <x:c r="R202" s="1"/>
      <x:c r="S202" s="1"/>
      <x:c r="T202" s="1"/>
      <x:c r="U202" s="1"/>
      <x:c r="V202" s="1"/>
      <x:c r="W202" s="1"/>
    </x:row>
    <x:row r="203">
      <x:c r="A203" s="1"/>
      <x:c r="B203" s="1"/>
      <x:c r="C203" s="1"/>
      <x:c r="D203" s="1"/>
      <x:c r="E203" s="1"/>
      <x:c r="F203" s="1"/>
      <x:c r="G203" s="1"/>
      <x:c r="H203" s="1"/>
      <x:c r="I203" s="1"/>
      <x:c r="J203" s="1"/>
      <x:c r="K203" s="1"/>
      <x:c r="L203" s="1"/>
      <x:c r="M203" s="1"/>
      <x:c r="N203" s="1"/>
      <x:c r="O203" s="1"/>
      <x:c r="P203" s="1"/>
      <x:c r="Q203" s="1"/>
      <x:c r="R203" s="1"/>
      <x:c r="S203" s="1"/>
      <x:c r="T203" s="1"/>
      <x:c r="U203" s="1"/>
      <x:c r="V203" s="1"/>
      <x:c r="W203" s="1"/>
    </x:row>
    <x:row r="204">
      <x:c r="A204" s="1"/>
      <x:c r="B204" s="1"/>
      <x:c r="C204" s="1"/>
      <x:c r="D204" s="1"/>
      <x:c r="E204" s="1"/>
      <x:c r="F204" s="1"/>
      <x:c r="G204" s="1"/>
      <x:c r="H204" s="1"/>
      <x:c r="I204" s="1"/>
      <x:c r="J204" s="1"/>
      <x:c r="K204" s="1"/>
      <x:c r="L204" s="1"/>
      <x:c r="M204" s="1"/>
      <x:c r="N204" s="1"/>
      <x:c r="O204" s="1"/>
      <x:c r="P204" s="1"/>
      <x:c r="Q204" s="1"/>
      <x:c r="R204" s="1"/>
      <x:c r="S204" s="1"/>
      <x:c r="T204" s="1"/>
      <x:c r="U204" s="1"/>
      <x:c r="V204" s="1"/>
      <x:c r="W204" s="1"/>
    </x:row>
    <x:row r="205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  <x:c r="M205" s="1"/>
      <x:c r="N205" s="1"/>
      <x:c r="O205" s="1"/>
      <x:c r="P205" s="1"/>
      <x:c r="Q205" s="1"/>
      <x:c r="R205" s="1"/>
      <x:c r="S205" s="1"/>
      <x:c r="T205" s="1"/>
      <x:c r="U205" s="1"/>
      <x:c r="V205" s="1"/>
      <x:c r="W205" s="1"/>
    </x:row>
    <x:row r="206">
      <x:c r="A206" s="1"/>
      <x:c r="B206" s="1"/>
      <x:c r="C206" s="1"/>
      <x:c r="D206" s="1"/>
      <x:c r="E206" s="1"/>
      <x:c r="F206" s="1"/>
      <x:c r="G206" s="1"/>
      <x:c r="H206" s="1"/>
      <x:c r="I206" s="1"/>
      <x:c r="J206" s="1"/>
      <x:c r="K206" s="1"/>
      <x:c r="L206" s="1"/>
      <x:c r="M206" s="1"/>
      <x:c r="N206" s="1"/>
      <x:c r="O206" s="1"/>
      <x:c r="P206" s="1"/>
      <x:c r="Q206" s="1"/>
      <x:c r="R206" s="1"/>
      <x:c r="S206" s="1"/>
      <x:c r="T206" s="1"/>
      <x:c r="U206" s="1"/>
      <x:c r="V206" s="1"/>
      <x:c r="W206" s="1"/>
    </x:row>
    <x:row r="207">
      <x:c r="A207" s="1"/>
      <x:c r="B207" s="1"/>
      <x:c r="C207" s="1"/>
      <x:c r="D207" s="1"/>
      <x:c r="E207" s="1"/>
      <x:c r="F207" s="1"/>
      <x:c r="G207" s="1"/>
      <x:c r="H207" s="1"/>
      <x:c r="I207" s="1"/>
      <x:c r="J207" s="1"/>
      <x:c r="K207" s="1"/>
      <x:c r="L207" s="1"/>
      <x:c r="M207" s="1"/>
      <x:c r="N207" s="1"/>
      <x:c r="O207" s="1"/>
      <x:c r="P207" s="1"/>
      <x:c r="Q207" s="1"/>
      <x:c r="R207" s="1"/>
      <x:c r="S207" s="1"/>
      <x:c r="T207" s="1"/>
      <x:c r="U207" s="1"/>
      <x:c r="V207" s="1"/>
      <x:c r="W207" s="1"/>
    </x:row>
    <x:row r="208">
      <x:c r="A208" s="1"/>
      <x:c r="B208" s="1"/>
      <x:c r="C208" s="1"/>
      <x:c r="D208" s="1"/>
      <x:c r="E208" s="1"/>
      <x:c r="F208" s="1"/>
      <x:c r="G208" s="1"/>
      <x:c r="H208" s="1"/>
      <x:c r="I208" s="1"/>
      <x:c r="J208" s="1"/>
      <x:c r="K208" s="1"/>
      <x:c r="L208" s="1"/>
      <x:c r="M208" s="1"/>
      <x:c r="N208" s="1"/>
      <x:c r="O208" s="1"/>
      <x:c r="P208" s="1"/>
      <x:c r="Q208" s="1"/>
      <x:c r="R208" s="1"/>
      <x:c r="S208" s="1"/>
      <x:c r="T208" s="1"/>
      <x:c r="U208" s="1"/>
      <x:c r="V208" s="1"/>
      <x:c r="W208" s="1"/>
    </x:row>
    <x:row r="209">
      <x:c r="A209" s="1"/>
      <x:c r="B209" s="1"/>
      <x:c r="C209" s="1"/>
      <x:c r="D209" s="1"/>
      <x:c r="E209" s="1"/>
      <x:c r="F209" s="1"/>
      <x:c r="G209" s="1"/>
      <x:c r="H209" s="1"/>
      <x:c r="I209" s="1"/>
      <x:c r="J209" s="1"/>
      <x:c r="K209" s="1"/>
      <x:c r="L209" s="1"/>
      <x:c r="M209" s="1"/>
      <x:c r="N209" s="1"/>
      <x:c r="O209" s="1"/>
      <x:c r="P209" s="1"/>
      <x:c r="Q209" s="1"/>
      <x:c r="R209" s="1"/>
      <x:c r="S209" s="1"/>
      <x:c r="T209" s="1"/>
      <x:c r="U209" s="1"/>
      <x:c r="V209" s="1"/>
      <x:c r="W209" s="1"/>
    </x:row>
    <x:row r="210">
      <x:c r="A210" s="1"/>
      <x:c r="B210" s="1"/>
      <x:c r="C210" s="1"/>
      <x:c r="D210" s="1"/>
      <x:c r="E210" s="1"/>
      <x:c r="F210" s="1"/>
      <x:c r="G210" s="1"/>
      <x:c r="H210" s="1"/>
      <x:c r="I210" s="1"/>
      <x:c r="J210" s="1"/>
      <x:c r="K210" s="1"/>
      <x:c r="L210" s="1"/>
      <x:c r="M210" s="1"/>
      <x:c r="N210" s="1"/>
      <x:c r="O210" s="1"/>
      <x:c r="P210" s="1"/>
      <x:c r="Q210" s="1"/>
      <x:c r="R210" s="1"/>
      <x:c r="S210" s="1"/>
      <x:c r="T210" s="1"/>
      <x:c r="U210" s="1"/>
      <x:c r="V210" s="1"/>
      <x:c r="W210" s="1"/>
    </x:row>
    <x:row r="211">
      <x:c r="A211" s="1"/>
      <x:c r="B211" s="1"/>
      <x:c r="C211" s="1"/>
      <x:c r="D211" s="1"/>
      <x:c r="E211" s="1"/>
      <x:c r="F211" s="1"/>
      <x:c r="G211" s="1"/>
      <x:c r="H211" s="1"/>
      <x:c r="I211" s="1"/>
      <x:c r="J211" s="1"/>
      <x:c r="K211" s="1"/>
      <x:c r="L211" s="1"/>
      <x:c r="M211" s="1"/>
      <x:c r="N211" s="1"/>
      <x:c r="O211" s="1"/>
      <x:c r="P211" s="1"/>
      <x:c r="Q211" s="1"/>
      <x:c r="R211" s="1"/>
      <x:c r="S211" s="1"/>
      <x:c r="T211" s="1"/>
      <x:c r="U211" s="1"/>
      <x:c r="V211" s="1"/>
      <x:c r="W211" s="1"/>
    </x:row>
    <x:row r="212">
      <x:c r="A212" s="1"/>
      <x:c r="B212" s="1"/>
      <x:c r="C212" s="1"/>
      <x:c r="D212" s="1"/>
      <x:c r="E212" s="1"/>
      <x:c r="F212" s="1"/>
      <x:c r="G212" s="1"/>
      <x:c r="H212" s="1"/>
      <x:c r="I212" s="1"/>
      <x:c r="J212" s="1"/>
      <x:c r="K212" s="1"/>
      <x:c r="L212" s="1"/>
      <x:c r="M212" s="1"/>
      <x:c r="N212" s="1"/>
      <x:c r="O212" s="1"/>
      <x:c r="P212" s="1"/>
      <x:c r="Q212" s="1"/>
      <x:c r="R212" s="1"/>
      <x:c r="S212" s="1"/>
      <x:c r="T212" s="1"/>
      <x:c r="U212" s="1"/>
      <x:c r="V212" s="1"/>
      <x:c r="W212" s="1"/>
    </x:row>
    <x:row r="213">
      <x:c r="A213" s="1"/>
      <x:c r="B213" s="1"/>
      <x:c r="C213" s="1"/>
      <x:c r="D213" s="1"/>
      <x:c r="E213" s="1"/>
      <x:c r="F213" s="1"/>
      <x:c r="G213" s="1"/>
      <x:c r="H213" s="1"/>
      <x:c r="I213" s="1"/>
      <x:c r="J213" s="1"/>
      <x:c r="K213" s="1"/>
      <x:c r="L213" s="1"/>
      <x:c r="M213" s="1"/>
      <x:c r="N213" s="1"/>
      <x:c r="O213" s="1"/>
      <x:c r="P213" s="1"/>
      <x:c r="Q213" s="1"/>
      <x:c r="R213" s="1"/>
      <x:c r="S213" s="1"/>
      <x:c r="T213" s="1"/>
      <x:c r="U213" s="1"/>
      <x:c r="V213" s="1"/>
      <x:c r="W213" s="1"/>
    </x:row>
    <x:row r="214">
      <x:c r="A214" s="1"/>
      <x:c r="B214" s="1"/>
      <x:c r="C214" s="1"/>
      <x:c r="D214" s="1"/>
      <x:c r="E214" s="1"/>
      <x:c r="F214" s="1"/>
      <x:c r="G214" s="1"/>
      <x:c r="H214" s="1"/>
      <x:c r="I214" s="1"/>
      <x:c r="J214" s="1"/>
      <x:c r="K214" s="1"/>
      <x:c r="L214" s="1"/>
      <x:c r="M214" s="1"/>
      <x:c r="N214" s="1"/>
      <x:c r="O214" s="1"/>
      <x:c r="P214" s="1"/>
      <x:c r="Q214" s="1"/>
      <x:c r="R214" s="1"/>
      <x:c r="S214" s="1"/>
      <x:c r="T214" s="1"/>
      <x:c r="U214" s="1"/>
      <x:c r="V214" s="1"/>
      <x:c r="W214" s="1"/>
    </x:row>
    <x:row r="215">
      <x:c r="A215" s="1"/>
      <x:c r="B215" s="1"/>
      <x:c r="C215" s="1"/>
      <x:c r="D215" s="1"/>
      <x:c r="E215" s="1"/>
      <x:c r="F215" s="1"/>
      <x:c r="G215" s="1"/>
      <x:c r="H215" s="1"/>
      <x:c r="I215" s="1"/>
      <x:c r="J215" s="1"/>
      <x:c r="K215" s="1"/>
      <x:c r="L215" s="1"/>
      <x:c r="M215" s="1"/>
      <x:c r="N215" s="1"/>
      <x:c r="O215" s="1"/>
      <x:c r="P215" s="1"/>
      <x:c r="Q215" s="1"/>
      <x:c r="R215" s="1"/>
      <x:c r="S215" s="1"/>
      <x:c r="T215" s="1"/>
      <x:c r="U215" s="1"/>
      <x:c r="V215" s="1"/>
      <x:c r="W215" s="1"/>
    </x:row>
    <x:row r="216">
      <x:c r="A216" s="1"/>
      <x:c r="B216" s="1"/>
      <x:c r="C216" s="1"/>
      <x:c r="D216" s="1"/>
      <x:c r="E216" s="1"/>
      <x:c r="F216" s="1"/>
      <x:c r="G216" s="1"/>
      <x:c r="H216" s="1"/>
      <x:c r="I216" s="1"/>
      <x:c r="J216" s="1"/>
      <x:c r="K216" s="1"/>
      <x:c r="L216" s="1"/>
      <x:c r="M216" s="1"/>
      <x:c r="N216" s="1"/>
      <x:c r="O216" s="1"/>
      <x:c r="P216" s="1"/>
      <x:c r="Q216" s="1"/>
      <x:c r="R216" s="1"/>
      <x:c r="S216" s="1"/>
      <x:c r="T216" s="1"/>
      <x:c r="U216" s="1"/>
      <x:c r="V216" s="1"/>
      <x:c r="W216" s="1"/>
    </x:row>
    <x:row r="217">
      <x:c r="A217" s="1"/>
      <x:c r="B217" s="1"/>
      <x:c r="C217" s="1"/>
      <x:c r="D217" s="1"/>
      <x:c r="E217" s="1"/>
      <x:c r="F217" s="1"/>
      <x:c r="G217" s="1"/>
      <x:c r="H217" s="1"/>
      <x:c r="I217" s="1"/>
      <x:c r="J217" s="1"/>
      <x:c r="K217" s="1"/>
      <x:c r="L217" s="1"/>
      <x:c r="M217" s="1"/>
      <x:c r="N217" s="1"/>
      <x:c r="O217" s="1"/>
      <x:c r="P217" s="1"/>
      <x:c r="Q217" s="1"/>
      <x:c r="R217" s="1"/>
      <x:c r="S217" s="1"/>
      <x:c r="T217" s="1"/>
      <x:c r="U217" s="1"/>
      <x:c r="V217" s="1"/>
      <x:c r="W217" s="1"/>
    </x:row>
    <x:row r="218">
      <x:c r="A218" s="1"/>
      <x:c r="B218" s="1"/>
      <x:c r="C218" s="1"/>
      <x:c r="D218" s="1"/>
      <x:c r="E218" s="1"/>
      <x:c r="F218" s="1"/>
      <x:c r="G218" s="1"/>
      <x:c r="H218" s="1"/>
      <x:c r="I218" s="1"/>
      <x:c r="J218" s="1"/>
      <x:c r="K218" s="1"/>
      <x:c r="L218" s="1"/>
      <x:c r="M218" s="1"/>
      <x:c r="N218" s="1"/>
      <x:c r="O218" s="1"/>
      <x:c r="P218" s="1"/>
      <x:c r="Q218" s="1"/>
      <x:c r="R218" s="1"/>
      <x:c r="S218" s="1"/>
      <x:c r="T218" s="1"/>
      <x:c r="U218" s="1"/>
      <x:c r="V218" s="1"/>
      <x:c r="W218" s="1"/>
    </x:row>
    <x:row r="219">
      <x:c r="A219" s="1"/>
      <x:c r="B219" s="1"/>
      <x:c r="C219" s="1"/>
      <x:c r="D219" s="1"/>
      <x:c r="E219" s="1"/>
      <x:c r="F219" s="1"/>
      <x:c r="G219" s="1"/>
      <x:c r="H219" s="1"/>
      <x:c r="I219" s="1"/>
      <x:c r="J219" s="1"/>
      <x:c r="K219" s="1"/>
      <x:c r="L219" s="1"/>
      <x:c r="M219" s="1"/>
      <x:c r="N219" s="1"/>
      <x:c r="O219" s="1"/>
      <x:c r="P219" s="1"/>
      <x:c r="Q219" s="1"/>
      <x:c r="R219" s="1"/>
      <x:c r="S219" s="1"/>
      <x:c r="T219" s="1"/>
      <x:c r="U219" s="1"/>
      <x:c r="V219" s="1"/>
      <x:c r="W219" s="1"/>
    </x:row>
    <x:row r="220">
      <x:c r="A220" s="1"/>
      <x:c r="B220" s="1"/>
      <x:c r="C220" s="1"/>
      <x:c r="D220" s="1"/>
      <x:c r="E220" s="1"/>
      <x:c r="F220" s="1"/>
      <x:c r="G220" s="1"/>
      <x:c r="H220" s="1"/>
      <x:c r="I220" s="1"/>
      <x:c r="J220" s="1"/>
      <x:c r="K220" s="1"/>
      <x:c r="L220" s="1"/>
      <x:c r="M220" s="1"/>
      <x:c r="N220" s="1"/>
      <x:c r="O220" s="1"/>
      <x:c r="P220" s="1"/>
      <x:c r="Q220" s="1"/>
      <x:c r="R220" s="1"/>
      <x:c r="S220" s="1"/>
      <x:c r="T220" s="1"/>
      <x:c r="U220" s="1"/>
      <x:c r="V220" s="1"/>
      <x:c r="W220" s="1"/>
    </x:row>
    <x:row r="221">
      <x:c r="A221" s="1"/>
      <x:c r="B221" s="1"/>
      <x:c r="C221" s="1"/>
      <x:c r="D221" s="1"/>
      <x:c r="E221" s="1"/>
      <x:c r="F221" s="1"/>
      <x:c r="G221" s="1"/>
      <x:c r="H221" s="1"/>
      <x:c r="I221" s="1"/>
      <x:c r="J221" s="1"/>
      <x:c r="K221" s="1"/>
      <x:c r="L221" s="1"/>
      <x:c r="M221" s="1"/>
      <x:c r="N221" s="1"/>
      <x:c r="O221" s="1"/>
      <x:c r="P221" s="1"/>
      <x:c r="Q221" s="1"/>
      <x:c r="R221" s="1"/>
      <x:c r="S221" s="1"/>
      <x:c r="T221" s="1"/>
      <x:c r="U221" s="1"/>
      <x:c r="V221" s="1"/>
      <x:c r="W221" s="1"/>
    </x:row>
    <x:row r="222">
      <x:c r="A222" s="1"/>
      <x:c r="B222" s="1"/>
      <x:c r="C222" s="1"/>
      <x:c r="D222" s="1"/>
      <x:c r="E222" s="1"/>
      <x:c r="F222" s="1"/>
      <x:c r="G222" s="1"/>
      <x:c r="H222" s="1"/>
      <x:c r="I222" s="1"/>
      <x:c r="J222" s="1"/>
      <x:c r="K222" s="1"/>
      <x:c r="L222" s="1"/>
      <x:c r="M222" s="1"/>
      <x:c r="N222" s="1"/>
      <x:c r="O222" s="1"/>
      <x:c r="P222" s="1"/>
      <x:c r="Q222" s="1"/>
      <x:c r="R222" s="1"/>
      <x:c r="S222" s="1"/>
      <x:c r="T222" s="1"/>
      <x:c r="U222" s="1"/>
      <x:c r="V222" s="1"/>
      <x:c r="W222" s="1"/>
    </x:row>
    <x:row r="223">
      <x:c r="A223" s="1"/>
      <x:c r="B223" s="1"/>
      <x:c r="C223" s="1"/>
      <x:c r="D223" s="1"/>
      <x:c r="E223" s="1"/>
      <x:c r="F223" s="1"/>
      <x:c r="G223" s="1"/>
      <x:c r="H223" s="1"/>
      <x:c r="I223" s="1"/>
      <x:c r="J223" s="1"/>
      <x:c r="K223" s="1"/>
      <x:c r="L223" s="1"/>
      <x:c r="M223" s="1"/>
      <x:c r="N223" s="1"/>
      <x:c r="O223" s="1"/>
      <x:c r="P223" s="1"/>
      <x:c r="Q223" s="1"/>
      <x:c r="R223" s="1"/>
      <x:c r="S223" s="1"/>
      <x:c r="T223" s="1"/>
      <x:c r="U223" s="1"/>
      <x:c r="V223" s="1"/>
      <x:c r="W223" s="1"/>
    </x:row>
    <x:row r="224">
      <x:c r="A224" s="1"/>
      <x:c r="B224" s="1"/>
      <x:c r="C224" s="1"/>
      <x:c r="D224" s="1"/>
      <x:c r="E224" s="1"/>
      <x:c r="F224" s="1"/>
      <x:c r="G224" s="1"/>
      <x:c r="H224" s="1"/>
      <x:c r="I224" s="1"/>
      <x:c r="J224" s="1"/>
      <x:c r="K224" s="1"/>
      <x:c r="L224" s="1"/>
      <x:c r="M224" s="1"/>
      <x:c r="N224" s="1"/>
      <x:c r="O224" s="1"/>
      <x:c r="P224" s="1"/>
      <x:c r="Q224" s="1"/>
      <x:c r="R224" s="1"/>
      <x:c r="S224" s="1"/>
      <x:c r="T224" s="1"/>
      <x:c r="U224" s="1"/>
      <x:c r="V224" s="1"/>
      <x:c r="W224" s="1"/>
    </x:row>
    <x:row r="225">
      <x:c r="A225" s="1"/>
      <x:c r="B225" s="1"/>
      <x:c r="C225" s="1"/>
      <x:c r="D225" s="1"/>
      <x:c r="E225" s="1"/>
      <x:c r="F225" s="1"/>
      <x:c r="G225" s="1"/>
      <x:c r="H225" s="1"/>
      <x:c r="I225" s="1"/>
      <x:c r="J225" s="1"/>
      <x:c r="K225" s="1"/>
      <x:c r="L225" s="1"/>
      <x:c r="M225" s="1"/>
      <x:c r="N225" s="1"/>
      <x:c r="O225" s="1"/>
      <x:c r="P225" s="1"/>
      <x:c r="Q225" s="1"/>
      <x:c r="R225" s="1"/>
      <x:c r="S225" s="1"/>
      <x:c r="T225" s="1"/>
      <x:c r="U225" s="1"/>
      <x:c r="V225" s="1"/>
      <x:c r="W225" s="1"/>
    </x:row>
    <x:row r="226">
      <x:c r="A226" s="1"/>
      <x:c r="B226" s="1"/>
      <x:c r="C226" s="1"/>
      <x:c r="D226" s="1"/>
      <x:c r="E226" s="1"/>
      <x:c r="F226" s="1"/>
      <x:c r="G226" s="1"/>
      <x:c r="H226" s="1"/>
      <x:c r="I226" s="1"/>
      <x:c r="J226" s="1"/>
      <x:c r="K226" s="1"/>
      <x:c r="L226" s="1"/>
      <x:c r="M226" s="1"/>
      <x:c r="N226" s="1"/>
      <x:c r="O226" s="1"/>
      <x:c r="P226" s="1"/>
      <x:c r="Q226" s="1"/>
      <x:c r="R226" s="1"/>
      <x:c r="S226" s="1"/>
      <x:c r="T226" s="1"/>
      <x:c r="U226" s="1"/>
      <x:c r="V226" s="1"/>
      <x:c r="W226" s="1"/>
    </x:row>
    <x:row r="227">
      <x:c r="A227" s="1"/>
      <x:c r="B227" s="1"/>
      <x:c r="C227" s="1"/>
      <x:c r="D227" s="1"/>
      <x:c r="E227" s="1"/>
      <x:c r="F227" s="1"/>
      <x:c r="G227" s="1"/>
      <x:c r="H227" s="1"/>
      <x:c r="I227" s="1"/>
      <x:c r="J227" s="1"/>
      <x:c r="K227" s="1"/>
      <x:c r="L227" s="1"/>
      <x:c r="M227" s="1"/>
      <x:c r="N227" s="1"/>
      <x:c r="O227" s="1"/>
      <x:c r="P227" s="1"/>
      <x:c r="Q227" s="1"/>
      <x:c r="R227" s="1"/>
      <x:c r="S227" s="1"/>
      <x:c r="T227" s="1"/>
      <x:c r="U227" s="1"/>
      <x:c r="V227" s="1"/>
      <x:c r="W227" s="1"/>
    </x:row>
    <x:row r="228">
      <x:c r="A228" s="1"/>
      <x:c r="B228" s="1"/>
      <x:c r="C228" s="1"/>
      <x:c r="D228" s="1"/>
      <x:c r="E228" s="1"/>
      <x:c r="F228" s="1"/>
      <x:c r="G228" s="1"/>
      <x:c r="H228" s="1"/>
      <x:c r="I228" s="1"/>
      <x:c r="J228" s="1"/>
      <x:c r="K228" s="1"/>
      <x:c r="L228" s="1"/>
      <x:c r="M228" s="1"/>
      <x:c r="N228" s="1"/>
      <x:c r="O228" s="1"/>
      <x:c r="P228" s="1"/>
      <x:c r="Q228" s="1"/>
      <x:c r="R228" s="1"/>
      <x:c r="S228" s="1"/>
      <x:c r="T228" s="1"/>
      <x:c r="U228" s="1"/>
      <x:c r="V228" s="1"/>
      <x:c r="W228" s="1"/>
    </x:row>
    <x:row r="229">
      <x:c r="A229" s="1"/>
      <x:c r="B229" s="1"/>
      <x:c r="C229" s="1"/>
      <x:c r="D229" s="1"/>
      <x:c r="E229" s="1"/>
      <x:c r="F229" s="1"/>
      <x:c r="G229" s="1"/>
      <x:c r="H229" s="1"/>
      <x:c r="I229" s="1"/>
      <x:c r="J229" s="1"/>
      <x:c r="K229" s="1"/>
      <x:c r="L229" s="1"/>
      <x:c r="M229" s="1"/>
      <x:c r="N229" s="1"/>
      <x:c r="O229" s="1"/>
      <x:c r="P229" s="1"/>
      <x:c r="Q229" s="1"/>
      <x:c r="R229" s="1"/>
      <x:c r="S229" s="1"/>
      <x:c r="T229" s="1"/>
      <x:c r="U229" s="1"/>
      <x:c r="V229" s="1"/>
      <x:c r="W229" s="1"/>
    </x:row>
    <x:row r="230">
      <x:c r="A230" s="1"/>
      <x:c r="B230" s="1"/>
      <x:c r="C230" s="1"/>
      <x:c r="D230" s="1"/>
      <x:c r="E230" s="1"/>
      <x:c r="F230" s="1"/>
      <x:c r="G230" s="1"/>
      <x:c r="H230" s="1"/>
      <x:c r="I230" s="1"/>
      <x:c r="J230" s="1"/>
      <x:c r="K230" s="1"/>
      <x:c r="L230" s="1"/>
      <x:c r="M230" s="1"/>
      <x:c r="N230" s="1"/>
      <x:c r="O230" s="1"/>
      <x:c r="P230" s="1"/>
      <x:c r="Q230" s="1"/>
      <x:c r="R230" s="1"/>
      <x:c r="S230" s="1"/>
      <x:c r="T230" s="1"/>
      <x:c r="U230" s="1"/>
      <x:c r="V230" s="1"/>
      <x:c r="W230" s="1"/>
    </x:row>
    <x:row r="231">
      <x:c r="A231" s="1"/>
      <x:c r="B231" s="1"/>
      <x:c r="C231" s="1"/>
      <x:c r="D231" s="1"/>
      <x:c r="E231" s="1"/>
      <x:c r="F231" s="1"/>
      <x:c r="G231" s="1"/>
      <x:c r="H231" s="1"/>
      <x:c r="I231" s="1"/>
      <x:c r="J231" s="1"/>
      <x:c r="K231" s="1"/>
      <x:c r="L231" s="1"/>
      <x:c r="M231" s="1"/>
      <x:c r="N231" s="1"/>
      <x:c r="O231" s="1"/>
      <x:c r="P231" s="1"/>
      <x:c r="Q231" s="1"/>
      <x:c r="R231" s="1"/>
      <x:c r="S231" s="1"/>
      <x:c r="T231" s="1"/>
      <x:c r="U231" s="1"/>
      <x:c r="V231" s="1"/>
      <x:c r="W231" s="1"/>
    </x:row>
    <x:row r="232">
      <x:c r="A232" s="1"/>
      <x:c r="B232" s="1"/>
      <x:c r="C232" s="1"/>
      <x:c r="D232" s="1"/>
      <x:c r="E232" s="1"/>
      <x:c r="F232" s="1"/>
      <x:c r="G232" s="1"/>
      <x:c r="H232" s="1"/>
      <x:c r="I232" s="1"/>
      <x:c r="J232" s="1"/>
      <x:c r="K232" s="1"/>
      <x:c r="L232" s="1"/>
      <x:c r="M232" s="1"/>
      <x:c r="N232" s="1"/>
      <x:c r="O232" s="1"/>
      <x:c r="P232" s="1"/>
      <x:c r="Q232" s="1"/>
      <x:c r="R232" s="1"/>
      <x:c r="S232" s="1"/>
      <x:c r="T232" s="1"/>
      <x:c r="U232" s="1"/>
      <x:c r="V232" s="1"/>
      <x:c r="W232" s="1"/>
    </x:row>
    <x:row r="233">
      <x:c r="A233" s="1"/>
      <x:c r="B233" s="1"/>
      <x:c r="C233" s="1"/>
      <x:c r="D233" s="1"/>
      <x:c r="E233" s="1"/>
      <x:c r="F233" s="1"/>
      <x:c r="G233" s="1"/>
      <x:c r="H233" s="1"/>
      <x:c r="I233" s="1"/>
      <x:c r="J233" s="1"/>
      <x:c r="K233" s="1"/>
      <x:c r="L233" s="1"/>
      <x:c r="M233" s="1"/>
      <x:c r="N233" s="1"/>
      <x:c r="O233" s="1"/>
      <x:c r="P233" s="1"/>
      <x:c r="Q233" s="1"/>
      <x:c r="R233" s="1"/>
      <x:c r="S233" s="1"/>
      <x:c r="T233" s="1"/>
      <x:c r="U233" s="1"/>
      <x:c r="V233" s="1"/>
      <x:c r="W233" s="1"/>
    </x:row>
    <x:row r="234">
      <x:c r="A234" s="1"/>
      <x:c r="B234" s="1"/>
      <x:c r="C234" s="1"/>
      <x:c r="D234" s="1"/>
      <x:c r="E234" s="1"/>
      <x:c r="F234" s="1"/>
      <x:c r="G234" s="1"/>
      <x:c r="H234" s="1"/>
      <x:c r="I234" s="1"/>
      <x:c r="J234" s="1"/>
      <x:c r="K234" s="1"/>
      <x:c r="L234" s="1"/>
      <x:c r="M234" s="1"/>
      <x:c r="N234" s="1"/>
      <x:c r="O234" s="1"/>
      <x:c r="P234" s="1"/>
      <x:c r="Q234" s="1"/>
      <x:c r="R234" s="1"/>
      <x:c r="S234" s="1"/>
      <x:c r="T234" s="1"/>
      <x:c r="U234" s="1"/>
      <x:c r="V234" s="1"/>
      <x:c r="W234" s="1"/>
    </x:row>
    <x:row r="235">
      <x:c r="A235" s="1"/>
      <x:c r="B235" s="1"/>
      <x:c r="C235" s="1"/>
      <x:c r="D235" s="1"/>
      <x:c r="E235" s="1"/>
      <x:c r="F235" s="1"/>
      <x:c r="G235" s="1"/>
      <x:c r="H235" s="1"/>
      <x:c r="I235" s="1"/>
      <x:c r="J235" s="1"/>
      <x:c r="K235" s="1"/>
      <x:c r="L235" s="1"/>
      <x:c r="M235" s="1"/>
      <x:c r="N235" s="1"/>
      <x:c r="O235" s="1"/>
      <x:c r="P235" s="1"/>
      <x:c r="Q235" s="1"/>
      <x:c r="R235" s="1"/>
      <x:c r="S235" s="1"/>
      <x:c r="T235" s="1"/>
      <x:c r="U235" s="1"/>
      <x:c r="V235" s="1"/>
      <x:c r="W235" s="1"/>
    </x:row>
    <x:row r="236">
      <x:c r="A236" s="1"/>
      <x:c r="B236" s="1"/>
      <x:c r="C236" s="1"/>
      <x:c r="D236" s="1"/>
      <x:c r="E236" s="1"/>
      <x:c r="F236" s="1"/>
      <x:c r="G236" s="1"/>
      <x:c r="H236" s="1"/>
      <x:c r="I236" s="1"/>
      <x:c r="J236" s="1"/>
      <x:c r="K236" s="1"/>
      <x:c r="L236" s="1"/>
      <x:c r="M236" s="1"/>
      <x:c r="N236" s="1"/>
      <x:c r="O236" s="1"/>
      <x:c r="P236" s="1"/>
      <x:c r="Q236" s="1"/>
      <x:c r="R236" s="1"/>
      <x:c r="S236" s="1"/>
      <x:c r="T236" s="1"/>
      <x:c r="U236" s="1"/>
      <x:c r="V236" s="1"/>
      <x:c r="W236" s="1"/>
    </x:row>
    <x:row r="237">
      <x:c r="A237" s="1"/>
      <x:c r="B237" s="1"/>
      <x:c r="C237" s="1"/>
      <x:c r="D237" s="1"/>
      <x:c r="E237" s="1"/>
      <x:c r="F237" s="1"/>
      <x:c r="G237" s="1"/>
      <x:c r="H237" s="1"/>
      <x:c r="I237" s="1"/>
      <x:c r="J237" s="1"/>
      <x:c r="K237" s="1"/>
      <x:c r="L237" s="1"/>
      <x:c r="M237" s="1"/>
      <x:c r="N237" s="1"/>
      <x:c r="O237" s="1"/>
      <x:c r="P237" s="1"/>
      <x:c r="Q237" s="1"/>
      <x:c r="R237" s="1"/>
      <x:c r="S237" s="1"/>
      <x:c r="T237" s="1"/>
      <x:c r="U237" s="1"/>
      <x:c r="V237" s="1"/>
      <x:c r="W237" s="1"/>
    </x:row>
    <x:row r="238">
      <x:c r="A238" s="1"/>
      <x:c r="B238" s="1"/>
      <x:c r="C238" s="1"/>
      <x:c r="D238" s="1"/>
      <x:c r="E238" s="1"/>
      <x:c r="F238" s="1"/>
      <x:c r="G238" s="1"/>
      <x:c r="H238" s="1"/>
      <x:c r="I238" s="1"/>
      <x:c r="J238" s="1"/>
      <x:c r="K238" s="1"/>
      <x:c r="L238" s="1"/>
      <x:c r="M238" s="1"/>
      <x:c r="N238" s="1"/>
      <x:c r="O238" s="1"/>
      <x:c r="P238" s="1"/>
      <x:c r="Q238" s="1"/>
      <x:c r="R238" s="1"/>
      <x:c r="S238" s="1"/>
      <x:c r="T238" s="1"/>
      <x:c r="U238" s="1"/>
      <x:c r="V238" s="1"/>
      <x:c r="W238" s="1"/>
    </x:row>
    <x:row r="239">
      <x:c r="A239" s="1"/>
      <x:c r="B239" s="1"/>
      <x:c r="C239" s="1"/>
      <x:c r="D239" s="1"/>
      <x:c r="E239" s="1"/>
      <x:c r="F239" s="1"/>
      <x:c r="G239" s="1"/>
      <x:c r="H239" s="1"/>
      <x:c r="I239" s="1"/>
      <x:c r="J239" s="1"/>
      <x:c r="K239" s="1"/>
      <x:c r="L239" s="1"/>
      <x:c r="M239" s="1"/>
      <x:c r="N239" s="1"/>
      <x:c r="O239" s="1"/>
      <x:c r="P239" s="1"/>
      <x:c r="Q239" s="1"/>
      <x:c r="R239" s="1"/>
      <x:c r="S239" s="1"/>
      <x:c r="T239" s="1"/>
      <x:c r="U239" s="1"/>
      <x:c r="V239" s="1"/>
      <x:c r="W239" s="1"/>
    </x:row>
    <x:row r="240">
      <x:c r="A240" s="1"/>
      <x:c r="B240" s="1"/>
      <x:c r="C240" s="1"/>
      <x:c r="D240" s="1"/>
      <x:c r="E240" s="1"/>
      <x:c r="F240" s="1"/>
      <x:c r="G240" s="1"/>
      <x:c r="H240" s="1"/>
      <x:c r="I240" s="1"/>
      <x:c r="J240" s="1"/>
      <x:c r="K240" s="1"/>
      <x:c r="L240" s="1"/>
      <x:c r="M240" s="1"/>
      <x:c r="N240" s="1"/>
      <x:c r="O240" s="1"/>
      <x:c r="P240" s="1"/>
      <x:c r="Q240" s="1"/>
      <x:c r="R240" s="1"/>
      <x:c r="S240" s="1"/>
      <x:c r="T240" s="1"/>
      <x:c r="U240" s="1"/>
      <x:c r="V240" s="1"/>
      <x:c r="W240" s="1"/>
    </x:row>
    <x:row r="241">
      <x:c r="A241" s="1"/>
      <x:c r="B241" s="1"/>
      <x:c r="C241" s="1"/>
      <x:c r="D241" s="1"/>
      <x:c r="E241" s="1"/>
      <x:c r="F241" s="1"/>
      <x:c r="G241" s="1"/>
      <x:c r="H241" s="1"/>
      <x:c r="I241" s="1"/>
      <x:c r="J241" s="1"/>
      <x:c r="K241" s="1"/>
      <x:c r="L241" s="1"/>
      <x:c r="M241" s="1"/>
      <x:c r="N241" s="1"/>
      <x:c r="O241" s="1"/>
      <x:c r="P241" s="1"/>
      <x:c r="Q241" s="1"/>
      <x:c r="R241" s="1"/>
      <x:c r="S241" s="1"/>
      <x:c r="T241" s="1"/>
      <x:c r="U241" s="1"/>
      <x:c r="V241" s="1"/>
      <x:c r="W241" s="1"/>
    </x:row>
    <x:row r="242">
      <x:c r="A242" s="1"/>
      <x:c r="B242" s="1"/>
      <x:c r="C242" s="1"/>
      <x:c r="D242" s="1"/>
      <x:c r="E242" s="1"/>
      <x:c r="F242" s="1"/>
      <x:c r="G242" s="1"/>
      <x:c r="H242" s="1"/>
      <x:c r="I242" s="1"/>
      <x:c r="J242" s="1"/>
      <x:c r="K242" s="1"/>
      <x:c r="L242" s="1"/>
      <x:c r="M242" s="1"/>
      <x:c r="N242" s="1"/>
      <x:c r="O242" s="1"/>
      <x:c r="P242" s="1"/>
      <x:c r="Q242" s="1"/>
      <x:c r="R242" s="1"/>
      <x:c r="S242" s="1"/>
      <x:c r="T242" s="1"/>
      <x:c r="U242" s="1"/>
      <x:c r="V242" s="1"/>
      <x:c r="W242" s="1"/>
    </x:row>
    <x:row r="243">
      <x:c r="A243" s="1"/>
      <x:c r="B243" s="1"/>
      <x:c r="C243" s="1"/>
      <x:c r="D243" s="1"/>
      <x:c r="E243" s="1"/>
      <x:c r="F243" s="1"/>
      <x:c r="G243" s="1"/>
      <x:c r="H243" s="1"/>
      <x:c r="I243" s="1"/>
      <x:c r="J243" s="1"/>
      <x:c r="K243" s="1"/>
      <x:c r="L243" s="1"/>
      <x:c r="M243" s="1"/>
      <x:c r="N243" s="1"/>
      <x:c r="O243" s="1"/>
      <x:c r="P243" s="1"/>
      <x:c r="Q243" s="1"/>
      <x:c r="R243" s="1"/>
      <x:c r="S243" s="1"/>
      <x:c r="T243" s="1"/>
      <x:c r="U243" s="1"/>
      <x:c r="V243" s="1"/>
      <x:c r="W243" s="1"/>
    </x:row>
    <x:row r="244">
      <x:c r="A244" s="1"/>
      <x:c r="B244" s="1"/>
      <x:c r="C244" s="1"/>
      <x:c r="D244" s="1"/>
      <x:c r="E244" s="1"/>
      <x:c r="F244" s="1"/>
      <x:c r="G244" s="1"/>
      <x:c r="H244" s="1"/>
      <x:c r="I244" s="1"/>
      <x:c r="J244" s="1"/>
      <x:c r="K244" s="1"/>
      <x:c r="L244" s="1"/>
      <x:c r="M244" s="1"/>
      <x:c r="N244" s="1"/>
      <x:c r="O244" s="1"/>
      <x:c r="P244" s="1"/>
      <x:c r="Q244" s="1"/>
      <x:c r="R244" s="1"/>
      <x:c r="S244" s="1"/>
      <x:c r="T244" s="1"/>
      <x:c r="U244" s="1"/>
      <x:c r="V244" s="1"/>
      <x:c r="W244" s="1"/>
    </x:row>
    <x:row r="245">
      <x:c r="A245" s="1"/>
      <x:c r="B245" s="1"/>
      <x:c r="C245" s="1"/>
      <x:c r="D245" s="1"/>
      <x:c r="E245" s="1"/>
      <x:c r="F245" s="1"/>
      <x:c r="G245" s="1"/>
      <x:c r="H245" s="1"/>
      <x:c r="I245" s="1"/>
      <x:c r="J245" s="1"/>
      <x:c r="K245" s="1"/>
      <x:c r="L245" s="1"/>
      <x:c r="M245" s="1"/>
      <x:c r="N245" s="1"/>
      <x:c r="O245" s="1"/>
      <x:c r="P245" s="1"/>
      <x:c r="Q245" s="1"/>
      <x:c r="R245" s="1"/>
      <x:c r="S245" s="1"/>
      <x:c r="T245" s="1"/>
      <x:c r="U245" s="1"/>
      <x:c r="V245" s="1"/>
      <x:c r="W245" s="1"/>
    </x:row>
    <x:row r="246">
      <x:c r="A246" s="1"/>
      <x:c r="B246" s="1"/>
      <x:c r="C246" s="1"/>
      <x:c r="D246" s="1"/>
      <x:c r="E246" s="1"/>
      <x:c r="F246" s="1"/>
      <x:c r="G246" s="1"/>
      <x:c r="H246" s="1"/>
      <x:c r="I246" s="1"/>
      <x:c r="J246" s="1"/>
      <x:c r="K246" s="1"/>
      <x:c r="L246" s="1"/>
      <x:c r="M246" s="1"/>
      <x:c r="N246" s="1"/>
      <x:c r="O246" s="1"/>
      <x:c r="P246" s="1"/>
      <x:c r="Q246" s="1"/>
      <x:c r="R246" s="1"/>
      <x:c r="S246" s="1"/>
      <x:c r="T246" s="1"/>
      <x:c r="U246" s="1"/>
      <x:c r="V246" s="1"/>
      <x:c r="W246" s="1"/>
    </x:row>
    <x:row r="247">
      <x:c r="A247" s="1"/>
      <x:c r="B247" s="1"/>
      <x:c r="C247" s="1"/>
      <x:c r="D247" s="1"/>
      <x:c r="E247" s="1"/>
      <x:c r="F247" s="1"/>
      <x:c r="G247" s="1"/>
      <x:c r="H247" s="1"/>
      <x:c r="I247" s="1"/>
      <x:c r="J247" s="1"/>
      <x:c r="K247" s="1"/>
      <x:c r="L247" s="1"/>
      <x:c r="M247" s="1"/>
      <x:c r="N247" s="1"/>
      <x:c r="O247" s="1"/>
      <x:c r="P247" s="1"/>
      <x:c r="Q247" s="1"/>
      <x:c r="R247" s="1"/>
      <x:c r="S247" s="1"/>
      <x:c r="T247" s="1"/>
      <x:c r="U247" s="1"/>
      <x:c r="V247" s="1"/>
      <x:c r="W247" s="1"/>
    </x:row>
    <x:row r="248">
      <x:c r="A248" s="1"/>
      <x:c r="B248" s="1"/>
      <x:c r="C248" s="1"/>
      <x:c r="D248" s="1"/>
      <x:c r="E248" s="1"/>
      <x:c r="F248" s="1"/>
      <x:c r="G248" s="1"/>
      <x:c r="H248" s="1"/>
      <x:c r="I248" s="1"/>
      <x:c r="J248" s="1"/>
      <x:c r="K248" s="1"/>
      <x:c r="L248" s="1"/>
      <x:c r="M248" s="1"/>
      <x:c r="N248" s="1"/>
      <x:c r="O248" s="1"/>
      <x:c r="P248" s="1"/>
      <x:c r="Q248" s="1"/>
      <x:c r="R248" s="1"/>
      <x:c r="S248" s="1"/>
      <x:c r="T248" s="1"/>
      <x:c r="U248" s="1"/>
      <x:c r="V248" s="1"/>
      <x:c r="W248" s="1"/>
    </x:row>
    <x:row r="249">
      <x:c r="A249" s="1"/>
      <x:c r="B249" s="1"/>
      <x:c r="C249" s="1"/>
      <x:c r="D249" s="1"/>
      <x:c r="E249" s="1"/>
      <x:c r="F249" s="1"/>
      <x:c r="G249" s="1"/>
      <x:c r="H249" s="1"/>
      <x:c r="I249" s="1"/>
      <x:c r="J249" s="1"/>
      <x:c r="K249" s="1"/>
      <x:c r="L249" s="1"/>
      <x:c r="M249" s="1"/>
      <x:c r="N249" s="1"/>
      <x:c r="O249" s="1"/>
      <x:c r="P249" s="1"/>
      <x:c r="Q249" s="1"/>
      <x:c r="R249" s="1"/>
      <x:c r="S249" s="1"/>
      <x:c r="T249" s="1"/>
      <x:c r="U249" s="1"/>
      <x:c r="V249" s="1"/>
      <x:c r="W249" s="1"/>
    </x:row>
    <x:row r="250">
      <x:c r="A250" s="1"/>
      <x:c r="B250" s="1"/>
      <x:c r="C250" s="1"/>
      <x:c r="D250" s="1"/>
      <x:c r="E250" s="1"/>
      <x:c r="F250" s="1"/>
      <x:c r="G250" s="1"/>
      <x:c r="H250" s="1"/>
      <x:c r="I250" s="1"/>
      <x:c r="J250" s="1"/>
      <x:c r="K250" s="1"/>
      <x:c r="L250" s="1"/>
      <x:c r="M250" s="1"/>
      <x:c r="N250" s="1"/>
      <x:c r="O250" s="1"/>
      <x:c r="P250" s="1"/>
      <x:c r="Q250" s="1"/>
      <x:c r="R250" s="1"/>
      <x:c r="S250" s="1"/>
      <x:c r="T250" s="1"/>
      <x:c r="U250" s="1"/>
      <x:c r="V250" s="1"/>
      <x:c r="W250" s="1"/>
    </x:row>
    <x:row r="251">
      <x:c r="A251" s="1"/>
      <x:c r="B251" s="1"/>
      <x:c r="C251" s="1"/>
      <x:c r="D251" s="1"/>
      <x:c r="E251" s="1"/>
      <x:c r="F251" s="1"/>
      <x:c r="G251" s="1"/>
      <x:c r="H251" s="1"/>
      <x:c r="I251" s="1"/>
      <x:c r="J251" s="1"/>
      <x:c r="K251" s="1"/>
      <x:c r="L251" s="1"/>
      <x:c r="M251" s="1"/>
      <x:c r="N251" s="1"/>
      <x:c r="O251" s="1"/>
      <x:c r="P251" s="1"/>
      <x:c r="Q251" s="1"/>
      <x:c r="R251" s="1"/>
      <x:c r="S251" s="1"/>
      <x:c r="T251" s="1"/>
      <x:c r="U251" s="1"/>
      <x:c r="V251" s="1"/>
      <x:c r="W251" s="1"/>
    </x:row>
    <x:row r="252">
      <x:c r="A252" s="1"/>
      <x:c r="B252" s="1"/>
      <x:c r="C252" s="1"/>
      <x:c r="D252" s="1"/>
      <x:c r="E252" s="1"/>
      <x:c r="F252" s="1"/>
      <x:c r="G252" s="1"/>
      <x:c r="H252" s="1"/>
      <x:c r="I252" s="1"/>
      <x:c r="J252" s="1"/>
      <x:c r="K252" s="1"/>
      <x:c r="L252" s="1"/>
      <x:c r="M252" s="1"/>
      <x:c r="N252" s="1"/>
      <x:c r="O252" s="1"/>
      <x:c r="P252" s="1"/>
      <x:c r="Q252" s="1"/>
      <x:c r="R252" s="1"/>
      <x:c r="S252" s="1"/>
      <x:c r="T252" s="1"/>
      <x:c r="U252" s="1"/>
      <x:c r="V252" s="1"/>
      <x:c r="W252" s="1"/>
    </x:row>
    <x:row r="253">
      <x:c r="A253" s="1"/>
      <x:c r="B253" s="1"/>
      <x:c r="C253" s="1"/>
      <x:c r="D253" s="1"/>
      <x:c r="E253" s="1"/>
      <x:c r="F253" s="1"/>
      <x:c r="G253" s="1"/>
      <x:c r="H253" s="1"/>
      <x:c r="I253" s="1"/>
      <x:c r="J253" s="1"/>
      <x:c r="K253" s="1"/>
      <x:c r="L253" s="1"/>
      <x:c r="M253" s="1"/>
      <x:c r="N253" s="1"/>
      <x:c r="O253" s="1"/>
      <x:c r="P253" s="1"/>
      <x:c r="Q253" s="1"/>
      <x:c r="R253" s="1"/>
      <x:c r="S253" s="1"/>
      <x:c r="T253" s="1"/>
      <x:c r="U253" s="1"/>
      <x:c r="V253" s="1"/>
      <x:c r="W253" s="1"/>
    </x:row>
    <x:row r="254">
      <x:c r="A254" s="1"/>
      <x:c r="B254" s="1"/>
      <x:c r="C254" s="1"/>
      <x:c r="D254" s="1"/>
      <x:c r="E254" s="1"/>
      <x:c r="F254" s="1"/>
      <x:c r="G254" s="1"/>
      <x:c r="H254" s="1"/>
      <x:c r="I254" s="1"/>
      <x:c r="J254" s="1"/>
      <x:c r="K254" s="1"/>
      <x:c r="L254" s="1"/>
      <x:c r="M254" s="1"/>
      <x:c r="N254" s="1"/>
      <x:c r="O254" s="1"/>
      <x:c r="P254" s="1"/>
      <x:c r="Q254" s="1"/>
      <x:c r="R254" s="1"/>
      <x:c r="S254" s="1"/>
      <x:c r="T254" s="1"/>
      <x:c r="U254" s="1"/>
      <x:c r="V254" s="1"/>
      <x:c r="W254" s="1"/>
    </x:row>
    <x:row r="255">
      <x:c r="A255" s="1"/>
      <x:c r="B255" s="1"/>
      <x:c r="C255" s="1"/>
      <x:c r="D255" s="1"/>
      <x:c r="E255" s="1"/>
      <x:c r="F255" s="1"/>
      <x:c r="G255" s="1"/>
      <x:c r="H255" s="1"/>
      <x:c r="I255" s="1"/>
      <x:c r="J255" s="1"/>
      <x:c r="K255" s="1"/>
      <x:c r="L255" s="1"/>
      <x:c r="M255" s="1"/>
      <x:c r="N255" s="1"/>
      <x:c r="O255" s="1"/>
      <x:c r="P255" s="1"/>
      <x:c r="Q255" s="1"/>
      <x:c r="R255" s="1"/>
      <x:c r="S255" s="1"/>
      <x:c r="T255" s="1"/>
      <x:c r="U255" s="1"/>
      <x:c r="V255" s="1"/>
      <x:c r="W255" s="1"/>
    </x:row>
    <x:row r="256">
      <x:c r="A256" s="1"/>
      <x:c r="B256" s="1"/>
      <x:c r="C256" s="1"/>
      <x:c r="D256" s="1"/>
      <x:c r="E256" s="1"/>
      <x:c r="F256" s="1"/>
      <x:c r="G256" s="1"/>
      <x:c r="H256" s="1"/>
      <x:c r="I256" s="1"/>
      <x:c r="J256" s="1"/>
      <x:c r="K256" s="1"/>
      <x:c r="L256" s="1"/>
      <x:c r="M256" s="1"/>
      <x:c r="N256" s="1"/>
      <x:c r="O256" s="1"/>
      <x:c r="P256" s="1"/>
      <x:c r="Q256" s="1"/>
      <x:c r="R256" s="1"/>
      <x:c r="S256" s="1"/>
      <x:c r="T256" s="1"/>
      <x:c r="U256" s="1"/>
      <x:c r="V256" s="1"/>
      <x:c r="W256" s="1"/>
    </x:row>
    <x:row r="257">
      <x:c r="A257" s="1"/>
      <x:c r="B257" s="1"/>
      <x:c r="C257" s="1"/>
      <x:c r="D257" s="1"/>
      <x:c r="E257" s="1"/>
      <x:c r="F257" s="1"/>
      <x:c r="G257" s="1"/>
      <x:c r="H257" s="1"/>
      <x:c r="I257" s="1"/>
      <x:c r="J257" s="1"/>
      <x:c r="K257" s="1"/>
      <x:c r="L257" s="1"/>
      <x:c r="M257" s="1"/>
      <x:c r="N257" s="1"/>
      <x:c r="O257" s="1"/>
      <x:c r="P257" s="1"/>
      <x:c r="Q257" s="1"/>
      <x:c r="R257" s="1"/>
      <x:c r="S257" s="1"/>
      <x:c r="T257" s="1"/>
      <x:c r="U257" s="1"/>
      <x:c r="V257" s="1"/>
      <x:c r="W257" s="1"/>
    </x:row>
    <x:row r="258">
      <x:c r="A258" s="1"/>
      <x:c r="B258" s="1"/>
      <x:c r="C258" s="1"/>
      <x:c r="D258" s="1"/>
      <x:c r="E258" s="1"/>
      <x:c r="F258" s="1"/>
      <x:c r="G258" s="1"/>
      <x:c r="H258" s="1"/>
      <x:c r="I258" s="1"/>
      <x:c r="J258" s="1"/>
      <x:c r="K258" s="1"/>
      <x:c r="L258" s="1"/>
      <x:c r="M258" s="1"/>
      <x:c r="N258" s="1"/>
      <x:c r="O258" s="1"/>
      <x:c r="P258" s="1"/>
      <x:c r="Q258" s="1"/>
      <x:c r="R258" s="1"/>
      <x:c r="S258" s="1"/>
      <x:c r="T258" s="1"/>
      <x:c r="U258" s="1"/>
      <x:c r="V258" s="1"/>
      <x:c r="W258" s="1"/>
    </x:row>
    <x:row r="259">
      <x:c r="A259" s="1"/>
      <x:c r="B259" s="1"/>
      <x:c r="C259" s="1"/>
      <x:c r="D259" s="1"/>
      <x:c r="E259" s="1"/>
      <x:c r="F259" s="1"/>
      <x:c r="G259" s="1"/>
      <x:c r="H259" s="1"/>
      <x:c r="I259" s="1"/>
      <x:c r="J259" s="1"/>
      <x:c r="K259" s="1"/>
      <x:c r="L259" s="1"/>
      <x:c r="M259" s="1"/>
      <x:c r="N259" s="1"/>
      <x:c r="O259" s="1"/>
      <x:c r="P259" s="1"/>
      <x:c r="Q259" s="1"/>
      <x:c r="R259" s="1"/>
      <x:c r="S259" s="1"/>
      <x:c r="T259" s="1"/>
      <x:c r="U259" s="1"/>
      <x:c r="V259" s="1"/>
      <x:c r="W259" s="1"/>
    </x:row>
    <x:row r="260">
      <x:c r="A260" s="1"/>
      <x:c r="B260" s="1"/>
      <x:c r="C260" s="1"/>
      <x:c r="D260" s="1"/>
      <x:c r="E260" s="1"/>
      <x:c r="F260" s="1"/>
      <x:c r="G260" s="1"/>
      <x:c r="H260" s="1"/>
      <x:c r="I260" s="1"/>
      <x:c r="J260" s="1"/>
      <x:c r="K260" s="1"/>
      <x:c r="L260" s="1"/>
      <x:c r="M260" s="1"/>
      <x:c r="N260" s="1"/>
      <x:c r="O260" s="1"/>
      <x:c r="P260" s="1"/>
      <x:c r="Q260" s="1"/>
      <x:c r="R260" s="1"/>
      <x:c r="S260" s="1"/>
      <x:c r="T260" s="1"/>
      <x:c r="U260" s="1"/>
      <x:c r="V260" s="1"/>
      <x:c r="W260" s="1"/>
    </x:row>
    <x:row r="261">
      <x:c r="A261" s="1"/>
      <x:c r="B261" s="1"/>
      <x:c r="C261" s="1"/>
      <x:c r="D261" s="1"/>
      <x:c r="E261" s="1"/>
      <x:c r="F261" s="1"/>
      <x:c r="G261" s="1"/>
      <x:c r="H261" s="1"/>
      <x:c r="I261" s="1"/>
      <x:c r="J261" s="1"/>
      <x:c r="K261" s="1"/>
      <x:c r="L261" s="1"/>
      <x:c r="M261" s="1"/>
      <x:c r="N261" s="1"/>
      <x:c r="O261" s="1"/>
      <x:c r="P261" s="1"/>
      <x:c r="Q261" s="1"/>
      <x:c r="R261" s="1"/>
      <x:c r="S261" s="1"/>
      <x:c r="T261" s="1"/>
      <x:c r="U261" s="1"/>
      <x:c r="V261" s="1"/>
      <x:c r="W261" s="1"/>
    </x:row>
    <x:row r="262">
      <x:c r="A262" s="1"/>
      <x:c r="B262" s="1"/>
      <x:c r="C262" s="1"/>
      <x:c r="D262" s="1"/>
      <x:c r="E262" s="1"/>
      <x:c r="F262" s="1"/>
      <x:c r="G262" s="1"/>
      <x:c r="H262" s="1"/>
      <x:c r="I262" s="1"/>
      <x:c r="J262" s="1"/>
      <x:c r="K262" s="1"/>
      <x:c r="L262" s="1"/>
      <x:c r="M262" s="1"/>
      <x:c r="N262" s="1"/>
      <x:c r="O262" s="1"/>
      <x:c r="P262" s="1"/>
      <x:c r="Q262" s="1"/>
      <x:c r="R262" s="1"/>
      <x:c r="S262" s="1"/>
      <x:c r="T262" s="1"/>
      <x:c r="U262" s="1"/>
      <x:c r="V262" s="1"/>
      <x:c r="W262" s="1"/>
    </x:row>
    <x:row r="263">
      <x:c r="A263" s="1"/>
      <x:c r="B263" s="1"/>
      <x:c r="C263" s="1"/>
      <x:c r="D263" s="1"/>
      <x:c r="E263" s="1"/>
      <x:c r="F263" s="1"/>
      <x:c r="G263" s="1"/>
      <x:c r="H263" s="1"/>
      <x:c r="I263" s="1"/>
      <x:c r="J263" s="1"/>
      <x:c r="K263" s="1"/>
      <x:c r="L263" s="1"/>
      <x:c r="M263" s="1"/>
      <x:c r="N263" s="1"/>
      <x:c r="O263" s="1"/>
      <x:c r="P263" s="1"/>
      <x:c r="Q263" s="1"/>
      <x:c r="R263" s="1"/>
      <x:c r="S263" s="1"/>
      <x:c r="T263" s="1"/>
      <x:c r="U263" s="1"/>
      <x:c r="V263" s="1"/>
      <x:c r="W263" s="1"/>
    </x:row>
    <x:row r="264">
      <x:c r="A264" s="1"/>
      <x:c r="B264" s="1"/>
      <x:c r="C264" s="1"/>
      <x:c r="D264" s="1"/>
      <x:c r="E264" s="1"/>
      <x:c r="F264" s="1"/>
      <x:c r="G264" s="1"/>
      <x:c r="H264" s="1"/>
      <x:c r="I264" s="1"/>
      <x:c r="J264" s="1"/>
      <x:c r="K264" s="1"/>
      <x:c r="L264" s="1"/>
      <x:c r="M264" s="1"/>
      <x:c r="N264" s="1"/>
      <x:c r="O264" s="1"/>
      <x:c r="P264" s="1"/>
      <x:c r="Q264" s="1"/>
      <x:c r="R264" s="1"/>
      <x:c r="S264" s="1"/>
      <x:c r="T264" s="1"/>
      <x:c r="U264" s="1"/>
      <x:c r="V264" s="1"/>
      <x:c r="W264" s="1"/>
    </x:row>
    <x:row r="265">
      <x:c r="A265" s="1"/>
      <x:c r="B265" s="1"/>
      <x:c r="C265" s="1"/>
      <x:c r="D265" s="1"/>
      <x:c r="E265" s="1"/>
      <x:c r="F265" s="1"/>
      <x:c r="G265" s="1"/>
      <x:c r="H265" s="1"/>
      <x:c r="I265" s="1"/>
      <x:c r="J265" s="1"/>
      <x:c r="K265" s="1"/>
      <x:c r="L265" s="1"/>
      <x:c r="M265" s="1"/>
      <x:c r="N265" s="1"/>
      <x:c r="O265" s="1"/>
      <x:c r="P265" s="1"/>
      <x:c r="Q265" s="1"/>
      <x:c r="R265" s="1"/>
      <x:c r="S265" s="1"/>
      <x:c r="T265" s="1"/>
      <x:c r="U265" s="1"/>
      <x:c r="V265" s="1"/>
      <x:c r="W265" s="1"/>
    </x:row>
    <x:row r="266">
      <x:c r="A266" s="1"/>
      <x:c r="B266" s="1"/>
      <x:c r="C266" s="1"/>
      <x:c r="D266" s="1"/>
      <x:c r="E266" s="1"/>
      <x:c r="F266" s="1"/>
      <x:c r="G266" s="1"/>
      <x:c r="H266" s="1"/>
      <x:c r="I266" s="1"/>
      <x:c r="J266" s="1"/>
      <x:c r="K266" s="1"/>
      <x:c r="L266" s="1"/>
      <x:c r="M266" s="1"/>
      <x:c r="N266" s="1"/>
      <x:c r="O266" s="1"/>
      <x:c r="P266" s="1"/>
      <x:c r="Q266" s="1"/>
      <x:c r="R266" s="1"/>
      <x:c r="S266" s="1"/>
      <x:c r="T266" s="1"/>
      <x:c r="U266" s="1"/>
      <x:c r="V266" s="1"/>
      <x:c r="W266" s="1"/>
    </x:row>
    <x:row r="267">
      <x:c r="A267" s="1"/>
      <x:c r="B267" s="1"/>
      <x:c r="C267" s="1"/>
      <x:c r="D267" s="1"/>
      <x:c r="E267" s="1"/>
      <x:c r="F267" s="1"/>
      <x:c r="G267" s="1"/>
      <x:c r="H267" s="1"/>
      <x:c r="I267" s="1"/>
      <x:c r="J267" s="1"/>
      <x:c r="K267" s="1"/>
      <x:c r="L267" s="1"/>
      <x:c r="M267" s="1"/>
      <x:c r="N267" s="1"/>
      <x:c r="O267" s="1"/>
      <x:c r="P267" s="1"/>
      <x:c r="Q267" s="1"/>
      <x:c r="R267" s="1"/>
      <x:c r="S267" s="1"/>
      <x:c r="T267" s="1"/>
      <x:c r="U267" s="1"/>
      <x:c r="V267" s="1"/>
      <x:c r="W267" s="1"/>
    </x:row>
    <x:row r="268">
      <x:c r="A268" s="1"/>
      <x:c r="B268" s="1"/>
      <x:c r="C268" s="1"/>
      <x:c r="D268" s="1"/>
      <x:c r="E268" s="1"/>
      <x:c r="F268" s="1"/>
      <x:c r="G268" s="1"/>
      <x:c r="H268" s="1"/>
      <x:c r="I268" s="1"/>
      <x:c r="J268" s="1"/>
      <x:c r="K268" s="1"/>
      <x:c r="L268" s="1"/>
      <x:c r="M268" s="1"/>
      <x:c r="N268" s="1"/>
      <x:c r="O268" s="1"/>
      <x:c r="P268" s="1"/>
      <x:c r="Q268" s="1"/>
      <x:c r="R268" s="1"/>
      <x:c r="S268" s="1"/>
      <x:c r="T268" s="1"/>
      <x:c r="U268" s="1"/>
      <x:c r="V268" s="1"/>
      <x:c r="W268" s="1"/>
    </x:row>
    <x:row r="269">
      <x:c r="A269" s="1"/>
      <x:c r="B269" s="1"/>
      <x:c r="C269" s="1"/>
      <x:c r="D269" s="1"/>
      <x:c r="E269" s="1"/>
      <x:c r="F269" s="1"/>
      <x:c r="G269" s="1"/>
      <x:c r="H269" s="1"/>
      <x:c r="I269" s="1"/>
      <x:c r="J269" s="1"/>
      <x:c r="K269" s="1"/>
      <x:c r="L269" s="1"/>
      <x:c r="M269" s="1"/>
      <x:c r="N269" s="1"/>
      <x:c r="O269" s="1"/>
      <x:c r="P269" s="1"/>
      <x:c r="Q269" s="1"/>
      <x:c r="R269" s="1"/>
      <x:c r="S269" s="1"/>
      <x:c r="T269" s="1"/>
      <x:c r="U269" s="1"/>
      <x:c r="V269" s="1"/>
      <x:c r="W269" s="1"/>
    </x:row>
    <x:row r="270">
      <x:c r="A270" s="1"/>
      <x:c r="B270" s="1"/>
      <x:c r="C270" s="1"/>
      <x:c r="D270" s="1"/>
      <x:c r="E270" s="1"/>
      <x:c r="F270" s="1"/>
      <x:c r="G270" s="1"/>
      <x:c r="H270" s="1"/>
      <x:c r="I270" s="1"/>
      <x:c r="J270" s="1"/>
      <x:c r="K270" s="1"/>
      <x:c r="L270" s="1"/>
      <x:c r="M270" s="1"/>
      <x:c r="N270" s="1"/>
      <x:c r="O270" s="1"/>
      <x:c r="P270" s="1"/>
      <x:c r="Q270" s="1"/>
      <x:c r="R270" s="1"/>
      <x:c r="S270" s="1"/>
      <x:c r="T270" s="1"/>
      <x:c r="U270" s="1"/>
      <x:c r="V270" s="1"/>
      <x:c r="W270" s="1"/>
    </x:row>
    <x:row r="271">
      <x:c r="A271" s="1"/>
      <x:c r="B271" s="1"/>
      <x:c r="C271" s="1"/>
      <x:c r="D271" s="1"/>
      <x:c r="E271" s="1"/>
      <x:c r="F271" s="1"/>
      <x:c r="G271" s="1"/>
      <x:c r="H271" s="1"/>
      <x:c r="I271" s="1"/>
      <x:c r="J271" s="1"/>
      <x:c r="K271" s="1"/>
      <x:c r="L271" s="1"/>
      <x:c r="M271" s="1"/>
      <x:c r="N271" s="1"/>
      <x:c r="O271" s="1"/>
      <x:c r="P271" s="1"/>
      <x:c r="Q271" s="1"/>
      <x:c r="R271" s="1"/>
      <x:c r="S271" s="1"/>
      <x:c r="T271" s="1"/>
      <x:c r="U271" s="1"/>
      <x:c r="V271" s="1"/>
      <x:c r="W271" s="1"/>
    </x:row>
    <x:row r="272">
      <x:c r="A272" s="1"/>
      <x:c r="B272" s="1"/>
      <x:c r="C272" s="1"/>
      <x:c r="D272" s="1"/>
      <x:c r="E272" s="1"/>
      <x:c r="F272" s="1"/>
      <x:c r="G272" s="1"/>
      <x:c r="H272" s="1"/>
      <x:c r="I272" s="1"/>
      <x:c r="J272" s="1"/>
      <x:c r="K272" s="1"/>
      <x:c r="L272" s="1"/>
      <x:c r="M272" s="1"/>
      <x:c r="N272" s="1"/>
      <x:c r="O272" s="1"/>
      <x:c r="P272" s="1"/>
      <x:c r="Q272" s="1"/>
      <x:c r="R272" s="1"/>
      <x:c r="S272" s="1"/>
      <x:c r="T272" s="1"/>
      <x:c r="U272" s="1"/>
      <x:c r="V272" s="1"/>
      <x:c r="W272" s="1"/>
    </x:row>
    <x:row r="273">
      <x:c r="A273" s="1"/>
      <x:c r="B273" s="1"/>
      <x:c r="C273" s="1"/>
      <x:c r="D273" s="1"/>
      <x:c r="E273" s="1"/>
      <x:c r="F273" s="1"/>
      <x:c r="G273" s="1"/>
      <x:c r="H273" s="1"/>
      <x:c r="I273" s="1"/>
      <x:c r="J273" s="1"/>
      <x:c r="K273" s="1"/>
      <x:c r="L273" s="1"/>
      <x:c r="M273" s="1"/>
      <x:c r="N273" s="1"/>
      <x:c r="O273" s="1"/>
      <x:c r="P273" s="1"/>
      <x:c r="Q273" s="1"/>
      <x:c r="R273" s="1"/>
      <x:c r="S273" s="1"/>
      <x:c r="T273" s="1"/>
      <x:c r="U273" s="1"/>
      <x:c r="V273" s="1"/>
      <x:c r="W273" s="1"/>
    </x:row>
    <x:row r="274">
      <x:c r="A274" s="1"/>
      <x:c r="B274" s="1"/>
      <x:c r="C274" s="1"/>
      <x:c r="D274" s="1"/>
      <x:c r="E274" s="1"/>
      <x:c r="F274" s="1"/>
      <x:c r="G274" s="1"/>
      <x:c r="H274" s="1"/>
      <x:c r="I274" s="1"/>
      <x:c r="J274" s="1"/>
      <x:c r="K274" s="1"/>
      <x:c r="L274" s="1"/>
      <x:c r="M274" s="1"/>
      <x:c r="N274" s="1"/>
      <x:c r="O274" s="1"/>
      <x:c r="P274" s="1"/>
      <x:c r="Q274" s="1"/>
      <x:c r="R274" s="1"/>
      <x:c r="S274" s="1"/>
      <x:c r="T274" s="1"/>
      <x:c r="U274" s="1"/>
      <x:c r="V274" s="1"/>
      <x:c r="W274" s="1"/>
    </x:row>
    <x:row r="275">
      <x:c r="A275" s="1"/>
      <x:c r="B275" s="1"/>
      <x:c r="C275" s="1"/>
      <x:c r="D275" s="1"/>
      <x:c r="E275" s="1"/>
      <x:c r="F275" s="1"/>
      <x:c r="G275" s="1"/>
      <x:c r="H275" s="1"/>
      <x:c r="I275" s="1"/>
      <x:c r="J275" s="1"/>
      <x:c r="K275" s="1"/>
      <x:c r="L275" s="1"/>
      <x:c r="M275" s="1"/>
      <x:c r="N275" s="1"/>
      <x:c r="O275" s="1"/>
      <x:c r="P275" s="1"/>
      <x:c r="Q275" s="1"/>
      <x:c r="R275" s="1"/>
      <x:c r="S275" s="1"/>
      <x:c r="T275" s="1"/>
      <x:c r="U275" s="1"/>
      <x:c r="V275" s="1"/>
      <x:c r="W275" s="1"/>
    </x:row>
    <x:row r="276">
      <x:c r="A276" s="1"/>
      <x:c r="B276" s="1"/>
      <x:c r="C276" s="1"/>
      <x:c r="D276" s="1"/>
      <x:c r="E276" s="1"/>
      <x:c r="F276" s="1"/>
      <x:c r="G276" s="1"/>
      <x:c r="H276" s="1"/>
      <x:c r="I276" s="1"/>
      <x:c r="J276" s="1"/>
      <x:c r="K276" s="1"/>
      <x:c r="L276" s="1"/>
      <x:c r="M276" s="1"/>
      <x:c r="N276" s="1"/>
      <x:c r="O276" s="1"/>
      <x:c r="P276" s="1"/>
      <x:c r="Q276" s="1"/>
      <x:c r="R276" s="1"/>
      <x:c r="S276" s="1"/>
      <x:c r="T276" s="1"/>
      <x:c r="U276" s="1"/>
      <x:c r="V276" s="1"/>
      <x:c r="W276" s="1"/>
    </x:row>
    <x:row r="277">
      <x:c r="A277" s="1"/>
      <x:c r="B277" s="1"/>
      <x:c r="C277" s="1"/>
      <x:c r="D277" s="1"/>
      <x:c r="E277" s="1"/>
      <x:c r="F277" s="1"/>
      <x:c r="G277" s="1"/>
      <x:c r="H277" s="1"/>
      <x:c r="I277" s="1"/>
      <x:c r="J277" s="1"/>
      <x:c r="K277" s="1"/>
      <x:c r="L277" s="1"/>
      <x:c r="M277" s="1"/>
      <x:c r="N277" s="1"/>
      <x:c r="O277" s="1"/>
      <x:c r="P277" s="1"/>
      <x:c r="Q277" s="1"/>
      <x:c r="R277" s="1"/>
      <x:c r="S277" s="1"/>
      <x:c r="T277" s="1"/>
      <x:c r="U277" s="1"/>
      <x:c r="V277" s="1"/>
      <x:c r="W277" s="1"/>
    </x:row>
    <x:row r="278">
      <x:c r="A278" s="1"/>
      <x:c r="B278" s="1"/>
      <x:c r="C278" s="1"/>
      <x:c r="D278" s="1"/>
      <x:c r="E278" s="1"/>
      <x:c r="F278" s="1"/>
      <x:c r="G278" s="1"/>
      <x:c r="H278" s="1"/>
      <x:c r="I278" s="1"/>
      <x:c r="J278" s="1"/>
      <x:c r="K278" s="1"/>
      <x:c r="L278" s="1"/>
      <x:c r="M278" s="1"/>
      <x:c r="N278" s="1"/>
      <x:c r="O278" s="1"/>
      <x:c r="P278" s="1"/>
      <x:c r="Q278" s="1"/>
      <x:c r="R278" s="1"/>
      <x:c r="S278" s="1"/>
      <x:c r="T278" s="1"/>
      <x:c r="U278" s="1"/>
      <x:c r="V278" s="1"/>
      <x:c r="W278" s="1"/>
    </x:row>
    <x:row r="279">
      <x:c r="A279" s="1"/>
      <x:c r="B279" s="1"/>
      <x:c r="C279" s="1"/>
      <x:c r="D279" s="1"/>
      <x:c r="E279" s="1"/>
      <x:c r="F279" s="1"/>
      <x:c r="G279" s="1"/>
      <x:c r="H279" s="1"/>
      <x:c r="I279" s="1"/>
      <x:c r="J279" s="1"/>
      <x:c r="K279" s="1"/>
      <x:c r="L279" s="1"/>
      <x:c r="M279" s="1"/>
      <x:c r="N279" s="1"/>
      <x:c r="O279" s="1"/>
      <x:c r="P279" s="1"/>
      <x:c r="Q279" s="1"/>
      <x:c r="R279" s="1"/>
      <x:c r="S279" s="1"/>
      <x:c r="T279" s="1"/>
      <x:c r="U279" s="1"/>
      <x:c r="V279" s="1"/>
      <x:c r="W279" s="1"/>
    </x:row>
    <x:row r="280">
      <x:c r="A280" s="1"/>
      <x:c r="B280" s="1"/>
      <x:c r="C280" s="1"/>
      <x:c r="D280" s="1"/>
      <x:c r="E280" s="1"/>
      <x:c r="F280" s="1"/>
      <x:c r="G280" s="1"/>
      <x:c r="H280" s="1"/>
      <x:c r="I280" s="1"/>
      <x:c r="J280" s="1"/>
      <x:c r="K280" s="1"/>
      <x:c r="L280" s="1"/>
      <x:c r="M280" s="1"/>
      <x:c r="N280" s="1"/>
      <x:c r="O280" s="1"/>
      <x:c r="P280" s="1"/>
      <x:c r="Q280" s="1"/>
      <x:c r="R280" s="1"/>
      <x:c r="S280" s="1"/>
      <x:c r="T280" s="1"/>
      <x:c r="U280" s="1"/>
      <x:c r="V280" s="1"/>
      <x:c r="W280" s="1"/>
    </x:row>
    <x:row r="281">
      <x:c r="A281" s="1"/>
      <x:c r="B281" s="1"/>
      <x:c r="C281" s="1"/>
      <x:c r="D281" s="1"/>
      <x:c r="E281" s="1"/>
      <x:c r="F281" s="1"/>
      <x:c r="G281" s="1"/>
      <x:c r="H281" s="1"/>
      <x:c r="I281" s="1"/>
      <x:c r="J281" s="1"/>
      <x:c r="K281" s="1"/>
      <x:c r="L281" s="1"/>
      <x:c r="M281" s="1"/>
      <x:c r="N281" s="1"/>
      <x:c r="O281" s="1"/>
      <x:c r="P281" s="1"/>
      <x:c r="Q281" s="1"/>
      <x:c r="R281" s="1"/>
      <x:c r="S281" s="1"/>
      <x:c r="T281" s="1"/>
      <x:c r="U281" s="1"/>
      <x:c r="V281" s="1"/>
      <x:c r="W281" s="1"/>
    </x:row>
    <x:row r="282">
      <x:c r="A282" s="1"/>
      <x:c r="B282" s="1"/>
      <x:c r="C282" s="1"/>
      <x:c r="D282" s="1"/>
      <x:c r="E282" s="1"/>
      <x:c r="F282" s="1"/>
      <x:c r="G282" s="1"/>
      <x:c r="H282" s="1"/>
      <x:c r="I282" s="1"/>
      <x:c r="J282" s="1"/>
      <x:c r="K282" s="1"/>
      <x:c r="L282" s="1"/>
      <x:c r="M282" s="1"/>
      <x:c r="N282" s="1"/>
      <x:c r="O282" s="1"/>
      <x:c r="P282" s="1"/>
      <x:c r="Q282" s="1"/>
      <x:c r="R282" s="1"/>
      <x:c r="S282" s="1"/>
      <x:c r="T282" s="1"/>
      <x:c r="U282" s="1"/>
      <x:c r="V282" s="1"/>
      <x:c r="W282" s="1"/>
    </x:row>
    <x:row r="283">
      <x:c r="A283" s="1"/>
      <x:c r="B283" s="1"/>
      <x:c r="C283" s="1"/>
      <x:c r="D283" s="1"/>
      <x:c r="E283" s="1"/>
      <x:c r="F283" s="1"/>
      <x:c r="G283" s="1"/>
      <x:c r="H283" s="1"/>
      <x:c r="I283" s="1"/>
      <x:c r="J283" s="1"/>
      <x:c r="K283" s="1"/>
      <x:c r="L283" s="1"/>
      <x:c r="M283" s="1"/>
      <x:c r="N283" s="1"/>
      <x:c r="O283" s="1"/>
      <x:c r="P283" s="1"/>
      <x:c r="Q283" s="1"/>
      <x:c r="R283" s="1"/>
      <x:c r="S283" s="1"/>
      <x:c r="T283" s="1"/>
      <x:c r="U283" s="1"/>
      <x:c r="V283" s="1"/>
      <x:c r="W283" s="1"/>
    </x:row>
    <x:row r="284">
      <x:c r="A284" s="1"/>
      <x:c r="B284" s="1"/>
      <x:c r="C284" s="1"/>
      <x:c r="D284" s="1"/>
      <x:c r="E284" s="1"/>
      <x:c r="F284" s="1"/>
      <x:c r="G284" s="1"/>
      <x:c r="H284" s="1"/>
      <x:c r="I284" s="1"/>
      <x:c r="J284" s="1"/>
      <x:c r="K284" s="1"/>
      <x:c r="L284" s="1"/>
      <x:c r="M284" s="1"/>
      <x:c r="N284" s="1"/>
      <x:c r="O284" s="1"/>
      <x:c r="P284" s="1"/>
      <x:c r="Q284" s="1"/>
      <x:c r="R284" s="1"/>
      <x:c r="S284" s="1"/>
      <x:c r="T284" s="1"/>
      <x:c r="U284" s="1"/>
      <x:c r="V284" s="1"/>
      <x:c r="W284" s="1"/>
    </x:row>
    <x:row r="285">
      <x:c r="A285" s="1"/>
      <x:c r="B285" s="1"/>
      <x:c r="C285" s="1"/>
      <x:c r="D285" s="1"/>
      <x:c r="E285" s="1"/>
      <x:c r="F285" s="1"/>
      <x:c r="G285" s="1"/>
      <x:c r="H285" s="1"/>
      <x:c r="I285" s="1"/>
      <x:c r="J285" s="1"/>
      <x:c r="K285" s="1"/>
      <x:c r="L285" s="1"/>
      <x:c r="M285" s="1"/>
      <x:c r="N285" s="1"/>
      <x:c r="O285" s="1"/>
      <x:c r="P285" s="1"/>
      <x:c r="Q285" s="1"/>
      <x:c r="R285" s="1"/>
      <x:c r="S285" s="1"/>
      <x:c r="T285" s="1"/>
      <x:c r="U285" s="1"/>
      <x:c r="V285" s="1"/>
      <x:c r="W285" s="1"/>
    </x:row>
    <x:row r="286">
      <x:c r="A286" s="1"/>
      <x:c r="B286" s="1"/>
      <x:c r="C286" s="1"/>
      <x:c r="D286" s="1"/>
      <x:c r="E286" s="1"/>
      <x:c r="F286" s="1"/>
      <x:c r="G286" s="1"/>
      <x:c r="H286" s="1"/>
      <x:c r="I286" s="1"/>
      <x:c r="J286" s="1"/>
      <x:c r="K286" s="1"/>
      <x:c r="L286" s="1"/>
      <x:c r="M286" s="1"/>
      <x:c r="N286" s="1"/>
      <x:c r="O286" s="1"/>
      <x:c r="P286" s="1"/>
      <x:c r="Q286" s="1"/>
      <x:c r="R286" s="1"/>
      <x:c r="S286" s="1"/>
      <x:c r="T286" s="1"/>
      <x:c r="U286" s="1"/>
      <x:c r="V286" s="1"/>
      <x:c r="W286" s="1"/>
    </x:row>
    <x:row r="287">
      <x:c r="A287" s="1"/>
      <x:c r="B287" s="1"/>
      <x:c r="C287" s="1"/>
      <x:c r="D287" s="1"/>
      <x:c r="E287" s="1"/>
      <x:c r="F287" s="1"/>
      <x:c r="G287" s="1"/>
      <x:c r="H287" s="1"/>
      <x:c r="I287" s="1"/>
      <x:c r="J287" s="1"/>
      <x:c r="K287" s="1"/>
      <x:c r="L287" s="1"/>
      <x:c r="M287" s="1"/>
      <x:c r="N287" s="1"/>
      <x:c r="O287" s="1"/>
      <x:c r="P287" s="1"/>
      <x:c r="Q287" s="1"/>
      <x:c r="R287" s="1"/>
      <x:c r="S287" s="1"/>
      <x:c r="T287" s="1"/>
      <x:c r="U287" s="1"/>
      <x:c r="V287" s="1"/>
      <x:c r="W287" s="1"/>
    </x:row>
    <x:row r="288">
      <x:c r="A288" s="1"/>
      <x:c r="B288" s="1"/>
      <x:c r="C288" s="1"/>
      <x:c r="D288" s="1"/>
      <x:c r="E288" s="1"/>
      <x:c r="F288" s="1"/>
      <x:c r="G288" s="1"/>
      <x:c r="H288" s="1"/>
      <x:c r="I288" s="1"/>
      <x:c r="J288" s="1"/>
      <x:c r="K288" s="1"/>
      <x:c r="L288" s="1"/>
      <x:c r="M288" s="1"/>
      <x:c r="N288" s="1"/>
      <x:c r="O288" s="1"/>
      <x:c r="P288" s="1"/>
      <x:c r="Q288" s="1"/>
      <x:c r="R288" s="1"/>
      <x:c r="S288" s="1"/>
      <x:c r="T288" s="1"/>
      <x:c r="U288" s="1"/>
      <x:c r="V288" s="1"/>
      <x:c r="W288" s="1"/>
    </x:row>
    <x:row r="289">
      <x:c r="A289" s="1"/>
      <x:c r="B289" s="1"/>
      <x:c r="C289" s="1"/>
      <x:c r="D289" s="1"/>
      <x:c r="E289" s="1"/>
      <x:c r="F289" s="1"/>
      <x:c r="G289" s="1"/>
      <x:c r="H289" s="1"/>
      <x:c r="I289" s="1"/>
      <x:c r="J289" s="1"/>
      <x:c r="K289" s="1"/>
      <x:c r="L289" s="1"/>
      <x:c r="M289" s="1"/>
      <x:c r="N289" s="1"/>
      <x:c r="O289" s="1"/>
      <x:c r="P289" s="1"/>
      <x:c r="Q289" s="1"/>
      <x:c r="R289" s="1"/>
      <x:c r="S289" s="1"/>
      <x:c r="T289" s="1"/>
      <x:c r="U289" s="1"/>
      <x:c r="V289" s="1"/>
      <x:c r="W289" s="1"/>
    </x:row>
    <x:row r="290">
      <x:c r="A290" s="1"/>
      <x:c r="B290" s="1"/>
      <x:c r="C290" s="1"/>
      <x:c r="D290" s="1"/>
      <x:c r="E290" s="1"/>
      <x:c r="F290" s="1"/>
      <x:c r="G290" s="1"/>
      <x:c r="H290" s="1"/>
      <x:c r="I290" s="1"/>
      <x:c r="J290" s="1"/>
      <x:c r="K290" s="1"/>
      <x:c r="L290" s="1"/>
      <x:c r="M290" s="1"/>
      <x:c r="N290" s="1"/>
      <x:c r="O290" s="1"/>
      <x:c r="P290" s="1"/>
      <x:c r="Q290" s="1"/>
      <x:c r="R290" s="1"/>
      <x:c r="S290" s="1"/>
      <x:c r="T290" s="1"/>
      <x:c r="U290" s="1"/>
      <x:c r="V290" s="1"/>
      <x:c r="W290" s="1"/>
    </x:row>
    <x:row r="291">
      <x:c r="A291" s="1"/>
      <x:c r="B291" s="1"/>
      <x:c r="C291" s="1"/>
      <x:c r="D291" s="1"/>
      <x:c r="E291" s="1"/>
      <x:c r="F291" s="1"/>
      <x:c r="G291" s="1"/>
      <x:c r="H291" s="1"/>
      <x:c r="I291" s="1"/>
      <x:c r="J291" s="1"/>
      <x:c r="K291" s="1"/>
      <x:c r="L291" s="1"/>
      <x:c r="M291" s="1"/>
      <x:c r="N291" s="1"/>
      <x:c r="O291" s="1"/>
      <x:c r="P291" s="1"/>
      <x:c r="Q291" s="1"/>
      <x:c r="R291" s="1"/>
      <x:c r="S291" s="1"/>
      <x:c r="T291" s="1"/>
      <x:c r="U291" s="1"/>
      <x:c r="V291" s="1"/>
      <x:c r="W291" s="1"/>
    </x:row>
    <x:row r="292">
      <x:c r="A292" s="1"/>
      <x:c r="B292" s="1"/>
      <x:c r="C292" s="1"/>
      <x:c r="D292" s="1"/>
      <x:c r="E292" s="1"/>
      <x:c r="F292" s="1"/>
      <x:c r="G292" s="1"/>
      <x:c r="H292" s="1"/>
      <x:c r="I292" s="1"/>
      <x:c r="J292" s="1"/>
      <x:c r="K292" s="1"/>
      <x:c r="L292" s="1"/>
      <x:c r="M292" s="1"/>
      <x:c r="N292" s="1"/>
      <x:c r="O292" s="1"/>
      <x:c r="P292" s="1"/>
      <x:c r="Q292" s="1"/>
      <x:c r="R292" s="1"/>
      <x:c r="S292" s="1"/>
      <x:c r="T292" s="1"/>
      <x:c r="U292" s="1"/>
      <x:c r="V292" s="1"/>
      <x:c r="W292" s="1"/>
    </x:row>
    <x:row r="293">
      <x:c r="A293" s="1"/>
      <x:c r="B293" s="1"/>
      <x:c r="C293" s="1"/>
      <x:c r="D293" s="1"/>
      <x:c r="E293" s="1"/>
      <x:c r="F293" s="1"/>
      <x:c r="G293" s="1"/>
      <x:c r="H293" s="1"/>
      <x:c r="I293" s="1"/>
      <x:c r="J293" s="1"/>
      <x:c r="K293" s="1"/>
      <x:c r="L293" s="1"/>
      <x:c r="M293" s="1"/>
      <x:c r="N293" s="1"/>
      <x:c r="O293" s="1"/>
      <x:c r="P293" s="1"/>
      <x:c r="Q293" s="1"/>
      <x:c r="R293" s="1"/>
      <x:c r="S293" s="1"/>
      <x:c r="T293" s="1"/>
      <x:c r="U293" s="1"/>
      <x:c r="V293" s="1"/>
      <x:c r="W293" s="1"/>
    </x:row>
    <x:row r="294">
      <x:c r="A294" s="1"/>
      <x:c r="B294" s="1"/>
      <x:c r="C294" s="1"/>
      <x:c r="D294" s="1"/>
      <x:c r="E294" s="1"/>
      <x:c r="F294" s="1"/>
      <x:c r="G294" s="1"/>
      <x:c r="H294" s="1"/>
      <x:c r="I294" s="1"/>
      <x:c r="J294" s="1"/>
      <x:c r="K294" s="1"/>
      <x:c r="L294" s="1"/>
      <x:c r="M294" s="1"/>
      <x:c r="N294" s="1"/>
      <x:c r="O294" s="1"/>
      <x:c r="P294" s="1"/>
      <x:c r="Q294" s="1"/>
      <x:c r="R294" s="1"/>
      <x:c r="S294" s="1"/>
      <x:c r="T294" s="1"/>
      <x:c r="U294" s="1"/>
      <x:c r="V294" s="1"/>
      <x:c r="W294" s="1"/>
    </x:row>
    <x:row r="295">
      <x:c r="A295" s="1"/>
      <x:c r="B295" s="1"/>
      <x:c r="C295" s="1"/>
      <x:c r="D295" s="1"/>
      <x:c r="E295" s="1"/>
      <x:c r="F295" s="1"/>
      <x:c r="G295" s="1"/>
      <x:c r="H295" s="1"/>
      <x:c r="I295" s="1"/>
      <x:c r="J295" s="1"/>
      <x:c r="K295" s="1"/>
      <x:c r="L295" s="1"/>
      <x:c r="M295" s="1"/>
      <x:c r="N295" s="1"/>
      <x:c r="O295" s="1"/>
      <x:c r="P295" s="1"/>
      <x:c r="Q295" s="1"/>
      <x:c r="R295" s="1"/>
      <x:c r="S295" s="1"/>
      <x:c r="T295" s="1"/>
      <x:c r="U295" s="1"/>
      <x:c r="V295" s="1"/>
      <x:c r="W295" s="1"/>
    </x:row>
    <x:row r="296">
      <x:c r="A296" s="1"/>
      <x:c r="B296" s="1"/>
      <x:c r="C296" s="1"/>
      <x:c r="D296" s="1"/>
      <x:c r="E296" s="1"/>
      <x:c r="F296" s="1"/>
      <x:c r="G296" s="1"/>
      <x:c r="H296" s="1"/>
      <x:c r="I296" s="1"/>
      <x:c r="J296" s="1"/>
      <x:c r="K296" s="1"/>
      <x:c r="L296" s="1"/>
      <x:c r="M296" s="1"/>
      <x:c r="N296" s="1"/>
      <x:c r="O296" s="1"/>
      <x:c r="P296" s="1"/>
      <x:c r="Q296" s="1"/>
      <x:c r="R296" s="1"/>
      <x:c r="S296" s="1"/>
      <x:c r="T296" s="1"/>
      <x:c r="U296" s="1"/>
      <x:c r="V296" s="1"/>
      <x:c r="W296" s="1"/>
    </x:row>
    <x:row r="297">
      <x:c r="A297" s="1"/>
      <x:c r="B297" s="1"/>
      <x:c r="C297" s="1"/>
      <x:c r="D297" s="1"/>
      <x:c r="E297" s="1"/>
      <x:c r="F297" s="1"/>
      <x:c r="G297" s="1"/>
      <x:c r="H297" s="1"/>
      <x:c r="I297" s="1"/>
      <x:c r="J297" s="1"/>
      <x:c r="K297" s="1"/>
      <x:c r="L297" s="1"/>
      <x:c r="M297" s="1"/>
      <x:c r="N297" s="1"/>
      <x:c r="O297" s="1"/>
      <x:c r="P297" s="1"/>
      <x:c r="Q297" s="1"/>
      <x:c r="R297" s="1"/>
      <x:c r="S297" s="1"/>
      <x:c r="T297" s="1"/>
      <x:c r="U297" s="1"/>
      <x:c r="V297" s="1"/>
      <x:c r="W297" s="1"/>
    </x:row>
    <x:row r="298">
      <x:c r="A298" s="1"/>
      <x:c r="B298" s="1"/>
      <x:c r="C298" s="1"/>
      <x:c r="D298" s="1"/>
      <x:c r="E298" s="1"/>
      <x:c r="F298" s="1"/>
      <x:c r="G298" s="1"/>
      <x:c r="H298" s="1"/>
      <x:c r="I298" s="1"/>
      <x:c r="J298" s="1"/>
      <x:c r="K298" s="1"/>
      <x:c r="L298" s="1"/>
      <x:c r="M298" s="1"/>
      <x:c r="N298" s="1"/>
      <x:c r="O298" s="1"/>
      <x:c r="P298" s="1"/>
      <x:c r="Q298" s="1"/>
      <x:c r="R298" s="1"/>
      <x:c r="S298" s="1"/>
      <x:c r="T298" s="1"/>
      <x:c r="U298" s="1"/>
      <x:c r="V298" s="1"/>
      <x:c r="W298" s="1"/>
    </x:row>
    <x:row r="299">
      <x:c r="A299" s="1"/>
      <x:c r="B299" s="1"/>
      <x:c r="C299" s="1"/>
      <x:c r="D299" s="1"/>
      <x:c r="E299" s="1"/>
      <x:c r="F299" s="1"/>
      <x:c r="G299" s="1"/>
      <x:c r="H299" s="1"/>
      <x:c r="I299" s="1"/>
      <x:c r="J299" s="1"/>
      <x:c r="K299" s="1"/>
      <x:c r="L299" s="1"/>
      <x:c r="M299" s="1"/>
      <x:c r="N299" s="1"/>
      <x:c r="O299" s="1"/>
      <x:c r="P299" s="1"/>
      <x:c r="Q299" s="1"/>
      <x:c r="R299" s="1"/>
      <x:c r="S299" s="1"/>
      <x:c r="T299" s="1"/>
      <x:c r="U299" s="1"/>
      <x:c r="V299" s="1"/>
      <x:c r="W299" s="1"/>
    </x:row>
    <x:row r="300">
      <x:c r="A300" s="1"/>
      <x:c r="B300" s="1"/>
      <x:c r="C300" s="1"/>
      <x:c r="D300" s="1"/>
      <x:c r="E300" s="1"/>
      <x:c r="F300" s="1"/>
      <x:c r="G300" s="1"/>
      <x:c r="H300" s="1"/>
      <x:c r="I300" s="1"/>
      <x:c r="J300" s="1"/>
      <x:c r="K300" s="1"/>
      <x:c r="L300" s="1"/>
      <x:c r="M300" s="1"/>
      <x:c r="N300" s="1"/>
      <x:c r="O300" s="1"/>
      <x:c r="P300" s="1"/>
      <x:c r="Q300" s="1"/>
      <x:c r="R300" s="1"/>
      <x:c r="S300" s="1"/>
      <x:c r="T300" s="1"/>
      <x:c r="U300" s="1"/>
      <x:c r="V300" s="1"/>
      <x:c r="W300" s="1"/>
    </x:row>
    <x:row r="301">
      <x:c r="A301" s="1"/>
      <x:c r="B301" s="1"/>
      <x:c r="C301" s="1"/>
      <x:c r="D301" s="1"/>
      <x:c r="E301" s="1"/>
      <x:c r="F301" s="1"/>
      <x:c r="G301" s="1"/>
      <x:c r="H301" s="1"/>
      <x:c r="I301" s="1"/>
      <x:c r="J301" s="1"/>
      <x:c r="K301" s="1"/>
      <x:c r="L301" s="1"/>
      <x:c r="M301" s="1"/>
      <x:c r="N301" s="1"/>
      <x:c r="O301" s="1"/>
      <x:c r="P301" s="1"/>
      <x:c r="Q301" s="1"/>
      <x:c r="R301" s="1"/>
      <x:c r="S301" s="1"/>
      <x:c r="T301" s="1"/>
      <x:c r="U301" s="1"/>
      <x:c r="V301" s="1"/>
      <x:c r="W301" s="1"/>
    </x:row>
    <x:row r="302">
      <x:c r="A302" s="1"/>
      <x:c r="B302" s="1"/>
      <x:c r="C302" s="1"/>
      <x:c r="D302" s="1"/>
      <x:c r="E302" s="1"/>
      <x:c r="F302" s="1"/>
      <x:c r="G302" s="1"/>
      <x:c r="H302" s="1"/>
      <x:c r="I302" s="1"/>
      <x:c r="J302" s="1"/>
      <x:c r="K302" s="1"/>
      <x:c r="L302" s="1"/>
      <x:c r="M302" s="1"/>
      <x:c r="N302" s="1"/>
      <x:c r="O302" s="1"/>
      <x:c r="P302" s="1"/>
      <x:c r="Q302" s="1"/>
      <x:c r="R302" s="1"/>
      <x:c r="S302" s="1"/>
      <x:c r="T302" s="1"/>
      <x:c r="U302" s="1"/>
      <x:c r="V302" s="1"/>
      <x:c r="W302" s="1"/>
    </x:row>
    <x:row r="303">
      <x:c r="A303" s="1"/>
      <x:c r="B303" s="1"/>
      <x:c r="C303" s="1"/>
      <x:c r="D303" s="1"/>
      <x:c r="E303" s="1"/>
      <x:c r="F303" s="1"/>
      <x:c r="G303" s="1"/>
      <x:c r="H303" s="1"/>
      <x:c r="I303" s="1"/>
      <x:c r="J303" s="1"/>
      <x:c r="K303" s="1"/>
      <x:c r="L303" s="1"/>
      <x:c r="M303" s="1"/>
      <x:c r="N303" s="1"/>
      <x:c r="O303" s="1"/>
      <x:c r="P303" s="1"/>
      <x:c r="Q303" s="1"/>
      <x:c r="R303" s="1"/>
      <x:c r="S303" s="1"/>
      <x:c r="T303" s="1"/>
      <x:c r="U303" s="1"/>
      <x:c r="V303" s="1"/>
      <x:c r="W303" s="1"/>
    </x:row>
    <x:row r="304">
      <x:c r="A304" s="1"/>
      <x:c r="B304" s="1"/>
      <x:c r="C304" s="1"/>
      <x:c r="D304" s="1"/>
      <x:c r="E304" s="1"/>
      <x:c r="F304" s="1"/>
      <x:c r="G304" s="1"/>
      <x:c r="H304" s="1"/>
      <x:c r="I304" s="1"/>
      <x:c r="J304" s="1"/>
      <x:c r="K304" s="1"/>
      <x:c r="L304" s="1"/>
      <x:c r="M304" s="1"/>
      <x:c r="N304" s="1"/>
      <x:c r="O304" s="1"/>
      <x:c r="P304" s="1"/>
      <x:c r="Q304" s="1"/>
      <x:c r="R304" s="1"/>
      <x:c r="S304" s="1"/>
      <x:c r="T304" s="1"/>
      <x:c r="U304" s="1"/>
      <x:c r="V304" s="1"/>
      <x:c r="W304" s="1"/>
    </x:row>
    <x:row r="305">
      <x:c r="A305" s="1"/>
      <x:c r="B305" s="1"/>
      <x:c r="C305" s="1"/>
      <x:c r="D305" s="1"/>
      <x:c r="E305" s="1"/>
      <x:c r="F305" s="1"/>
      <x:c r="G305" s="1"/>
      <x:c r="H305" s="1"/>
      <x:c r="I305" s="1"/>
      <x:c r="J305" s="1"/>
      <x:c r="K305" s="1"/>
      <x:c r="L305" s="1"/>
      <x:c r="M305" s="1"/>
      <x:c r="N305" s="1"/>
      <x:c r="O305" s="1"/>
      <x:c r="P305" s="1"/>
      <x:c r="Q305" s="1"/>
      <x:c r="R305" s="1"/>
      <x:c r="S305" s="1"/>
      <x:c r="T305" s="1"/>
      <x:c r="U305" s="1"/>
      <x:c r="V305" s="1"/>
      <x:c r="W305" s="1"/>
    </x:row>
    <x:row r="306">
      <x:c r="A306" s="1"/>
      <x:c r="B306" s="1"/>
      <x:c r="C306" s="1"/>
      <x:c r="D306" s="1"/>
      <x:c r="E306" s="1"/>
      <x:c r="F306" s="1"/>
      <x:c r="G306" s="1"/>
      <x:c r="H306" s="1"/>
      <x:c r="I306" s="1"/>
      <x:c r="J306" s="1"/>
      <x:c r="K306" s="1"/>
      <x:c r="L306" s="1"/>
      <x:c r="M306" s="1"/>
      <x:c r="N306" s="1"/>
      <x:c r="O306" s="1"/>
      <x:c r="P306" s="1"/>
      <x:c r="Q306" s="1"/>
      <x:c r="R306" s="1"/>
      <x:c r="S306" s="1"/>
      <x:c r="T306" s="1"/>
      <x:c r="U306" s="1"/>
      <x:c r="V306" s="1"/>
      <x:c r="W306" s="1"/>
    </x:row>
    <x:row r="307">
      <x:c r="A307" s="1"/>
      <x:c r="B307" s="1"/>
      <x:c r="C307" s="1"/>
      <x:c r="D307" s="1"/>
      <x:c r="E307" s="1"/>
      <x:c r="F307" s="1"/>
      <x:c r="G307" s="1"/>
      <x:c r="H307" s="1"/>
      <x:c r="I307" s="1"/>
      <x:c r="J307" s="1"/>
      <x:c r="K307" s="1"/>
      <x:c r="L307" s="1"/>
      <x:c r="M307" s="1"/>
      <x:c r="N307" s="1"/>
      <x:c r="O307" s="1"/>
      <x:c r="P307" s="1"/>
      <x:c r="Q307" s="1"/>
      <x:c r="R307" s="1"/>
      <x:c r="S307" s="1"/>
      <x:c r="T307" s="1"/>
      <x:c r="U307" s="1"/>
      <x:c r="V307" s="1"/>
      <x:c r="W307" s="1"/>
    </x:row>
    <x:row r="308">
      <x:c r="A308" s="1"/>
      <x:c r="B308" s="1"/>
      <x:c r="C308" s="1"/>
      <x:c r="D308" s="1"/>
      <x:c r="E308" s="1"/>
      <x:c r="F308" s="1"/>
      <x:c r="G308" s="1"/>
      <x:c r="H308" s="1"/>
      <x:c r="I308" s="1"/>
      <x:c r="J308" s="1"/>
      <x:c r="K308" s="1"/>
      <x:c r="L308" s="1"/>
      <x:c r="M308" s="1"/>
      <x:c r="N308" s="1"/>
      <x:c r="O308" s="1"/>
      <x:c r="P308" s="1"/>
      <x:c r="Q308" s="1"/>
      <x:c r="R308" s="1"/>
      <x:c r="S308" s="1"/>
      <x:c r="T308" s="1"/>
      <x:c r="U308" s="1"/>
      <x:c r="V308" s="1"/>
      <x:c r="W308" s="1"/>
    </x:row>
    <x:row r="309">
      <x:c r="A309" s="1"/>
      <x:c r="B309" s="1"/>
      <x:c r="C309" s="1"/>
      <x:c r="D309" s="1"/>
      <x:c r="E309" s="1"/>
      <x:c r="F309" s="1"/>
      <x:c r="G309" s="1"/>
      <x:c r="H309" s="1"/>
      <x:c r="I309" s="1"/>
      <x:c r="J309" s="1"/>
      <x:c r="K309" s="1"/>
      <x:c r="L309" s="1"/>
      <x:c r="M309" s="1"/>
      <x:c r="N309" s="1"/>
      <x:c r="O309" s="1"/>
      <x:c r="P309" s="1"/>
      <x:c r="Q309" s="1"/>
      <x:c r="R309" s="1"/>
      <x:c r="S309" s="1"/>
      <x:c r="T309" s="1"/>
      <x:c r="U309" s="1"/>
      <x:c r="V309" s="1"/>
      <x:c r="W309" s="1"/>
    </x:row>
    <x:row r="310">
      <x:c r="A310" s="1"/>
      <x:c r="B310" s="1"/>
      <x:c r="C310" s="1"/>
      <x:c r="D310" s="1"/>
      <x:c r="E310" s="1"/>
      <x:c r="F310" s="1"/>
      <x:c r="G310" s="1"/>
      <x:c r="H310" s="1"/>
      <x:c r="I310" s="1"/>
      <x:c r="J310" s="1"/>
      <x:c r="K310" s="1"/>
      <x:c r="L310" s="1"/>
      <x:c r="M310" s="1"/>
      <x:c r="N310" s="1"/>
      <x:c r="O310" s="1"/>
      <x:c r="P310" s="1"/>
      <x:c r="Q310" s="1"/>
      <x:c r="R310" s="1"/>
      <x:c r="S310" s="1"/>
      <x:c r="T310" s="1"/>
      <x:c r="U310" s="1"/>
      <x:c r="V310" s="1"/>
      <x:c r="W310" s="1"/>
    </x:row>
    <x:row r="311">
      <x:c r="A311" s="1"/>
      <x:c r="B311" s="1"/>
      <x:c r="C311" s="1"/>
      <x:c r="D311" s="1"/>
      <x:c r="E311" s="1"/>
      <x:c r="F311" s="1"/>
      <x:c r="G311" s="1"/>
      <x:c r="H311" s="1"/>
      <x:c r="I311" s="1"/>
      <x:c r="J311" s="1"/>
      <x:c r="K311" s="1"/>
      <x:c r="L311" s="1"/>
      <x:c r="M311" s="1"/>
      <x:c r="N311" s="1"/>
      <x:c r="O311" s="1"/>
      <x:c r="P311" s="1"/>
      <x:c r="Q311" s="1"/>
      <x:c r="R311" s="1"/>
      <x:c r="S311" s="1"/>
      <x:c r="T311" s="1"/>
      <x:c r="U311" s="1"/>
      <x:c r="V311" s="1"/>
      <x:c r="W311" s="1"/>
    </x:row>
    <x:row r="312">
      <x:c r="A312" s="1"/>
      <x:c r="B312" s="1"/>
      <x:c r="C312" s="1"/>
      <x:c r="D312" s="1"/>
      <x:c r="E312" s="1"/>
      <x:c r="F312" s="1"/>
      <x:c r="G312" s="1"/>
      <x:c r="H312" s="1"/>
      <x:c r="I312" s="1"/>
      <x:c r="J312" s="1"/>
      <x:c r="K312" s="1"/>
      <x:c r="L312" s="1"/>
      <x:c r="M312" s="1"/>
      <x:c r="N312" s="1"/>
      <x:c r="O312" s="1"/>
      <x:c r="P312" s="1"/>
      <x:c r="Q312" s="1"/>
      <x:c r="R312" s="1"/>
      <x:c r="S312" s="1"/>
      <x:c r="T312" s="1"/>
      <x:c r="U312" s="1"/>
      <x:c r="V312" s="1"/>
      <x:c r="W312" s="1"/>
    </x:row>
    <x:row r="313">
      <x:c r="A313" s="1"/>
      <x:c r="B313" s="1"/>
      <x:c r="C313" s="1"/>
      <x:c r="D313" s="1"/>
      <x:c r="E313" s="1"/>
      <x:c r="F313" s="1"/>
      <x:c r="G313" s="1"/>
      <x:c r="H313" s="1"/>
      <x:c r="I313" s="1"/>
      <x:c r="J313" s="1"/>
      <x:c r="K313" s="1"/>
      <x:c r="L313" s="1"/>
      <x:c r="M313" s="1"/>
      <x:c r="N313" s="1"/>
      <x:c r="O313" s="1"/>
      <x:c r="P313" s="1"/>
      <x:c r="Q313" s="1"/>
      <x:c r="R313" s="1"/>
      <x:c r="S313" s="1"/>
      <x:c r="T313" s="1"/>
      <x:c r="U313" s="1"/>
      <x:c r="V313" s="1"/>
      <x:c r="W313" s="1"/>
    </x:row>
    <x:row r="314">
      <x:c r="A314" s="1"/>
      <x:c r="B314" s="1"/>
      <x:c r="C314" s="1"/>
      <x:c r="D314" s="1"/>
      <x:c r="E314" s="1"/>
      <x:c r="F314" s="1"/>
      <x:c r="G314" s="1"/>
      <x:c r="H314" s="1"/>
      <x:c r="I314" s="1"/>
      <x:c r="J314" s="1"/>
      <x:c r="K314" s="1"/>
      <x:c r="L314" s="1"/>
      <x:c r="M314" s="1"/>
      <x:c r="N314" s="1"/>
      <x:c r="O314" s="1"/>
      <x:c r="P314" s="1"/>
      <x:c r="Q314" s="1"/>
      <x:c r="R314" s="1"/>
      <x:c r="S314" s="1"/>
      <x:c r="T314" s="1"/>
      <x:c r="U314" s="1"/>
      <x:c r="V314" s="1"/>
      <x:c r="W314" s="1"/>
    </x:row>
    <x:row r="315">
      <x:c r="A315" s="1"/>
      <x:c r="B315" s="1"/>
      <x:c r="C315" s="1"/>
      <x:c r="D315" s="1"/>
      <x:c r="E315" s="1"/>
      <x:c r="F315" s="1"/>
      <x:c r="G315" s="1"/>
      <x:c r="H315" s="1"/>
      <x:c r="I315" s="1"/>
      <x:c r="J315" s="1"/>
      <x:c r="K315" s="1"/>
      <x:c r="L315" s="1"/>
      <x:c r="M315" s="1"/>
      <x:c r="N315" s="1"/>
      <x:c r="O315" s="1"/>
      <x:c r="P315" s="1"/>
      <x:c r="Q315" s="1"/>
      <x:c r="R315" s="1"/>
      <x:c r="S315" s="1"/>
      <x:c r="T315" s="1"/>
      <x:c r="U315" s="1"/>
      <x:c r="V315" s="1"/>
      <x:c r="W315" s="1"/>
    </x:row>
    <x:row r="316">
      <x:c r="A316" s="1"/>
      <x:c r="B316" s="1"/>
      <x:c r="C316" s="1"/>
      <x:c r="D316" s="1"/>
      <x:c r="E316" s="1"/>
      <x:c r="F316" s="1"/>
      <x:c r="G316" s="1"/>
      <x:c r="H316" s="1"/>
      <x:c r="I316" s="1"/>
      <x:c r="J316" s="1"/>
      <x:c r="K316" s="1"/>
      <x:c r="L316" s="1"/>
      <x:c r="M316" s="1"/>
      <x:c r="N316" s="1"/>
      <x:c r="O316" s="1"/>
      <x:c r="P316" s="1"/>
      <x:c r="Q316" s="1"/>
      <x:c r="R316" s="1"/>
      <x:c r="S316" s="1"/>
      <x:c r="T316" s="1"/>
      <x:c r="U316" s="1"/>
      <x:c r="V316" s="1"/>
      <x:c r="W316" s="1"/>
    </x:row>
    <x:row r="317">
      <x:c r="A317" s="1"/>
      <x:c r="B317" s="1"/>
      <x:c r="C317" s="1"/>
      <x:c r="D317" s="1"/>
      <x:c r="E317" s="1"/>
      <x:c r="F317" s="1"/>
      <x:c r="G317" s="1"/>
      <x:c r="H317" s="1"/>
      <x:c r="I317" s="1"/>
      <x:c r="J317" s="1"/>
      <x:c r="K317" s="1"/>
      <x:c r="L317" s="1"/>
      <x:c r="M317" s="1"/>
      <x:c r="N317" s="1"/>
      <x:c r="O317" s="1"/>
      <x:c r="P317" s="1"/>
      <x:c r="Q317" s="1"/>
      <x:c r="R317" s="1"/>
      <x:c r="S317" s="1"/>
      <x:c r="T317" s="1"/>
      <x:c r="U317" s="1"/>
      <x:c r="V317" s="1"/>
      <x:c r="W317" s="1"/>
    </x:row>
    <x:row r="318">
      <x:c r="A318" s="1"/>
      <x:c r="B318" s="1"/>
      <x:c r="C318" s="1"/>
      <x:c r="D318" s="1"/>
      <x:c r="E318" s="1"/>
      <x:c r="F318" s="1"/>
      <x:c r="G318" s="1"/>
      <x:c r="H318" s="1"/>
      <x:c r="I318" s="1"/>
      <x:c r="J318" s="1"/>
      <x:c r="K318" s="1"/>
      <x:c r="L318" s="1"/>
      <x:c r="M318" s="1"/>
      <x:c r="N318" s="1"/>
      <x:c r="O318" s="1"/>
      <x:c r="P318" s="1"/>
      <x:c r="Q318" s="1"/>
      <x:c r="R318" s="1"/>
      <x:c r="S318" s="1"/>
      <x:c r="T318" s="1"/>
      <x:c r="U318" s="1"/>
      <x:c r="V318" s="1"/>
      <x:c r="W318" s="1"/>
    </x:row>
    <x:row r="319">
      <x:c r="A319" s="1"/>
      <x:c r="B319" s="1"/>
      <x:c r="C319" s="1"/>
      <x:c r="D319" s="1"/>
      <x:c r="E319" s="1"/>
      <x:c r="F319" s="1"/>
      <x:c r="G319" s="1"/>
      <x:c r="H319" s="1"/>
      <x:c r="I319" s="1"/>
      <x:c r="J319" s="1"/>
      <x:c r="K319" s="1"/>
      <x:c r="L319" s="1"/>
      <x:c r="M319" s="1"/>
      <x:c r="N319" s="1"/>
      <x:c r="O319" s="1"/>
      <x:c r="P319" s="1"/>
      <x:c r="Q319" s="1"/>
      <x:c r="R319" s="1"/>
      <x:c r="S319" s="1"/>
      <x:c r="T319" s="1"/>
      <x:c r="U319" s="1"/>
      <x:c r="V319" s="1"/>
      <x:c r="W319" s="1"/>
    </x:row>
    <x:row r="320">
      <x:c r="A320" s="1"/>
      <x:c r="B320" s="1"/>
      <x:c r="C320" s="1"/>
      <x:c r="D320" s="1"/>
      <x:c r="E320" s="1"/>
      <x:c r="F320" s="1"/>
      <x:c r="G320" s="1"/>
      <x:c r="H320" s="1"/>
      <x:c r="I320" s="1"/>
      <x:c r="J320" s="1"/>
      <x:c r="K320" s="1"/>
      <x:c r="L320" s="1"/>
      <x:c r="M320" s="1"/>
      <x:c r="N320" s="1"/>
      <x:c r="O320" s="1"/>
      <x:c r="P320" s="1"/>
      <x:c r="Q320" s="1"/>
      <x:c r="R320" s="1"/>
      <x:c r="S320" s="1"/>
      <x:c r="T320" s="1"/>
      <x:c r="U320" s="1"/>
      <x:c r="V320" s="1"/>
      <x:c r="W320" s="1"/>
    </x:row>
    <x:row r="321">
      <x:c r="A321" s="1"/>
      <x:c r="B321" s="1"/>
      <x:c r="C321" s="1"/>
      <x:c r="D321" s="1"/>
      <x:c r="E321" s="1"/>
      <x:c r="F321" s="1"/>
      <x:c r="G321" s="1"/>
      <x:c r="H321" s="1"/>
      <x:c r="I321" s="1"/>
      <x:c r="J321" s="1"/>
      <x:c r="K321" s="1"/>
      <x:c r="L321" s="1"/>
      <x:c r="M321" s="1"/>
      <x:c r="N321" s="1"/>
      <x:c r="O321" s="1"/>
      <x:c r="P321" s="1"/>
      <x:c r="Q321" s="1"/>
      <x:c r="R321" s="1"/>
      <x:c r="S321" s="1"/>
      <x:c r="T321" s="1"/>
      <x:c r="U321" s="1"/>
      <x:c r="V321" s="1"/>
      <x:c r="W321" s="1"/>
    </x:row>
    <x:row r="322">
      <x:c r="A322" s="1"/>
      <x:c r="B322" s="1"/>
      <x:c r="C322" s="1"/>
      <x:c r="D322" s="1"/>
      <x:c r="E322" s="1"/>
      <x:c r="F322" s="1"/>
      <x:c r="G322" s="1"/>
      <x:c r="H322" s="1"/>
      <x:c r="I322" s="1"/>
      <x:c r="J322" s="1"/>
      <x:c r="K322" s="1"/>
      <x:c r="L322" s="1"/>
      <x:c r="M322" s="1"/>
      <x:c r="N322" s="1"/>
      <x:c r="O322" s="1"/>
      <x:c r="P322" s="1"/>
      <x:c r="Q322" s="1"/>
      <x:c r="R322" s="1"/>
      <x:c r="S322" s="1"/>
      <x:c r="T322" s="1"/>
      <x:c r="U322" s="1"/>
      <x:c r="V322" s="1"/>
      <x:c r="W322" s="1"/>
    </x:row>
    <x:row r="323">
      <x:c r="A323" s="1"/>
      <x:c r="B323" s="1"/>
      <x:c r="C323" s="1"/>
      <x:c r="D323" s="1"/>
      <x:c r="E323" s="1"/>
      <x:c r="F323" s="1"/>
      <x:c r="G323" s="1"/>
      <x:c r="H323" s="1"/>
      <x:c r="I323" s="1"/>
      <x:c r="J323" s="1"/>
      <x:c r="K323" s="1"/>
      <x:c r="L323" s="1"/>
      <x:c r="M323" s="1"/>
      <x:c r="N323" s="1"/>
      <x:c r="O323" s="1"/>
      <x:c r="P323" s="1"/>
      <x:c r="Q323" s="1"/>
      <x:c r="R323" s="1"/>
      <x:c r="S323" s="1"/>
      <x:c r="T323" s="1"/>
      <x:c r="U323" s="1"/>
      <x:c r="V323" s="1"/>
      <x:c r="W323" s="1"/>
    </x:row>
    <x:row r="324">
      <x:c r="A324" s="1"/>
      <x:c r="B324" s="1"/>
      <x:c r="C324" s="1"/>
      <x:c r="D324" s="1"/>
      <x:c r="E324" s="1"/>
      <x:c r="F324" s="1"/>
      <x:c r="G324" s="1"/>
      <x:c r="H324" s="1"/>
      <x:c r="I324" s="1"/>
      <x:c r="J324" s="1"/>
      <x:c r="K324" s="1"/>
      <x:c r="L324" s="1"/>
      <x:c r="M324" s="1"/>
      <x:c r="N324" s="1"/>
      <x:c r="O324" s="1"/>
      <x:c r="P324" s="1"/>
      <x:c r="Q324" s="1"/>
      <x:c r="R324" s="1"/>
      <x:c r="S324" s="1"/>
      <x:c r="T324" s="1"/>
      <x:c r="U324" s="1"/>
      <x:c r="V324" s="1"/>
      <x:c r="W324" s="1"/>
    </x:row>
    <x:row r="325">
      <x:c r="A325" s="1"/>
      <x:c r="B325" s="1"/>
      <x:c r="C325" s="1"/>
      <x:c r="D325" s="1"/>
      <x:c r="E325" s="1"/>
      <x:c r="F325" s="1"/>
      <x:c r="G325" s="1"/>
      <x:c r="H325" s="1"/>
      <x:c r="I325" s="1"/>
      <x:c r="J325" s="1"/>
      <x:c r="K325" s="1"/>
      <x:c r="L325" s="1"/>
      <x:c r="M325" s="1"/>
      <x:c r="N325" s="1"/>
      <x:c r="O325" s="1"/>
      <x:c r="P325" s="1"/>
      <x:c r="Q325" s="1"/>
      <x:c r="R325" s="1"/>
      <x:c r="S325" s="1"/>
      <x:c r="T325" s="1"/>
      <x:c r="U325" s="1"/>
      <x:c r="V325" s="1"/>
      <x:c r="W325" s="1"/>
    </x:row>
    <x:row r="326">
      <x:c r="A326" s="1"/>
      <x:c r="B326" s="1"/>
      <x:c r="C326" s="1"/>
      <x:c r="D326" s="1"/>
      <x:c r="E326" s="1"/>
      <x:c r="F326" s="1"/>
      <x:c r="G326" s="1"/>
      <x:c r="H326" s="1"/>
      <x:c r="I326" s="1"/>
      <x:c r="J326" s="1"/>
      <x:c r="K326" s="1"/>
      <x:c r="L326" s="1"/>
      <x:c r="M326" s="1"/>
      <x:c r="N326" s="1"/>
      <x:c r="O326" s="1"/>
      <x:c r="P326" s="1"/>
      <x:c r="Q326" s="1"/>
      <x:c r="R326" s="1"/>
      <x:c r="S326" s="1"/>
      <x:c r="T326" s="1"/>
      <x:c r="U326" s="1"/>
      <x:c r="V326" s="1"/>
      <x:c r="W326" s="1"/>
    </x:row>
    <x:row r="327">
      <x:c r="A327" s="1"/>
      <x:c r="B327" s="1"/>
      <x:c r="C327" s="1"/>
      <x:c r="D327" s="1"/>
      <x:c r="E327" s="1"/>
      <x:c r="F327" s="1"/>
      <x:c r="G327" s="1"/>
      <x:c r="H327" s="1"/>
      <x:c r="I327" s="1"/>
      <x:c r="J327" s="1"/>
      <x:c r="K327" s="1"/>
      <x:c r="L327" s="1"/>
      <x:c r="M327" s="1"/>
      <x:c r="N327" s="1"/>
      <x:c r="O327" s="1"/>
      <x:c r="P327" s="1"/>
      <x:c r="Q327" s="1"/>
      <x:c r="R327" s="1"/>
      <x:c r="S327" s="1"/>
      <x:c r="T327" s="1"/>
      <x:c r="U327" s="1"/>
      <x:c r="V327" s="1"/>
      <x:c r="W327" s="1"/>
    </x:row>
    <x:row r="328">
      <x:c r="A328" s="1"/>
      <x:c r="B328" s="1"/>
      <x:c r="C328" s="1"/>
      <x:c r="D328" s="1"/>
      <x:c r="E328" s="1"/>
      <x:c r="F328" s="1"/>
      <x:c r="G328" s="1"/>
      <x:c r="H328" s="1"/>
      <x:c r="I328" s="1"/>
      <x:c r="J328" s="1"/>
      <x:c r="K328" s="1"/>
      <x:c r="L328" s="1"/>
      <x:c r="M328" s="1"/>
      <x:c r="N328" s="1"/>
      <x:c r="O328" s="1"/>
      <x:c r="P328" s="1"/>
      <x:c r="Q328" s="1"/>
      <x:c r="R328" s="1"/>
      <x:c r="S328" s="1"/>
      <x:c r="T328" s="1"/>
      <x:c r="U328" s="1"/>
      <x:c r="V328" s="1"/>
      <x:c r="W328" s="1"/>
    </x:row>
    <x:row r="329">
      <x:c r="A329" s="1"/>
      <x:c r="B329" s="1"/>
      <x:c r="C329" s="1"/>
      <x:c r="D329" s="1"/>
      <x:c r="E329" s="1"/>
      <x:c r="F329" s="1"/>
      <x:c r="G329" s="1"/>
      <x:c r="H329" s="1"/>
      <x:c r="I329" s="1"/>
      <x:c r="J329" s="1"/>
      <x:c r="K329" s="1"/>
      <x:c r="L329" s="1"/>
      <x:c r="M329" s="1"/>
      <x:c r="N329" s="1"/>
      <x:c r="O329" s="1"/>
      <x:c r="P329" s="1"/>
      <x:c r="Q329" s="1"/>
      <x:c r="R329" s="1"/>
      <x:c r="S329" s="1"/>
      <x:c r="T329" s="1"/>
      <x:c r="U329" s="1"/>
      <x:c r="V329" s="1"/>
      <x:c r="W329" s="1"/>
    </x:row>
    <x:row r="330">
      <x:c r="A330" s="1"/>
      <x:c r="B330" s="1"/>
      <x:c r="C330" s="1"/>
      <x:c r="D330" s="1"/>
      <x:c r="E330" s="1"/>
      <x:c r="F330" s="1"/>
      <x:c r="G330" s="1"/>
      <x:c r="H330" s="1"/>
      <x:c r="I330" s="1"/>
      <x:c r="J330" s="1"/>
      <x:c r="K330" s="1"/>
      <x:c r="L330" s="1"/>
      <x:c r="M330" s="1"/>
      <x:c r="N330" s="1"/>
      <x:c r="O330" s="1"/>
      <x:c r="P330" s="1"/>
      <x:c r="Q330" s="1"/>
      <x:c r="R330" s="1"/>
      <x:c r="S330" s="1"/>
      <x:c r="T330" s="1"/>
      <x:c r="U330" s="1"/>
      <x:c r="V330" s="1"/>
      <x:c r="W330" s="1"/>
    </x:row>
    <x:row r="331">
      <x:c r="A331" s="1"/>
      <x:c r="B331" s="1"/>
      <x:c r="C331" s="1"/>
      <x:c r="D331" s="1"/>
      <x:c r="E331" s="1"/>
      <x:c r="F331" s="1"/>
      <x:c r="G331" s="1"/>
      <x:c r="H331" s="1"/>
      <x:c r="I331" s="1"/>
      <x:c r="J331" s="1"/>
      <x:c r="K331" s="1"/>
      <x:c r="L331" s="1"/>
      <x:c r="M331" s="1"/>
      <x:c r="N331" s="1"/>
      <x:c r="O331" s="1"/>
      <x:c r="P331" s="1"/>
      <x:c r="Q331" s="1"/>
      <x:c r="R331" s="1"/>
      <x:c r="S331" s="1"/>
      <x:c r="T331" s="1"/>
      <x:c r="U331" s="1"/>
      <x:c r="V331" s="1"/>
      <x:c r="W331" s="1"/>
    </x:row>
    <x:row r="332">
      <x:c r="A332" s="1"/>
      <x:c r="B332" s="1"/>
      <x:c r="C332" s="1"/>
      <x:c r="D332" s="1"/>
      <x:c r="E332" s="1"/>
      <x:c r="F332" s="1"/>
      <x:c r="G332" s="1"/>
      <x:c r="H332" s="1"/>
      <x:c r="I332" s="1"/>
      <x:c r="J332" s="1"/>
      <x:c r="K332" s="1"/>
      <x:c r="L332" s="1"/>
      <x:c r="M332" s="1"/>
      <x:c r="N332" s="1"/>
      <x:c r="O332" s="1"/>
      <x:c r="P332" s="1"/>
      <x:c r="Q332" s="1"/>
      <x:c r="R332" s="1"/>
      <x:c r="S332" s="1"/>
      <x:c r="T332" s="1"/>
      <x:c r="U332" s="1"/>
      <x:c r="V332" s="1"/>
      <x:c r="W332" s="1"/>
    </x:row>
    <x:row r="333">
      <x:c r="A333" s="1"/>
      <x:c r="B333" s="1"/>
      <x:c r="C333" s="1"/>
      <x:c r="D333" s="1"/>
      <x:c r="E333" s="1"/>
      <x:c r="F333" s="1"/>
      <x:c r="G333" s="1"/>
      <x:c r="H333" s="1"/>
      <x:c r="I333" s="1"/>
      <x:c r="J333" s="1"/>
      <x:c r="K333" s="1"/>
      <x:c r="L333" s="1"/>
      <x:c r="M333" s="1"/>
      <x:c r="N333" s="1"/>
      <x:c r="O333" s="1"/>
      <x:c r="P333" s="1"/>
      <x:c r="Q333" s="1"/>
      <x:c r="R333" s="1"/>
      <x:c r="S333" s="1"/>
      <x:c r="T333" s="1"/>
      <x:c r="U333" s="1"/>
      <x:c r="V333" s="1"/>
      <x:c r="W333" s="1"/>
    </x:row>
    <x:row r="334">
      <x:c r="A334" s="1"/>
      <x:c r="B334" s="1"/>
      <x:c r="C334" s="1"/>
      <x:c r="D334" s="1"/>
      <x:c r="E334" s="1"/>
      <x:c r="F334" s="1"/>
      <x:c r="G334" s="1"/>
      <x:c r="H334" s="1"/>
      <x:c r="I334" s="1"/>
      <x:c r="J334" s="1"/>
      <x:c r="K334" s="1"/>
      <x:c r="L334" s="1"/>
      <x:c r="M334" s="1"/>
      <x:c r="N334" s="1"/>
      <x:c r="O334" s="1"/>
      <x:c r="P334" s="1"/>
      <x:c r="Q334" s="1"/>
      <x:c r="R334" s="1"/>
      <x:c r="S334" s="1"/>
      <x:c r="T334" s="1"/>
      <x:c r="U334" s="1"/>
      <x:c r="V334" s="1"/>
      <x:c r="W334" s="1"/>
    </x:row>
    <x:row r="335">
      <x:c r="A335" s="1"/>
      <x:c r="B335" s="1"/>
      <x:c r="C335" s="1"/>
      <x:c r="D335" s="1"/>
      <x:c r="E335" s="1"/>
      <x:c r="F335" s="1"/>
      <x:c r="G335" s="1"/>
      <x:c r="H335" s="1"/>
      <x:c r="I335" s="1"/>
      <x:c r="J335" s="1"/>
      <x:c r="K335" s="1"/>
      <x:c r="L335" s="1"/>
      <x:c r="M335" s="1"/>
      <x:c r="N335" s="1"/>
      <x:c r="O335" s="1"/>
      <x:c r="P335" s="1"/>
      <x:c r="Q335" s="1"/>
      <x:c r="R335" s="1"/>
      <x:c r="S335" s="1"/>
      <x:c r="T335" s="1"/>
      <x:c r="U335" s="1"/>
      <x:c r="V335" s="1"/>
      <x:c r="W335" s="1"/>
    </x:row>
    <x:row r="336">
      <x:c r="A336" s="1"/>
      <x:c r="B336" s="1"/>
      <x:c r="C336" s="1"/>
      <x:c r="D336" s="1"/>
      <x:c r="E336" s="1"/>
      <x:c r="F336" s="1"/>
      <x:c r="G336" s="1"/>
      <x:c r="H336" s="1"/>
      <x:c r="I336" s="1"/>
      <x:c r="J336" s="1"/>
      <x:c r="K336" s="1"/>
      <x:c r="L336" s="1"/>
      <x:c r="M336" s="1"/>
      <x:c r="N336" s="1"/>
      <x:c r="O336" s="1"/>
      <x:c r="P336" s="1"/>
      <x:c r="Q336" s="1"/>
      <x:c r="R336" s="1"/>
      <x:c r="S336" s="1"/>
      <x:c r="T336" s="1"/>
      <x:c r="U336" s="1"/>
      <x:c r="V336" s="1"/>
      <x:c r="W336" s="1"/>
    </x:row>
    <x:row r="337">
      <x:c r="A337" s="1"/>
      <x:c r="B337" s="1"/>
      <x:c r="C337" s="1"/>
      <x:c r="D337" s="1"/>
      <x:c r="E337" s="1"/>
      <x:c r="F337" s="1"/>
      <x:c r="G337" s="1"/>
      <x:c r="H337" s="1"/>
      <x:c r="I337" s="1"/>
      <x:c r="J337" s="1"/>
      <x:c r="K337" s="1"/>
      <x:c r="L337" s="1"/>
      <x:c r="M337" s="1"/>
      <x:c r="N337" s="1"/>
      <x:c r="O337" s="1"/>
      <x:c r="P337" s="1"/>
      <x:c r="Q337" s="1"/>
      <x:c r="R337" s="1"/>
      <x:c r="S337" s="1"/>
      <x:c r="T337" s="1"/>
      <x:c r="U337" s="1"/>
      <x:c r="V337" s="1"/>
      <x:c r="W337" s="1"/>
    </x:row>
    <x:row r="338">
      <x:c r="A338" s="1"/>
      <x:c r="B338" s="1"/>
      <x:c r="C338" s="1"/>
      <x:c r="D338" s="1"/>
      <x:c r="E338" s="1"/>
      <x:c r="F338" s="1"/>
      <x:c r="G338" s="1"/>
      <x:c r="H338" s="1"/>
      <x:c r="I338" s="1"/>
      <x:c r="J338" s="1"/>
      <x:c r="K338" s="1"/>
      <x:c r="L338" s="1"/>
      <x:c r="M338" s="1"/>
      <x:c r="N338" s="1"/>
      <x:c r="O338" s="1"/>
      <x:c r="P338" s="1"/>
      <x:c r="Q338" s="1"/>
      <x:c r="R338" s="1"/>
      <x:c r="S338" s="1"/>
      <x:c r="T338" s="1"/>
      <x:c r="U338" s="1"/>
      <x:c r="V338" s="1"/>
      <x:c r="W338" s="1"/>
    </x:row>
    <x:row r="339">
      <x:c r="A339" s="1"/>
      <x:c r="B339" s="1"/>
      <x:c r="C339" s="1"/>
      <x:c r="D339" s="1"/>
      <x:c r="E339" s="1"/>
      <x:c r="F339" s="1"/>
      <x:c r="G339" s="1"/>
      <x:c r="H339" s="1"/>
      <x:c r="I339" s="1"/>
      <x:c r="J339" s="1"/>
      <x:c r="K339" s="1"/>
      <x:c r="L339" s="1"/>
      <x:c r="M339" s="1"/>
      <x:c r="N339" s="1"/>
      <x:c r="O339" s="1"/>
      <x:c r="P339" s="1"/>
      <x:c r="Q339" s="1"/>
      <x:c r="R339" s="1"/>
      <x:c r="S339" s="1"/>
      <x:c r="T339" s="1"/>
      <x:c r="U339" s="1"/>
      <x:c r="V339" s="1"/>
      <x:c r="W339" s="1"/>
    </x:row>
    <x:row r="340">
      <x:c r="A340" s="1"/>
      <x:c r="B340" s="1"/>
      <x:c r="C340" s="1"/>
      <x:c r="D340" s="1"/>
      <x:c r="E340" s="1"/>
      <x:c r="F340" s="1"/>
      <x:c r="G340" s="1"/>
      <x:c r="H340" s="1"/>
      <x:c r="I340" s="1"/>
      <x:c r="J340" s="1"/>
      <x:c r="K340" s="1"/>
      <x:c r="L340" s="1"/>
      <x:c r="M340" s="1"/>
      <x:c r="N340" s="1"/>
      <x:c r="O340" s="1"/>
      <x:c r="P340" s="1"/>
      <x:c r="Q340" s="1"/>
      <x:c r="R340" s="1"/>
      <x:c r="S340" s="1"/>
      <x:c r="T340" s="1"/>
      <x:c r="U340" s="1"/>
      <x:c r="V340" s="1"/>
      <x:c r="W340" s="1"/>
    </x:row>
    <x:row r="341">
      <x:c r="A341" s="1"/>
      <x:c r="B341" s="1"/>
      <x:c r="C341" s="1"/>
      <x:c r="D341" s="1"/>
      <x:c r="E341" s="1"/>
      <x:c r="F341" s="1"/>
      <x:c r="G341" s="1"/>
      <x:c r="H341" s="1"/>
      <x:c r="I341" s="1"/>
      <x:c r="J341" s="1"/>
      <x:c r="K341" s="1"/>
      <x:c r="L341" s="1"/>
      <x:c r="M341" s="1"/>
      <x:c r="N341" s="1"/>
      <x:c r="O341" s="1"/>
      <x:c r="P341" s="1"/>
      <x:c r="Q341" s="1"/>
      <x:c r="R341" s="1"/>
      <x:c r="S341" s="1"/>
      <x:c r="T341" s="1"/>
      <x:c r="U341" s="1"/>
      <x:c r="V341" s="1"/>
      <x:c r="W341" s="1"/>
    </x:row>
    <x:row r="342">
      <x:c r="A342" s="1"/>
      <x:c r="B342" s="1"/>
      <x:c r="C342" s="1"/>
      <x:c r="D342" s="1"/>
      <x:c r="E342" s="1"/>
      <x:c r="F342" s="1"/>
      <x:c r="G342" s="1"/>
      <x:c r="H342" s="1"/>
      <x:c r="I342" s="1"/>
      <x:c r="J342" s="1"/>
      <x:c r="K342" s="1"/>
      <x:c r="L342" s="1"/>
      <x:c r="M342" s="1"/>
      <x:c r="N342" s="1"/>
      <x:c r="O342" s="1"/>
      <x:c r="P342" s="1"/>
      <x:c r="Q342" s="1"/>
      <x:c r="R342" s="1"/>
      <x:c r="S342" s="1"/>
      <x:c r="T342" s="1"/>
      <x:c r="U342" s="1"/>
      <x:c r="V342" s="1"/>
      <x:c r="W342" s="1"/>
    </x:row>
    <x:row r="343">
      <x:c r="A343" s="1"/>
      <x:c r="B343" s="1"/>
      <x:c r="C343" s="1"/>
      <x:c r="D343" s="1"/>
      <x:c r="E343" s="1"/>
      <x:c r="F343" s="1"/>
      <x:c r="G343" s="1"/>
      <x:c r="H343" s="1"/>
      <x:c r="I343" s="1"/>
      <x:c r="J343" s="1"/>
      <x:c r="K343" s="1"/>
      <x:c r="L343" s="1"/>
      <x:c r="M343" s="1"/>
      <x:c r="N343" s="1"/>
      <x:c r="O343" s="1"/>
      <x:c r="P343" s="1"/>
      <x:c r="Q343" s="1"/>
      <x:c r="R343" s="1"/>
      <x:c r="S343" s="1"/>
      <x:c r="T343" s="1"/>
      <x:c r="U343" s="1"/>
      <x:c r="V343" s="1"/>
      <x:c r="W343" s="1"/>
    </x:row>
    <x:row r="344">
      <x:c r="A344" s="1"/>
      <x:c r="B344" s="1"/>
      <x:c r="C344" s="1"/>
      <x:c r="D344" s="1"/>
      <x:c r="E344" s="1"/>
      <x:c r="F344" s="1"/>
      <x:c r="G344" s="1"/>
      <x:c r="H344" s="1"/>
      <x:c r="I344" s="1"/>
      <x:c r="J344" s="1"/>
      <x:c r="K344" s="1"/>
      <x:c r="L344" s="1"/>
      <x:c r="M344" s="1"/>
      <x:c r="N344" s="1"/>
      <x:c r="O344" s="1"/>
      <x:c r="P344" s="1"/>
      <x:c r="Q344" s="1"/>
      <x:c r="R344" s="1"/>
      <x:c r="S344" s="1"/>
      <x:c r="T344" s="1"/>
      <x:c r="U344" s="1"/>
      <x:c r="V344" s="1"/>
      <x:c r="W344" s="1"/>
    </x:row>
    <x:row r="345">
      <x:c r="A345" s="1"/>
      <x:c r="B345" s="1"/>
      <x:c r="C345" s="1"/>
      <x:c r="D345" s="1"/>
      <x:c r="E345" s="1"/>
      <x:c r="F345" s="1"/>
      <x:c r="G345" s="1"/>
      <x:c r="H345" s="1"/>
      <x:c r="I345" s="1"/>
      <x:c r="J345" s="1"/>
      <x:c r="K345" s="1"/>
      <x:c r="L345" s="1"/>
      <x:c r="M345" s="1"/>
      <x:c r="N345" s="1"/>
      <x:c r="O345" s="1"/>
      <x:c r="P345" s="1"/>
      <x:c r="Q345" s="1"/>
      <x:c r="R345" s="1"/>
      <x:c r="S345" s="1"/>
      <x:c r="T345" s="1"/>
      <x:c r="U345" s="1"/>
      <x:c r="V345" s="1"/>
      <x:c r="W345" s="1"/>
    </x:row>
    <x:row r="346">
      <x:c r="A346" s="1"/>
      <x:c r="B346" s="1"/>
      <x:c r="C346" s="1"/>
      <x:c r="D346" s="1"/>
      <x:c r="E346" s="1"/>
      <x:c r="F346" s="1"/>
      <x:c r="G346" s="1"/>
      <x:c r="H346" s="1"/>
      <x:c r="I346" s="1"/>
      <x:c r="J346" s="1"/>
      <x:c r="K346" s="1"/>
      <x:c r="L346" s="1"/>
      <x:c r="M346" s="1"/>
      <x:c r="N346" s="1"/>
      <x:c r="O346" s="1"/>
      <x:c r="P346" s="1"/>
      <x:c r="Q346" s="1"/>
      <x:c r="R346" s="1"/>
      <x:c r="S346" s="1"/>
      <x:c r="T346" s="1"/>
      <x:c r="U346" s="1"/>
      <x:c r="V346" s="1"/>
      <x:c r="W346" s="1"/>
    </x:row>
    <x:row r="347">
      <x:c r="A347" s="1"/>
      <x:c r="B347" s="1"/>
      <x:c r="C347" s="1"/>
      <x:c r="D347" s="1"/>
      <x:c r="E347" s="1"/>
      <x:c r="F347" s="1"/>
      <x:c r="G347" s="1"/>
      <x:c r="H347" s="1"/>
      <x:c r="I347" s="1"/>
      <x:c r="J347" s="1"/>
      <x:c r="K347" s="1"/>
      <x:c r="L347" s="1"/>
      <x:c r="M347" s="1"/>
      <x:c r="N347" s="1"/>
      <x:c r="O347" s="1"/>
      <x:c r="P347" s="1"/>
      <x:c r="Q347" s="1"/>
      <x:c r="R347" s="1"/>
      <x:c r="S347" s="1"/>
      <x:c r="T347" s="1"/>
      <x:c r="U347" s="1"/>
      <x:c r="V347" s="1"/>
      <x:c r="W347" s="1"/>
    </x:row>
    <x:row r="348">
      <x:c r="A348" s="1"/>
      <x:c r="B348" s="1"/>
      <x:c r="C348" s="1"/>
      <x:c r="D348" s="1"/>
      <x:c r="E348" s="1"/>
      <x:c r="F348" s="1"/>
      <x:c r="G348" s="1"/>
      <x:c r="H348" s="1"/>
      <x:c r="I348" s="1"/>
      <x:c r="J348" s="1"/>
      <x:c r="K348" s="1"/>
      <x:c r="L348" s="1"/>
      <x:c r="M348" s="1"/>
      <x:c r="N348" s="1"/>
      <x:c r="O348" s="1"/>
      <x:c r="P348" s="1"/>
      <x:c r="Q348" s="1"/>
      <x:c r="R348" s="1"/>
      <x:c r="S348" s="1"/>
      <x:c r="T348" s="1"/>
      <x:c r="U348" s="1"/>
      <x:c r="V348" s="1"/>
      <x:c r="W348" s="1"/>
    </x:row>
    <x:row r="349">
      <x:c r="A349" s="1"/>
      <x:c r="B349" s="1"/>
      <x:c r="C349" s="1"/>
      <x:c r="D349" s="1"/>
      <x:c r="E349" s="1"/>
      <x:c r="F349" s="1"/>
      <x:c r="G349" s="1"/>
      <x:c r="H349" s="1"/>
      <x:c r="I349" s="1"/>
      <x:c r="J349" s="1"/>
      <x:c r="K349" s="1"/>
      <x:c r="L349" s="1"/>
      <x:c r="M349" s="1"/>
      <x:c r="N349" s="1"/>
      <x:c r="O349" s="1"/>
      <x:c r="P349" s="1"/>
      <x:c r="Q349" s="1"/>
      <x:c r="R349" s="1"/>
      <x:c r="S349" s="1"/>
      <x:c r="T349" s="1"/>
      <x:c r="U349" s="1"/>
      <x:c r="V349" s="1"/>
      <x:c r="W349" s="1"/>
    </x:row>
    <x:row r="350">
      <x:c r="A350" s="1"/>
      <x:c r="B350" s="1"/>
      <x:c r="C350" s="1"/>
      <x:c r="D350" s="1"/>
      <x:c r="E350" s="1"/>
      <x:c r="F350" s="1"/>
      <x:c r="G350" s="1"/>
      <x:c r="H350" s="1"/>
      <x:c r="I350" s="1"/>
      <x:c r="J350" s="1"/>
      <x:c r="K350" s="1"/>
      <x:c r="L350" s="1"/>
      <x:c r="M350" s="1"/>
      <x:c r="N350" s="1"/>
      <x:c r="O350" s="1"/>
      <x:c r="P350" s="1"/>
      <x:c r="Q350" s="1"/>
      <x:c r="R350" s="1"/>
      <x:c r="S350" s="1"/>
      <x:c r="T350" s="1"/>
      <x:c r="U350" s="1"/>
      <x:c r="V350" s="1"/>
      <x:c r="W350" s="1"/>
    </x:row>
    <x:row r="351">
      <x:c r="A351" s="1"/>
      <x:c r="B351" s="1"/>
      <x:c r="C351" s="1"/>
      <x:c r="D351" s="1"/>
      <x:c r="E351" s="1"/>
      <x:c r="F351" s="1"/>
      <x:c r="G351" s="1"/>
      <x:c r="H351" s="1"/>
      <x:c r="I351" s="1"/>
      <x:c r="J351" s="1"/>
      <x:c r="K351" s="1"/>
      <x:c r="L351" s="1"/>
      <x:c r="M351" s="1"/>
      <x:c r="N351" s="1"/>
      <x:c r="O351" s="1"/>
      <x:c r="P351" s="1"/>
      <x:c r="Q351" s="1"/>
      <x:c r="R351" s="1"/>
      <x:c r="S351" s="1"/>
      <x:c r="T351" s="1"/>
      <x:c r="U351" s="1"/>
      <x:c r="V351" s="1"/>
      <x:c r="W351" s="1"/>
    </x:row>
    <x:row r="352">
      <x:c r="A352" s="1"/>
      <x:c r="B352" s="1"/>
      <x:c r="C352" s="1"/>
      <x:c r="D352" s="1"/>
      <x:c r="E352" s="1"/>
      <x:c r="F352" s="1"/>
      <x:c r="G352" s="1"/>
      <x:c r="H352" s="1"/>
      <x:c r="I352" s="1"/>
      <x:c r="J352" s="1"/>
      <x:c r="K352" s="1"/>
      <x:c r="L352" s="1"/>
      <x:c r="M352" s="1"/>
      <x:c r="N352" s="1"/>
      <x:c r="O352" s="1"/>
      <x:c r="P352" s="1"/>
      <x:c r="Q352" s="1"/>
      <x:c r="R352" s="1"/>
      <x:c r="S352" s="1"/>
      <x:c r="T352" s="1"/>
      <x:c r="U352" s="1"/>
      <x:c r="V352" s="1"/>
      <x:c r="W352" s="1"/>
    </x:row>
    <x:row r="353">
      <x:c r="A353" s="1"/>
      <x:c r="B353" s="1"/>
      <x:c r="C353" s="1"/>
      <x:c r="D353" s="1"/>
      <x:c r="E353" s="1"/>
      <x:c r="F353" s="1"/>
      <x:c r="G353" s="1"/>
      <x:c r="H353" s="1"/>
      <x:c r="I353" s="1"/>
      <x:c r="J353" s="1"/>
      <x:c r="K353" s="1"/>
      <x:c r="L353" s="1"/>
      <x:c r="M353" s="1"/>
      <x:c r="N353" s="1"/>
      <x:c r="O353" s="1"/>
      <x:c r="P353" s="1"/>
      <x:c r="Q353" s="1"/>
      <x:c r="R353" s="1"/>
      <x:c r="S353" s="1"/>
      <x:c r="T353" s="1"/>
      <x:c r="U353" s="1"/>
      <x:c r="V353" s="1"/>
      <x:c r="W353" s="1"/>
    </x:row>
    <x:row r="354">
      <x:c r="A354" s="1"/>
      <x:c r="B354" s="1"/>
      <x:c r="C354" s="1"/>
      <x:c r="D354" s="1"/>
      <x:c r="E354" s="1"/>
      <x:c r="F354" s="1"/>
      <x:c r="G354" s="1"/>
      <x:c r="H354" s="1"/>
      <x:c r="I354" s="1"/>
      <x:c r="J354" s="1"/>
      <x:c r="K354" s="1"/>
      <x:c r="L354" s="1"/>
      <x:c r="M354" s="1"/>
      <x:c r="N354" s="1"/>
      <x:c r="O354" s="1"/>
      <x:c r="P354" s="1"/>
      <x:c r="Q354" s="1"/>
      <x:c r="R354" s="1"/>
      <x:c r="S354" s="1"/>
      <x:c r="T354" s="1"/>
      <x:c r="U354" s="1"/>
      <x:c r="V354" s="1"/>
      <x:c r="W354" s="1"/>
    </x:row>
    <x:row r="355">
      <x:c r="A355" s="1"/>
      <x:c r="B355" s="1"/>
      <x:c r="C355" s="1"/>
      <x:c r="D355" s="1"/>
      <x:c r="E355" s="1"/>
      <x:c r="F355" s="1"/>
      <x:c r="G355" s="1"/>
      <x:c r="H355" s="1"/>
      <x:c r="I355" s="1"/>
      <x:c r="J355" s="1"/>
      <x:c r="K355" s="1"/>
      <x:c r="L355" s="1"/>
      <x:c r="M355" s="1"/>
      <x:c r="N355" s="1"/>
      <x:c r="O355" s="1"/>
      <x:c r="P355" s="1"/>
      <x:c r="Q355" s="1"/>
      <x:c r="R355" s="1"/>
      <x:c r="S355" s="1"/>
      <x:c r="T355" s="1"/>
      <x:c r="U355" s="1"/>
      <x:c r="V355" s="1"/>
      <x:c r="W355" s="1"/>
    </x:row>
    <x:row r="356">
      <x:c r="A356" s="1"/>
      <x:c r="B356" s="1"/>
      <x:c r="C356" s="1"/>
      <x:c r="D356" s="1"/>
      <x:c r="E356" s="1"/>
      <x:c r="F356" s="1"/>
      <x:c r="G356" s="1"/>
      <x:c r="H356" s="1"/>
      <x:c r="I356" s="1"/>
      <x:c r="J356" s="1"/>
      <x:c r="K356" s="1"/>
      <x:c r="L356" s="1"/>
      <x:c r="M356" s="1"/>
      <x:c r="N356" s="1"/>
      <x:c r="O356" s="1"/>
      <x:c r="P356" s="1"/>
      <x:c r="Q356" s="1"/>
      <x:c r="R356" s="1"/>
      <x:c r="S356" s="1"/>
      <x:c r="T356" s="1"/>
      <x:c r="U356" s="1"/>
      <x:c r="V356" s="1"/>
      <x:c r="W356" s="1"/>
    </x:row>
    <x:row r="357">
      <x:c r="A357" s="1"/>
      <x:c r="B357" s="1"/>
      <x:c r="C357" s="1"/>
      <x:c r="D357" s="1"/>
      <x:c r="E357" s="1"/>
      <x:c r="F357" s="1"/>
      <x:c r="G357" s="1"/>
      <x:c r="H357" s="1"/>
      <x:c r="I357" s="1"/>
      <x:c r="J357" s="1"/>
      <x:c r="K357" s="1"/>
      <x:c r="L357" s="1"/>
      <x:c r="M357" s="1"/>
      <x:c r="N357" s="1"/>
      <x:c r="O357" s="1"/>
      <x:c r="P357" s="1"/>
      <x:c r="Q357" s="1"/>
      <x:c r="R357" s="1"/>
      <x:c r="S357" s="1"/>
      <x:c r="T357" s="1"/>
      <x:c r="U357" s="1"/>
      <x:c r="V357" s="1"/>
      <x:c r="W357" s="1"/>
    </x:row>
    <x:row r="358">
      <x:c r="A358" s="1"/>
      <x:c r="B358" s="1"/>
      <x:c r="C358" s="1"/>
      <x:c r="D358" s="1"/>
      <x:c r="E358" s="1"/>
      <x:c r="F358" s="1"/>
      <x:c r="G358" s="1"/>
      <x:c r="H358" s="1"/>
      <x:c r="I358" s="1"/>
      <x:c r="J358" s="1"/>
      <x:c r="K358" s="1"/>
      <x:c r="L358" s="1"/>
      <x:c r="M358" s="1"/>
      <x:c r="N358" s="1"/>
      <x:c r="O358" s="1"/>
      <x:c r="P358" s="1"/>
      <x:c r="Q358" s="1"/>
      <x:c r="R358" s="1"/>
      <x:c r="S358" s="1"/>
      <x:c r="T358" s="1"/>
      <x:c r="U358" s="1"/>
      <x:c r="V358" s="1"/>
      <x:c r="W358" s="1"/>
    </x:row>
    <x:row r="359">
      <x:c r="A359" s="1"/>
      <x:c r="B359" s="1"/>
      <x:c r="C359" s="1"/>
      <x:c r="D359" s="1"/>
      <x:c r="E359" s="1"/>
      <x:c r="F359" s="1"/>
      <x:c r="G359" s="1"/>
      <x:c r="H359" s="1"/>
      <x:c r="I359" s="1"/>
      <x:c r="J359" s="1"/>
      <x:c r="K359" s="1"/>
      <x:c r="L359" s="1"/>
      <x:c r="M359" s="1"/>
      <x:c r="N359" s="1"/>
      <x:c r="O359" s="1"/>
      <x:c r="P359" s="1"/>
      <x:c r="Q359" s="1"/>
      <x:c r="R359" s="1"/>
      <x:c r="S359" s="1"/>
      <x:c r="T359" s="1"/>
      <x:c r="U359" s="1"/>
      <x:c r="V359" s="1"/>
      <x:c r="W359" s="1"/>
    </x:row>
    <x:row r="360">
      <x:c r="A360" s="1"/>
      <x:c r="B360" s="1"/>
      <x:c r="C360" s="1"/>
      <x:c r="D360" s="1"/>
      <x:c r="E360" s="1"/>
      <x:c r="F360" s="1"/>
      <x:c r="G360" s="1"/>
      <x:c r="H360" s="1"/>
      <x:c r="I360" s="1"/>
      <x:c r="J360" s="1"/>
      <x:c r="K360" s="1"/>
      <x:c r="L360" s="1"/>
      <x:c r="M360" s="1"/>
      <x:c r="N360" s="1"/>
      <x:c r="O360" s="1"/>
      <x:c r="P360" s="1"/>
      <x:c r="Q360" s="1"/>
      <x:c r="R360" s="1"/>
      <x:c r="S360" s="1"/>
      <x:c r="T360" s="1"/>
      <x:c r="U360" s="1"/>
      <x:c r="V360" s="1"/>
      <x:c r="W360" s="1"/>
    </x:row>
  </x:sheetData>
  <x:mergeCells>
    <x:mergeCell ref="A1:H1"/>
    <x:mergeCell ref="A2:H2"/>
    <x:mergeCell ref="A4:H4"/>
    <x:mergeCell ref="B5:H5"/>
    <x:mergeCell ref="B6:H6"/>
    <x:mergeCell ref="B7:H7"/>
    <x:mergeCell ref="B8:H8"/>
    <x:mergeCell ref="B9:H9"/>
    <x:mergeCell ref="B10:H10"/>
    <x:mergeCell ref="B11:H11"/>
    <x:mergeCell ref="B12:H12"/>
    <x:mergeCell ref="B13:H13"/>
    <x:mergeCell ref="B14:H14"/>
    <x:mergeCell ref="A16:H16"/>
    <x:mergeCell ref="A17:H22"/>
  </x:mergeCells>
  <x:pageMargins left="0.7" right="0.7" top="0.75" bottom="0.75" header="0.3" footer="0.3"/>
</x:worksheet>
</file>