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96b74003e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a551e0e2205489d"/>
    <x:sheet xmlns:r="http://schemas.openxmlformats.org/officeDocument/2006/relationships" name="Plano" sheetId="2" r:id="R90ba9e7cb18d4902"/>
    <x:sheet xmlns:r="http://schemas.openxmlformats.org/officeDocument/2006/relationships" name="Carteira" sheetId="3" r:id="Rb6f361e12e3f455f"/>
    <x:sheet xmlns:r="http://schemas.openxmlformats.org/officeDocument/2006/relationships" name="Acumulacao" sheetId="4" r:id="Ra7735818d2034859"/>
    <x:sheet xmlns:r="http://schemas.openxmlformats.org/officeDocument/2006/relationships" name="Renda_Futura" sheetId="5" r:id="Rc28dcc874d024bd2"/>
    <x:sheet xmlns:r="http://schemas.openxmlformats.org/officeDocument/2006/relationships" name="Cenarios" sheetId="6" r:id="Rb520f433590a42d2"/>
    <x:sheet xmlns:r="http://schemas.openxmlformats.org/officeDocument/2006/relationships" name="Instrucoes" sheetId="7" r:id="Rb57a26c44e944b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200" formatCode="&quot;R$&quot; #,##0.00;[Red](&quot;R$&quot; #,##0.00);-"/>
    <x:numFmt numFmtId="201" formatCode="0.0%"/>
    <x:numFmt numFmtId="202" formatCode="&quot;R$&quot; #,##0"/>
    <x:numFmt numFmtId="203" formatCode="&quot;R$&quot; #,##0;[Red](&quot;R$&quot; #,##0);-"/>
    <x:numFmt numFmtId="204" formatCode="0%"/>
    <x:numFmt numFmtId="205" formatCode="dd/mm/yyyy"/>
    <x:numFmt numFmtId="206" formatCode="0"/>
    <x:numFmt numFmtId="207" formatCode="&quot;R$&quot; #,##0.00"/>
    <x:numFmt numFmtId="208" formatCode="0.00%"/>
    <x:numFmt numFmtId="209" formatCode="0.0"/>
    <x:numFmt numFmtId="210" formatCode="mmm/yyyy"/>
    <x:numFmt numFmtId="211" formatCode="@"/>
  </x:numFmts>
  <x:fonts count="17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5D6B63"/>
      <x:name val="Arial"/>
    </x:font>
    <x:font>
      <x:b/>
      <x:sz val="10"/>
      <x:color rgb="FF25352C"/>
      <x:name val="Arial"/>
    </x:font>
    <x:font>
      <x:b/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sz val="10"/>
      <x:color rgb="FF245B91"/>
      <x:name val="Arial"/>
    </x:font>
    <x:font>
      <x:b/>
      <x:sz val="13"/>
      <x:color rgb="FF173D2B"/>
      <x:name val="Arial"/>
    </x:font>
    <x:font>
      <x:b/>
      <x:sz val="10"/>
      <x:color rgb="FF245B91"/>
      <x:name val="Arial"/>
    </x:font>
    <x:font>
      <x:b/>
      <x:sz val="15"/>
      <x:color rgb="FF173D2B"/>
      <x:name val="Arial"/>
    </x:font>
    <x:font>
      <x:sz val="10"/>
      <x:color rgb="FF6F5200"/>
      <x:name val="Arial"/>
    </x:font>
    <x:font>
      <x:b/>
      <x:sz val="10"/>
      <x:color rgb="FF173D2B"/>
      <x:name val="Arial"/>
    </x:font>
    <x:font>
      <x:b/>
      <x:sz val="10"/>
      <x:color rgb="FF0000FF"/>
      <x:name val="Arial"/>
    </x:font>
    <x:font>
      <x:b/>
      <x:sz val="10"/>
      <x:color rgb="FF6F520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F4F7F5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DFF2E5"/>
      </x:patternFill>
    </x:fill>
    <x:fill>
      <x:patternFill patternType="solid">
        <x:fgColor rgb="FFE7F0FA"/>
      </x:patternFill>
    </x:fill>
  </x:fills>
  <x:borders count="13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</x:borders>
  <x:cellStyleXfs count="1">
    <x:xf numFmtId="0" fontId="0" fillId="0" borderId="0"/>
  </x:cellStyleXfs>
  <x:cellXfs count="34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2" xfId="0" applyNumberFormat="1" applyFont="1" applyFill="1" applyBorder="1"/>
    <x:xf numFmtId="0" fontId="6" fillId="4" borderId="3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2" xfId="0" applyNumberFormat="1" applyFont="1" applyFill="1" applyBorder="1" applyAlignment="1">
      <x:alignment wrapText="1"/>
    </x:xf>
    <x:xf numFmtId="0" fontId="6" fillId="4" borderId="3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2" xfId="0" applyNumberFormat="1" applyFont="1" applyFill="1" applyBorder="1" applyAlignment="1">
      <x:alignment horizontal="center" wrapText="1"/>
    </x:xf>
    <x:xf numFmtId="0" fontId="6" fillId="4" borderId="3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1" fillId="6" borderId="0" xfId="0" applyNumberFormat="1" applyFont="1" applyFill="1" applyBorder="1"/>
    <x:xf numFmtId="0" fontId="8" fillId="6" borderId="0" xfId="0" applyNumberFormat="1" applyFont="1" applyFill="1" applyBorder="1"/>
    <x:xf numFmtId="201" fontId="8" fillId="6" borderId="0" xfId="0" applyNumberFormat="1" applyFont="1" applyFill="1" applyBorder="1"/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200" fontId="7" fillId="5" borderId="4" xfId="0" applyNumberFormat="1" applyFont="1" applyFill="1" applyBorder="1"/>
    <x:xf numFmtId="200" fontId="7" fillId="5" borderId="5" xfId="0" applyNumberFormat="1" applyFont="1" applyFill="1" applyBorder="1"/>
    <x:xf numFmtId="200" fontId="7" fillId="5" borderId="6" xfId="0" applyNumberFormat="1" applyFont="1" applyFill="1" applyBorder="1"/>
    <x:xf numFmtId="0" fontId="8" fillId="6" borderId="4" xfId="0" applyNumberFormat="1" applyFont="1" applyFill="1" applyBorder="1"/>
    <x:xf numFmtId="0" fontId="8" fillId="6" borderId="5" xfId="0" applyNumberFormat="1" applyFont="1" applyFill="1" applyBorder="1"/>
    <x:xf numFmtId="0" fontId="8" fillId="6" borderId="6" xfId="0" applyNumberFormat="1" applyFont="1" applyFill="1" applyBorder="1"/>
    <x:xf numFmtId="0" fontId="8" fillId="6" borderId="4" xfId="0" applyNumberFormat="1" applyFont="1" applyFill="1" applyBorder="1" applyAlignment="1">
      <x:alignment wrapText="1"/>
    </x:xf>
    <x:xf numFmtId="0" fontId="8" fillId="6" borderId="5" xfId="0" applyNumberFormat="1" applyFont="1" applyFill="1" applyBorder="1" applyAlignment="1">
      <x:alignment wrapText="1"/>
    </x:xf>
    <x:xf numFmtId="0" fontId="8" fillId="6" borderId="6" xfId="0" applyNumberFormat="1" applyFont="1" applyFill="1" applyBorder="1" applyAlignment="1">
      <x:alignment wrapText="1"/>
    </x:xf>
    <x:xf numFmtId="201" fontId="7" fillId="5" borderId="4" xfId="0" applyNumberFormat="1" applyFont="1" applyFill="1" applyBorder="1"/>
    <x:xf numFmtId="201" fontId="8" fillId="6" borderId="4" xfId="0" applyNumberFormat="1" applyFont="1" applyFill="1" applyBorder="1" applyAlignment="1">
      <x:alignment wrapText="1"/>
    </x:xf>
    <x:xf numFmtId="201" fontId="7" fillId="5" borderId="5" xfId="0" applyNumberFormat="1" applyFont="1" applyFill="1" applyBorder="1"/>
    <x:xf numFmtId="201" fontId="8" fillId="6" borderId="5" xfId="0" applyNumberFormat="1" applyFont="1" applyFill="1" applyBorder="1" applyAlignment="1">
      <x:alignment wrapText="1"/>
    </x:xf>
    <x:xf numFmtId="201" fontId="7" fillId="5" borderId="6" xfId="0" applyNumberFormat="1" applyFont="1" applyFill="1" applyBorder="1"/>
    <x:xf numFmtId="201" fontId="8" fillId="6" borderId="6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/>
    <x:xf numFmtId="0" fontId="8" fillId="3" borderId="0" xfId="0" applyNumberFormat="1" applyFont="1" applyFill="1" applyBorder="1"/>
    <x:xf numFmtId="203" fontId="8" fillId="3" borderId="0" xfId="0" applyNumberFormat="1" applyFont="1" applyFill="1" applyBorder="1"/>
    <x:xf numFmtId="0" fontId="3" fillId="0" borderId="0" xfId="0" applyNumberFormat="1" applyFont="1" applyFill="1" applyBorder="1"/>
    <x:xf numFmtId="204" fontId="3" fillId="0" borderId="0" xfId="0" applyNumberFormat="1" applyFont="1" applyFill="1" applyBorder="1"/>
    <x:xf numFmtId="0" fontId="1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7" xfId="0" applyNumberFormat="1" applyFont="1" applyFill="1" applyBorder="1"/>
    <x:xf numFmtId="0" fontId="9" fillId="7" borderId="6" xfId="0" applyNumberFormat="1" applyFont="1" applyFill="1" applyBorder="1"/>
    <x:xf numFmtId="0" fontId="9" fillId="7" borderId="8" xfId="0" applyNumberFormat="1" applyFont="1" applyFill="1" applyBorder="1"/>
    <x:xf numFmtId="0" fontId="9" fillId="7" borderId="9" xfId="0" applyNumberFormat="1" applyFont="1" applyFill="1" applyBorder="1"/>
    <x:xf numFmtId="0" fontId="9" fillId="7" borderId="10" xfId="0" applyNumberFormat="1" applyFont="1" applyFill="1" applyBorder="1"/>
    <x:xf numFmtId="0" fontId="9" fillId="7" borderId="11" xfId="0" applyNumberFormat="1" applyFont="1" applyFill="1" applyBorder="1"/>
    <x:xf numFmtId="0" fontId="9" fillId="7" borderId="4" xfId="0" applyNumberFormat="1" applyFont="1" applyFill="1" applyBorder="1"/>
    <x:xf numFmtId="0" fontId="9" fillId="7" borderId="12" xfId="0" applyNumberFormat="1" applyFont="1" applyFill="1" applyBorder="1"/>
    <x:xf numFmtId="0" fontId="9" fillId="7" borderId="7" xfId="0" applyNumberFormat="1" applyFont="1" applyFill="1" applyBorder="1" applyAlignment="1">
      <x:alignment wrapText="1"/>
    </x:xf>
    <x:xf numFmtId="0" fontId="9" fillId="7" borderId="6" xfId="0" applyNumberFormat="1" applyFont="1" applyFill="1" applyBorder="1" applyAlignment="1">
      <x:alignment wrapText="1"/>
    </x:xf>
    <x:xf numFmtId="0" fontId="9" fillId="7" borderId="8" xfId="0" applyNumberFormat="1" applyFont="1" applyFill="1" applyBorder="1" applyAlignment="1">
      <x:alignment wrapText="1"/>
    </x:xf>
    <x:xf numFmtId="0" fontId="9" fillId="7" borderId="9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wrapText="1"/>
    </x:xf>
    <x:xf numFmtId="0" fontId="9" fillId="7" borderId="10" xfId="0" applyNumberFormat="1" applyFont="1" applyFill="1" applyBorder="1" applyAlignment="1">
      <x:alignment wrapText="1"/>
    </x:xf>
    <x:xf numFmtId="0" fontId="9" fillId="7" borderId="11" xfId="0" applyNumberFormat="1" applyFont="1" applyFill="1" applyBorder="1" applyAlignment="1">
      <x:alignment wrapText="1"/>
    </x:xf>
    <x:xf numFmtId="0" fontId="9" fillId="7" borderId="4" xfId="0" applyNumberFormat="1" applyFont="1" applyFill="1" applyBorder="1" applyAlignment="1">
      <x:alignment wrapText="1"/>
    </x:xf>
    <x:xf numFmtId="0" fontId="9" fillId="7" borderId="12" xfId="0" applyNumberFormat="1" applyFont="1" applyFill="1" applyBorder="1" applyAlignment="1">
      <x:alignment wrapText="1"/>
    </x:xf>
    <x:xf numFmtId="0" fontId="9" fillId="7" borderId="7" xfId="0" applyNumberFormat="1" applyFont="1" applyFill="1" applyBorder="1" applyAlignment="1">
      <x:alignment vertical="center" wrapText="1"/>
    </x:xf>
    <x:xf numFmtId="0" fontId="9" fillId="7" borderId="6" xfId="0" applyNumberFormat="1" applyFont="1" applyFill="1" applyBorder="1" applyAlignment="1">
      <x:alignment vertical="center" wrapText="1"/>
    </x:xf>
    <x:xf numFmtId="0" fontId="9" fillId="7" borderId="8" xfId="0" applyNumberFormat="1" applyFont="1" applyFill="1" applyBorder="1" applyAlignment="1">
      <x:alignment vertical="center" wrapText="1"/>
    </x:xf>
    <x:xf numFmtId="0" fontId="9" fillId="7" borderId="9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10" xfId="0" applyNumberFormat="1" applyFont="1" applyFill="1" applyBorder="1" applyAlignment="1">
      <x:alignment vertical="center" wrapText="1"/>
    </x:xf>
    <x:xf numFmtId="0" fontId="9" fillId="7" borderId="11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9" fillId="7" borderId="12" xfId="0" applyNumberFormat="1" applyFont="1" applyFill="1" applyBorder="1" applyAlignment="1">
      <x:alignment vertical="center" wrapText="1"/>
    </x:xf>
    <x:xf numFmtId="205" fontId="7" fillId="5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6" fontId="7" fillId="5" borderId="0" xfId="0" applyNumberFormat="1" applyFont="1" applyFill="1" applyBorder="1"/>
    <x:xf numFmtId="207" fontId="7" fillId="5" borderId="0" xfId="0" applyNumberFormat="1" applyFont="1" applyFill="1" applyBorder="1"/>
    <x:xf numFmtId="201" fontId="7" fillId="5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4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200" fontId="5" fillId="6" borderId="4" xfId="0" applyNumberFormat="1" applyFont="1" applyFill="1" applyBorder="1"/>
    <x:xf numFmtId="200" fontId="5" fillId="6" borderId="5" xfId="0" applyNumberFormat="1" applyFont="1" applyFill="1" applyBorder="1"/>
    <x:xf numFmtId="208" fontId="5" fillId="6" borderId="5" xfId="0" applyNumberFormat="1" applyFont="1" applyFill="1" applyBorder="1"/>
    <x:xf numFmtId="206" fontId="5" fillId="6" borderId="5" xfId="0" applyNumberFormat="1" applyFont="1" applyFill="1" applyBorder="1"/>
    <x:xf numFmtId="209" fontId="5" fillId="6" borderId="6" xfId="0" applyNumberFormat="1" applyFont="1" applyFill="1" applyBorder="1"/>
    <x:xf numFmtId="0" fontId="10" fillId="6" borderId="0" xfId="0" applyNumberFormat="1" applyFont="1" applyFill="1" applyBorder="1"/>
    <x:xf numFmtId="0" fontId="10" fillId="6" borderId="7" xfId="0" applyNumberFormat="1" applyFont="1" applyFill="1" applyBorder="1"/>
    <x:xf numFmtId="0" fontId="10" fillId="6" borderId="6" xfId="0" applyNumberFormat="1" applyFont="1" applyFill="1" applyBorder="1"/>
    <x:xf numFmtId="0" fontId="10" fillId="6" borderId="8" xfId="0" applyNumberFormat="1" applyFont="1" applyFill="1" applyBorder="1"/>
    <x:xf numFmtId="0" fontId="10" fillId="6" borderId="9" xfId="0" applyNumberFormat="1" applyFont="1" applyFill="1" applyBorder="1"/>
    <x:xf numFmtId="0" fontId="10" fillId="6" borderId="10" xfId="0" applyNumberFormat="1" applyFont="1" applyFill="1" applyBorder="1"/>
    <x:xf numFmtId="0" fontId="10" fillId="6" borderId="11" xfId="0" applyNumberFormat="1" applyFont="1" applyFill="1" applyBorder="1"/>
    <x:xf numFmtId="0" fontId="10" fillId="6" borderId="4" xfId="0" applyNumberFormat="1" applyFont="1" applyFill="1" applyBorder="1"/>
    <x:xf numFmtId="0" fontId="10" fillId="6" borderId="12" xfId="0" applyNumberFormat="1" applyFont="1" applyFill="1" applyBorder="1"/>
    <x:xf numFmtId="0" fontId="10" fillId="6" borderId="7" xfId="0" applyNumberFormat="1" applyFont="1" applyFill="1" applyBorder="1" applyAlignment="1">
      <x:alignment wrapText="1"/>
    </x:xf>
    <x:xf numFmtId="0" fontId="10" fillId="6" borderId="6" xfId="0" applyNumberFormat="1" applyFont="1" applyFill="1" applyBorder="1" applyAlignment="1">
      <x:alignment wrapText="1"/>
    </x:xf>
    <x:xf numFmtId="0" fontId="10" fillId="6" borderId="8" xfId="0" applyNumberFormat="1" applyFont="1" applyFill="1" applyBorder="1" applyAlignment="1">
      <x:alignment wrapText="1"/>
    </x:xf>
    <x:xf numFmtId="0" fontId="10" fillId="6" borderId="9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wrapText="1"/>
    </x:xf>
    <x:xf numFmtId="0" fontId="10" fillId="6" borderId="10" xfId="0" applyNumberFormat="1" applyFont="1" applyFill="1" applyBorder="1" applyAlignment="1">
      <x:alignment wrapText="1"/>
    </x:xf>
    <x:xf numFmtId="0" fontId="10" fillId="6" borderId="11" xfId="0" applyNumberFormat="1" applyFont="1" applyFill="1" applyBorder="1" applyAlignment="1">
      <x:alignment wrapText="1"/>
    </x:xf>
    <x:xf numFmtId="0" fontId="10" fillId="6" borderId="4" xfId="0" applyNumberFormat="1" applyFont="1" applyFill="1" applyBorder="1" applyAlignment="1">
      <x:alignment wrapText="1"/>
    </x:xf>
    <x:xf numFmtId="0" fontId="10" fillId="6" borderId="12" xfId="0" applyNumberFormat="1" applyFont="1" applyFill="1" applyBorder="1" applyAlignment="1">
      <x:alignment wrapText="1"/>
    </x:xf>
    <x:xf numFmtId="0" fontId="10" fillId="6" borderId="7" xfId="0" applyNumberFormat="1" applyFont="1" applyFill="1" applyBorder="1" applyAlignment="1">
      <x:alignment horizontal="center" wrapText="1"/>
    </x:xf>
    <x:xf numFmtId="0" fontId="10" fillId="6" borderId="6" xfId="0" applyNumberFormat="1" applyFont="1" applyFill="1" applyBorder="1" applyAlignment="1">
      <x:alignment horizontal="center" wrapText="1"/>
    </x:xf>
    <x:xf numFmtId="0" fontId="10" fillId="6" borderId="8" xfId="0" applyNumberFormat="1" applyFont="1" applyFill="1" applyBorder="1" applyAlignment="1">
      <x:alignment horizontal="center" wrapText="1"/>
    </x:xf>
    <x:xf numFmtId="0" fontId="10" fillId="6" borderId="9" xfId="0" applyNumberFormat="1" applyFont="1" applyFill="1" applyBorder="1" applyAlignment="1">
      <x:alignment horizontal="center" wrapText="1"/>
    </x:xf>
    <x:xf numFmtId="0" fontId="10" fillId="6" borderId="0" xfId="0" applyNumberFormat="1" applyFont="1" applyFill="1" applyBorder="1" applyAlignment="1">
      <x:alignment horizontal="center" wrapText="1"/>
    </x:xf>
    <x:xf numFmtId="0" fontId="10" fillId="6" borderId="10" xfId="0" applyNumberFormat="1" applyFont="1" applyFill="1" applyBorder="1" applyAlignment="1">
      <x:alignment horizontal="center" wrapText="1"/>
    </x:xf>
    <x:xf numFmtId="0" fontId="10" fillId="6" borderId="11" xfId="0" applyNumberFormat="1" applyFont="1" applyFill="1" applyBorder="1" applyAlignment="1">
      <x:alignment horizontal="center" wrapText="1"/>
    </x:xf>
    <x:xf numFmtId="0" fontId="10" fillId="6" borderId="4" xfId="0" applyNumberFormat="1" applyFont="1" applyFill="1" applyBorder="1" applyAlignment="1">
      <x:alignment horizontal="center" wrapText="1"/>
    </x:xf>
    <x:xf numFmtId="0" fontId="10" fillId="6" borderId="12" xfId="0" applyNumberFormat="1" applyFont="1" applyFill="1" applyBorder="1" applyAlignment="1">
      <x:alignment horizontal="center" wrapText="1"/>
    </x:xf>
    <x:xf numFmtId="0" fontId="10" fillId="6" borderId="7" xfId="0" applyNumberFormat="1" applyFont="1" applyFill="1" applyBorder="1" applyAlignment="1">
      <x:alignment horizontal="center" vertical="center" wrapText="1"/>
    </x:xf>
    <x:xf numFmtId="0" fontId="10" fillId="6" borderId="6" xfId="0" applyNumberFormat="1" applyFont="1" applyFill="1" applyBorder="1" applyAlignment="1">
      <x:alignment horizontal="center" vertical="center" wrapText="1"/>
    </x:xf>
    <x:xf numFmtId="0" fontId="10" fillId="6" borderId="8" xfId="0" applyNumberFormat="1" applyFont="1" applyFill="1" applyBorder="1" applyAlignment="1">
      <x:alignment horizontal="center" vertical="center" wrapText="1"/>
    </x:xf>
    <x:xf numFmtId="0" fontId="10" fillId="6" borderId="9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10" fillId="6" borderId="10" xfId="0" applyNumberFormat="1" applyFont="1" applyFill="1" applyBorder="1" applyAlignment="1">
      <x:alignment horizontal="center" vertical="center" wrapText="1"/>
    </x:xf>
    <x:xf numFmtId="0" fontId="10" fillId="6" borderId="11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center" vertical="center" wrapText="1"/>
    </x:xf>
    <x:xf numFmtId="0" fontId="10" fillId="6" borderId="12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1" fillId="7" borderId="9" xfId="0" applyNumberFormat="1" applyFont="1" applyFill="1" applyBorder="1" applyAlignment="1">
      <x:alignment vertical="center"/>
    </x:xf>
    <x:xf numFmtId="0" fontId="11" fillId="7" borderId="9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horizontal="center" wrapText="1"/>
    </x:xf>
    <x:xf numFmtId="0" fontId="5" fillId="6" borderId="5" xfId="0" applyNumberFormat="1" applyFont="1" applyFill="1" applyBorder="1" applyAlignment="1">
      <x:alignment horizontal="center" wrapText="1"/>
    </x:xf>
    <x:xf numFmtId="0" fontId="5" fillId="6" borderId="6" xfId="0" applyNumberFormat="1" applyFont="1" applyFill="1" applyBorder="1" applyAlignment="1">
      <x:alignment horizontal="center" wrapText="1"/>
    </x:xf>
    <x:xf numFmtId="210" fontId="1" fillId="0" borderId="4" xfId="0" applyNumberFormat="1" applyFont="1" applyFill="1" applyBorder="1"/>
    <x:xf numFmtId="210" fontId="1" fillId="0" borderId="5" xfId="0" applyNumberFormat="1" applyFont="1" applyFill="1" applyBorder="1"/>
    <x:xf numFmtId="210" fontId="1" fillId="0" borderId="6" xfId="0" applyNumberFormat="1" applyFont="1" applyFill="1" applyBorder="1"/>
    <x:xf numFmtId="209" fontId="1" fillId="0" borderId="4" xfId="0" applyNumberFormat="1" applyFont="1" applyFill="1" applyBorder="1"/>
    <x:xf numFmtId="209" fontId="1" fillId="0" borderId="5" xfId="0" applyNumberFormat="1" applyFont="1" applyFill="1" applyBorder="1"/>
    <x:xf numFmtId="209" fontId="1" fillId="0" borderId="6" xfId="0" applyNumberFormat="1" applyFont="1" applyFill="1" applyBorder="1"/>
    <x:xf numFmtId="200" fontId="1" fillId="0" borderId="4" xfId="0" applyNumberFormat="1" applyFont="1" applyFill="1" applyBorder="1"/>
    <x:xf numFmtId="200" fontId="1" fillId="0" borderId="5" xfId="0" applyNumberFormat="1" applyFont="1" applyFill="1" applyBorder="1"/>
    <x:xf numFmtId="200" fontId="1" fillId="0" borderId="6" xfId="0" applyNumberFormat="1" applyFont="1" applyFill="1" applyBorder="1"/>
    <x:xf numFmtId="206" fontId="1" fillId="0" borderId="4" xfId="0" applyNumberFormat="1" applyFont="1" applyFill="1" applyBorder="1"/>
    <x:xf numFmtId="206" fontId="1" fillId="0" borderId="5" xfId="0" applyNumberFormat="1" applyFont="1" applyFill="1" applyBorder="1"/>
    <x:xf numFmtId="206" fontId="1" fillId="0" borderId="6" xfId="0" applyNumberFormat="1" applyFont="1" applyFill="1" applyBorder="1"/>
    <x:xf numFmtId="201" fontId="1" fillId="0" borderId="4" xfId="0" applyNumberFormat="1" applyFont="1" applyFill="1" applyBorder="1"/>
    <x:xf numFmtId="201" fontId="1" fillId="0" borderId="5" xfId="0" applyNumberFormat="1" applyFont="1" applyFill="1" applyBorder="1"/>
    <x:xf numFmtId="201" fontId="1" fillId="0" borderId="6" xfId="0" applyNumberFormat="1" applyFont="1" applyFill="1" applyBorder="1"/>
    <x:xf numFmtId="202" fontId="1" fillId="0" borderId="4" xfId="0" applyNumberFormat="1" applyFont="1" applyFill="1" applyBorder="1"/>
    <x:xf numFmtId="202" fontId="1" fillId="0" borderId="5" xfId="0" applyNumberFormat="1" applyFont="1" applyFill="1" applyBorder="1"/>
    <x:xf numFmtId="202" fontId="1" fillId="0" borderId="6" xfId="0" applyNumberFormat="1" applyFont="1" applyFill="1" applyBorder="1"/>
    <x:xf numFmtId="0" fontId="8" fillId="0" borderId="4" xfId="0" applyNumberFormat="1" applyFont="1" applyFill="1" applyBorder="1"/>
    <x:xf numFmtId="210" fontId="8" fillId="0" borderId="4" xfId="0" applyNumberFormat="1" applyFont="1" applyFill="1" applyBorder="1"/>
    <x:xf numFmtId="209" fontId="8" fillId="0" borderId="4" xfId="0" applyNumberFormat="1" applyFont="1" applyFill="1" applyBorder="1"/>
    <x:xf numFmtId="200" fontId="8" fillId="0" borderId="4" xfId="0" applyNumberFormat="1" applyFont="1" applyFill="1" applyBorder="1"/>
    <x:xf numFmtId="206" fontId="8" fillId="0" borderId="4" xfId="0" applyNumberFormat="1" applyFont="1" applyFill="1" applyBorder="1"/>
    <x:xf numFmtId="201" fontId="8" fillId="0" borderId="4" xfId="0" applyNumberFormat="1" applyFont="1" applyFill="1" applyBorder="1"/>
    <x:xf numFmtId="202" fontId="8" fillId="0" borderId="4" xfId="0" applyNumberFormat="1" applyFont="1" applyFill="1" applyBorder="1"/>
    <x:xf numFmtId="0" fontId="8" fillId="0" borderId="5" xfId="0" applyNumberFormat="1" applyFont="1" applyFill="1" applyBorder="1"/>
    <x:xf numFmtId="210" fontId="8" fillId="0" borderId="5" xfId="0" applyNumberFormat="1" applyFont="1" applyFill="1" applyBorder="1"/>
    <x:xf numFmtId="209" fontId="8" fillId="0" borderId="5" xfId="0" applyNumberFormat="1" applyFont="1" applyFill="1" applyBorder="1"/>
    <x:xf numFmtId="200" fontId="8" fillId="0" borderId="5" xfId="0" applyNumberFormat="1" applyFont="1" applyFill="1" applyBorder="1"/>
    <x:xf numFmtId="206" fontId="8" fillId="0" borderId="5" xfId="0" applyNumberFormat="1" applyFont="1" applyFill="1" applyBorder="1"/>
    <x:xf numFmtId="201" fontId="8" fillId="0" borderId="5" xfId="0" applyNumberFormat="1" applyFont="1" applyFill="1" applyBorder="1"/>
    <x:xf numFmtId="202" fontId="8" fillId="0" borderId="5" xfId="0" applyNumberFormat="1" applyFont="1" applyFill="1" applyBorder="1"/>
    <x:xf numFmtId="0" fontId="8" fillId="0" borderId="6" xfId="0" applyNumberFormat="1" applyFont="1" applyFill="1" applyBorder="1"/>
    <x:xf numFmtId="210" fontId="8" fillId="0" borderId="6" xfId="0" applyNumberFormat="1" applyFont="1" applyFill="1" applyBorder="1"/>
    <x:xf numFmtId="209" fontId="8" fillId="0" borderId="6" xfId="0" applyNumberFormat="1" applyFont="1" applyFill="1" applyBorder="1"/>
    <x:xf numFmtId="200" fontId="8" fillId="0" borderId="6" xfId="0" applyNumberFormat="1" applyFont="1" applyFill="1" applyBorder="1"/>
    <x:xf numFmtId="206" fontId="8" fillId="0" borderId="6" xfId="0" applyNumberFormat="1" applyFont="1" applyFill="1" applyBorder="1"/>
    <x:xf numFmtId="201" fontId="8" fillId="0" borderId="6" xfId="0" applyNumberFormat="1" applyFont="1" applyFill="1" applyBorder="1"/>
    <x:xf numFmtId="202" fontId="8" fillId="0" borderId="6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207" fontId="5" fillId="6" borderId="0" xfId="0" applyNumberFormat="1" applyFont="1" applyFill="1" applyBorder="1" applyAlignment="1">
      <x:alignment wrapText="1"/>
    </x:xf>
    <x:xf numFmtId="206" fontId="5" fillId="6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/>
    <x:xf numFmtId="0" fontId="12" fillId="6" borderId="7" xfId="0" applyNumberFormat="1" applyFont="1" applyFill="1" applyBorder="1"/>
    <x:xf numFmtId="0" fontId="12" fillId="6" borderId="6" xfId="0" applyNumberFormat="1" applyFont="1" applyFill="1" applyBorder="1"/>
    <x:xf numFmtId="0" fontId="12" fillId="6" borderId="8" xfId="0" applyNumberFormat="1" applyFont="1" applyFill="1" applyBorder="1"/>
    <x:xf numFmtId="0" fontId="12" fillId="6" borderId="11" xfId="0" applyNumberFormat="1" applyFont="1" applyFill="1" applyBorder="1"/>
    <x:xf numFmtId="0" fontId="12" fillId="6" borderId="4" xfId="0" applyNumberFormat="1" applyFont="1" applyFill="1" applyBorder="1"/>
    <x:xf numFmtId="0" fontId="12" fillId="6" borderId="12" xfId="0" applyNumberFormat="1" applyFont="1" applyFill="1" applyBorder="1"/>
    <x:xf numFmtId="0" fontId="12" fillId="6" borderId="7" xfId="0" applyNumberFormat="1" applyFont="1" applyFill="1" applyBorder="1" applyAlignment="1">
      <x:alignment horizontal="center"/>
    </x:xf>
    <x:xf numFmtId="0" fontId="12" fillId="6" borderId="6" xfId="0" applyNumberFormat="1" applyFont="1" applyFill="1" applyBorder="1" applyAlignment="1">
      <x:alignment horizontal="center"/>
    </x:xf>
    <x:xf numFmtId="0" fontId="12" fillId="6" borderId="8" xfId="0" applyNumberFormat="1" applyFont="1" applyFill="1" applyBorder="1" applyAlignment="1">
      <x:alignment horizontal="center"/>
    </x:xf>
    <x:xf numFmtId="0" fontId="12" fillId="6" borderId="11" xfId="0" applyNumberFormat="1" applyFont="1" applyFill="1" applyBorder="1" applyAlignment="1">
      <x:alignment horizontal="center"/>
    </x:xf>
    <x:xf numFmtId="0" fontId="12" fillId="6" borderId="4" xfId="0" applyNumberFormat="1" applyFont="1" applyFill="1" applyBorder="1" applyAlignment="1">
      <x:alignment horizontal="center"/>
    </x:xf>
    <x:xf numFmtId="0" fontId="12" fillId="6" borderId="12" xfId="0" applyNumberFormat="1" applyFont="1" applyFill="1" applyBorder="1" applyAlignment="1">
      <x:alignment horizontal="center"/>
    </x:xf>
    <x:xf numFmtId="0" fontId="12" fillId="6" borderId="7" xfId="0" applyNumberFormat="1" applyFont="1" applyFill="1" applyBorder="1" applyAlignment="1">
      <x:alignment horizontal="center" vertical="center"/>
    </x:xf>
    <x:xf numFmtId="0" fontId="12" fillId="6" borderId="6" xfId="0" applyNumberFormat="1" applyFont="1" applyFill="1" applyBorder="1" applyAlignment="1">
      <x:alignment horizontal="center" vertical="center"/>
    </x:xf>
    <x:xf numFmtId="0" fontId="12" fillId="6" borderId="8" xfId="0" applyNumberFormat="1" applyFont="1" applyFill="1" applyBorder="1" applyAlignment="1">
      <x:alignment horizontal="center" vertical="center"/>
    </x:xf>
    <x:xf numFmtId="0" fontId="12" fillId="6" borderId="11" xfId="0" applyNumberFormat="1" applyFont="1" applyFill="1" applyBorder="1" applyAlignment="1">
      <x:alignment horizontal="center" vertical="center"/>
    </x:xf>
    <x:xf numFmtId="0" fontId="12" fillId="6" borderId="4" xfId="0" applyNumberFormat="1" applyFont="1" applyFill="1" applyBorder="1" applyAlignment="1">
      <x:alignment horizontal="center" vertical="center"/>
    </x:xf>
    <x:xf numFmtId="0" fontId="12" fillId="6" borderId="12" xfId="0" applyNumberFormat="1" applyFont="1" applyFill="1" applyBorder="1" applyAlignment="1">
      <x:alignment horizontal="center" vertical="center"/>
    </x:xf>
    <x:xf numFmtId="202" fontId="12" fillId="6" borderId="7" xfId="0" applyNumberFormat="1" applyFont="1" applyFill="1" applyBorder="1" applyAlignment="1">
      <x:alignment horizontal="center" vertical="center"/>
    </x:xf>
    <x:xf numFmtId="202" fontId="12" fillId="6" borderId="6" xfId="0" applyNumberFormat="1" applyFont="1" applyFill="1" applyBorder="1" applyAlignment="1">
      <x:alignment horizontal="center" vertical="center"/>
    </x:xf>
    <x:xf numFmtId="202" fontId="12" fillId="6" borderId="8" xfId="0" applyNumberFormat="1" applyFont="1" applyFill="1" applyBorder="1" applyAlignment="1">
      <x:alignment horizontal="center" vertical="center"/>
    </x:xf>
    <x:xf numFmtId="202" fontId="12" fillId="6" borderId="11" xfId="0" applyNumberFormat="1" applyFont="1" applyFill="1" applyBorder="1" applyAlignment="1">
      <x:alignment horizontal="center" vertical="center"/>
    </x:xf>
    <x:xf numFmtId="202" fontId="12" fillId="6" borderId="4" xfId="0" applyNumberFormat="1" applyFont="1" applyFill="1" applyBorder="1" applyAlignment="1">
      <x:alignment horizontal="center" vertical="center"/>
    </x:xf>
    <x:xf numFmtId="202" fontId="12" fillId="6" borderId="12" xfId="0" applyNumberFormat="1" applyFont="1" applyFill="1" applyBorder="1" applyAlignment="1">
      <x:alignment horizontal="center" vertical="center"/>
    </x:xf>
    <x:xf numFmtId="201" fontId="12" fillId="6" borderId="7" xfId="0" applyNumberFormat="1" applyFont="1" applyFill="1" applyBorder="1" applyAlignment="1">
      <x:alignment horizontal="center" vertical="center"/>
    </x:xf>
    <x:xf numFmtId="201" fontId="12" fillId="6" borderId="6" xfId="0" applyNumberFormat="1" applyFont="1" applyFill="1" applyBorder="1" applyAlignment="1">
      <x:alignment horizontal="center" vertical="center"/>
    </x:xf>
    <x:xf numFmtId="201" fontId="12" fillId="6" borderId="8" xfId="0" applyNumberFormat="1" applyFont="1" applyFill="1" applyBorder="1" applyAlignment="1">
      <x:alignment horizontal="center" vertical="center"/>
    </x:xf>
    <x:xf numFmtId="201" fontId="12" fillId="6" borderId="11" xfId="0" applyNumberFormat="1" applyFont="1" applyFill="1" applyBorder="1" applyAlignment="1">
      <x:alignment horizontal="center" vertical="center"/>
    </x:xf>
    <x:xf numFmtId="201" fontId="12" fillId="6" borderId="4" xfId="0" applyNumberFormat="1" applyFont="1" applyFill="1" applyBorder="1" applyAlignment="1">
      <x:alignment horizontal="center" vertical="center"/>
    </x:xf>
    <x:xf numFmtId="201" fontId="12" fillId="6" borderId="12" xfId="0" applyNumberFormat="1" applyFont="1" applyFill="1" applyBorder="1" applyAlignment="1">
      <x:alignment horizontal="center" vertical="center"/>
    </x:xf>
    <x:xf numFmtId="211" fontId="12" fillId="6" borderId="7" xfId="0" applyNumberFormat="1" applyFont="1" applyFill="1" applyBorder="1" applyAlignment="1">
      <x:alignment horizontal="center" vertical="center"/>
    </x:xf>
    <x:xf numFmtId="211" fontId="12" fillId="6" borderId="8" xfId="0" applyNumberFormat="1" applyFont="1" applyFill="1" applyBorder="1" applyAlignment="1">
      <x:alignment horizontal="center" vertical="center"/>
    </x:xf>
    <x:xf numFmtId="211" fontId="12" fillId="6" borderId="11" xfId="0" applyNumberFormat="1" applyFont="1" applyFill="1" applyBorder="1" applyAlignment="1">
      <x:alignment horizontal="center" vertical="center"/>
    </x:xf>
    <x:xf numFmtId="211" fontId="12" fillId="6" borderId="12" xfId="0" applyNumberFormat="1" applyFont="1" applyFill="1" applyBorder="1" applyAlignment="1">
      <x:alignment horizontal="center" vertical="center"/>
    </x:xf>
    <x:xf numFmtId="203" fontId="12" fillId="6" borderId="7" xfId="0" applyNumberFormat="1" applyFont="1" applyFill="1" applyBorder="1" applyAlignment="1">
      <x:alignment horizontal="center" vertical="center"/>
    </x:xf>
    <x:xf numFmtId="203" fontId="12" fillId="6" borderId="6" xfId="0" applyNumberFormat="1" applyFont="1" applyFill="1" applyBorder="1" applyAlignment="1">
      <x:alignment horizontal="center" vertical="center"/>
    </x:xf>
    <x:xf numFmtId="203" fontId="12" fillId="6" borderId="8" xfId="0" applyNumberFormat="1" applyFont="1" applyFill="1" applyBorder="1" applyAlignment="1">
      <x:alignment horizontal="center" vertical="center"/>
    </x:xf>
    <x:xf numFmtId="203" fontId="12" fillId="6" borderId="11" xfId="0" applyNumberFormat="1" applyFont="1" applyFill="1" applyBorder="1" applyAlignment="1">
      <x:alignment horizontal="center" vertical="center"/>
    </x:xf>
    <x:xf numFmtId="203" fontId="12" fillId="6" borderId="4" xfId="0" applyNumberFormat="1" applyFont="1" applyFill="1" applyBorder="1" applyAlignment="1">
      <x:alignment horizontal="center" vertical="center"/>
    </x:xf>
    <x:xf numFmtId="203" fontId="12" fillId="6" borderId="12" xfId="0" applyNumberFormat="1" applyFont="1" applyFill="1" applyBorder="1" applyAlignment="1">
      <x:alignment horizontal="center" vertical="center"/>
    </x:xf>
    <x:xf numFmtId="209" fontId="12" fillId="6" borderId="7" xfId="0" applyNumberFormat="1" applyFont="1" applyFill="1" applyBorder="1" applyAlignment="1">
      <x:alignment horizontal="center" vertical="center"/>
    </x:xf>
    <x:xf numFmtId="209" fontId="12" fillId="6" borderId="8" xfId="0" applyNumberFormat="1" applyFont="1" applyFill="1" applyBorder="1" applyAlignment="1">
      <x:alignment horizontal="center" vertical="center"/>
    </x:xf>
    <x:xf numFmtId="209" fontId="12" fillId="6" borderId="11" xfId="0" applyNumberFormat="1" applyFont="1" applyFill="1" applyBorder="1" applyAlignment="1">
      <x:alignment horizontal="center" vertical="center"/>
    </x:xf>
    <x:xf numFmtId="209" fontId="12" fillId="6" borderId="12" xfId="0" applyNumberFormat="1" applyFont="1" applyFill="1" applyBorder="1" applyAlignment="1">
      <x:alignment horizontal="center" vertical="center"/>
    </x:xf>
    <x:xf numFmtId="0" fontId="11" fillId="7" borderId="0" xfId="0" applyNumberFormat="1" applyFont="1" applyFill="1" applyBorder="1"/>
    <x:xf numFmtId="0" fontId="11" fillId="7" borderId="7" xfId="0" applyNumberFormat="1" applyFont="1" applyFill="1" applyBorder="1"/>
    <x:xf numFmtId="0" fontId="11" fillId="7" borderId="6" xfId="0" applyNumberFormat="1" applyFont="1" applyFill="1" applyBorder="1"/>
    <x:xf numFmtId="0" fontId="11" fillId="7" borderId="8" xfId="0" applyNumberFormat="1" applyFont="1" applyFill="1" applyBorder="1"/>
    <x:xf numFmtId="0" fontId="11" fillId="7" borderId="11" xfId="0" applyNumberFormat="1" applyFont="1" applyFill="1" applyBorder="1"/>
    <x:xf numFmtId="0" fontId="11" fillId="7" borderId="4" xfId="0" applyNumberFormat="1" applyFont="1" applyFill="1" applyBorder="1"/>
    <x:xf numFmtId="0" fontId="11" fillId="7" borderId="12" xfId="0" applyNumberFormat="1" applyFont="1" applyFill="1" applyBorder="1"/>
    <x:xf numFmtId="0" fontId="11" fillId="7" borderId="7" xfId="0" applyNumberFormat="1" applyFont="1" applyFill="1" applyBorder="1" applyAlignment="1">
      <x:alignment wrapText="1"/>
    </x:xf>
    <x:xf numFmtId="0" fontId="11" fillId="7" borderId="6" xfId="0" applyNumberFormat="1" applyFont="1" applyFill="1" applyBorder="1" applyAlignment="1">
      <x:alignment wrapText="1"/>
    </x:xf>
    <x:xf numFmtId="0" fontId="11" fillId="7" borderId="8" xfId="0" applyNumberFormat="1" applyFont="1" applyFill="1" applyBorder="1" applyAlignment="1">
      <x:alignment wrapText="1"/>
    </x:xf>
    <x:xf numFmtId="0" fontId="11" fillId="7" borderId="11" xfId="0" applyNumberFormat="1" applyFont="1" applyFill="1" applyBorder="1" applyAlignment="1">
      <x:alignment wrapText="1"/>
    </x:xf>
    <x:xf numFmtId="0" fontId="11" fillId="7" borderId="4" xfId="0" applyNumberFormat="1" applyFont="1" applyFill="1" applyBorder="1" applyAlignment="1">
      <x:alignment wrapText="1"/>
    </x:xf>
    <x:xf numFmtId="0" fontId="11" fillId="7" borderId="12" xfId="0" applyNumberFormat="1" applyFont="1" applyFill="1" applyBorder="1" applyAlignment="1">
      <x:alignment wrapText="1"/>
    </x:xf>
    <x:xf numFmtId="0" fontId="11" fillId="7" borderId="7" xfId="0" applyNumberFormat="1" applyFont="1" applyFill="1" applyBorder="1" applyAlignment="1">
      <x:alignment vertical="center" wrapText="1"/>
    </x:xf>
    <x:xf numFmtId="0" fontId="11" fillId="7" borderId="6" xfId="0" applyNumberFormat="1" applyFont="1" applyFill="1" applyBorder="1" applyAlignment="1">
      <x:alignment vertical="center" wrapText="1"/>
    </x:xf>
    <x:xf numFmtId="0" fontId="11" fillId="7" borderId="8" xfId="0" applyNumberFormat="1" applyFont="1" applyFill="1" applyBorder="1" applyAlignment="1">
      <x:alignment vertical="center" wrapText="1"/>
    </x:xf>
    <x:xf numFmtId="0" fontId="11" fillId="7" borderId="11" xfId="0" applyNumberFormat="1" applyFont="1" applyFill="1" applyBorder="1" applyAlignment="1">
      <x:alignment vertical="center" wrapText="1"/>
    </x:xf>
    <x:xf numFmtId="0" fontId="11" fillId="7" borderId="4" xfId="0" applyNumberFormat="1" applyFont="1" applyFill="1" applyBorder="1" applyAlignment="1">
      <x:alignment vertical="center" wrapText="1"/>
    </x:xf>
    <x:xf numFmtId="0" fontId="11" fillId="7" borderId="12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/>
    <x:xf numFmtId="0" fontId="13" fillId="5" borderId="7" xfId="0" applyNumberFormat="1" applyFont="1" applyFill="1" applyBorder="1"/>
    <x:xf numFmtId="0" fontId="13" fillId="5" borderId="6" xfId="0" applyNumberFormat="1" applyFont="1" applyFill="1" applyBorder="1"/>
    <x:xf numFmtId="0" fontId="13" fillId="5" borderId="8" xfId="0" applyNumberFormat="1" applyFont="1" applyFill="1" applyBorder="1"/>
    <x:xf numFmtId="0" fontId="13" fillId="5" borderId="9" xfId="0" applyNumberFormat="1" applyFont="1" applyFill="1" applyBorder="1"/>
    <x:xf numFmtId="0" fontId="13" fillId="5" borderId="10" xfId="0" applyNumberFormat="1" applyFont="1" applyFill="1" applyBorder="1"/>
    <x:xf numFmtId="0" fontId="13" fillId="5" borderId="11" xfId="0" applyNumberFormat="1" applyFont="1" applyFill="1" applyBorder="1"/>
    <x:xf numFmtId="0" fontId="13" fillId="5" borderId="4" xfId="0" applyNumberFormat="1" applyFont="1" applyFill="1" applyBorder="1"/>
    <x:xf numFmtId="0" fontId="13" fillId="5" borderId="12" xfId="0" applyNumberFormat="1" applyFont="1" applyFill="1" applyBorder="1"/>
    <x:xf numFmtId="0" fontId="13" fillId="5" borderId="7" xfId="0" applyNumberFormat="1" applyFont="1" applyFill="1" applyBorder="1" applyAlignment="1">
      <x:alignment wrapText="1"/>
    </x:xf>
    <x:xf numFmtId="0" fontId="13" fillId="5" borderId="6" xfId="0" applyNumberFormat="1" applyFont="1" applyFill="1" applyBorder="1" applyAlignment="1">
      <x:alignment wrapText="1"/>
    </x:xf>
    <x:xf numFmtId="0" fontId="13" fillId="5" borderId="8" xfId="0" applyNumberFormat="1" applyFont="1" applyFill="1" applyBorder="1" applyAlignment="1">
      <x:alignment wrapText="1"/>
    </x:xf>
    <x:xf numFmtId="0" fontId="13" fillId="5" borderId="9" xfId="0" applyNumberFormat="1" applyFont="1" applyFill="1" applyBorder="1" applyAlignment="1">
      <x:alignment wrapText="1"/>
    </x:xf>
    <x:xf numFmtId="0" fontId="13" fillId="5" borderId="0" xfId="0" applyNumberFormat="1" applyFont="1" applyFill="1" applyBorder="1" applyAlignment="1">
      <x:alignment wrapText="1"/>
    </x:xf>
    <x:xf numFmtId="0" fontId="13" fillId="5" borderId="10" xfId="0" applyNumberFormat="1" applyFont="1" applyFill="1" applyBorder="1" applyAlignment="1">
      <x:alignment wrapText="1"/>
    </x:xf>
    <x:xf numFmtId="0" fontId="13" fillId="5" borderId="11" xfId="0" applyNumberFormat="1" applyFont="1" applyFill="1" applyBorder="1" applyAlignment="1">
      <x:alignment wrapText="1"/>
    </x:xf>
    <x:xf numFmtId="0" fontId="13" fillId="5" borderId="4" xfId="0" applyNumberFormat="1" applyFont="1" applyFill="1" applyBorder="1" applyAlignment="1">
      <x:alignment wrapText="1"/>
    </x:xf>
    <x:xf numFmtId="0" fontId="13" fillId="5" borderId="12" xfId="0" applyNumberFormat="1" applyFont="1" applyFill="1" applyBorder="1" applyAlignment="1">
      <x:alignment wrapText="1"/>
    </x:xf>
    <x:xf numFmtId="0" fontId="13" fillId="5" borderId="7" xfId="0" applyNumberFormat="1" applyFont="1" applyFill="1" applyBorder="1" applyAlignment="1">
      <x:alignment vertical="center" wrapText="1"/>
    </x:xf>
    <x:xf numFmtId="0" fontId="13" fillId="5" borderId="6" xfId="0" applyNumberFormat="1" applyFont="1" applyFill="1" applyBorder="1" applyAlignment="1">
      <x:alignment vertical="center" wrapText="1"/>
    </x:xf>
    <x:xf numFmtId="0" fontId="13" fillId="5" borderId="8" xfId="0" applyNumberFormat="1" applyFont="1" applyFill="1" applyBorder="1" applyAlignment="1">
      <x:alignment vertical="center" wrapText="1"/>
    </x:xf>
    <x:xf numFmtId="0" fontId="13" fillId="5" borderId="9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3" fillId="5" borderId="10" xfId="0" applyNumberFormat="1" applyFont="1" applyFill="1" applyBorder="1" applyAlignment="1">
      <x:alignment vertical="center" wrapText="1"/>
    </x:xf>
    <x:xf numFmtId="0" fontId="13" fillId="5" borderId="11" xfId="0" applyNumberFormat="1" applyFont="1" applyFill="1" applyBorder="1" applyAlignment="1">
      <x:alignment vertical="center" wrapText="1"/>
    </x:xf>
    <x:xf numFmtId="0" fontId="13" fillId="5" borderId="4" xfId="0" applyNumberFormat="1" applyFont="1" applyFill="1" applyBorder="1" applyAlignment="1">
      <x:alignment vertical="center" wrapText="1"/>
    </x:xf>
    <x:xf numFmtId="0" fontId="13" fillId="5" borderId="12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/>
    <x:xf numFmtId="0" fontId="14" fillId="6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4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5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6" fillId="5" borderId="0" xfId="0" applyNumberFormat="1" applyFont="1" applyFill="1" applyBorder="1"/>
    <x:xf numFmtId="0" fontId="16" fillId="5" borderId="7" xfId="0" applyNumberFormat="1" applyFont="1" applyFill="1" applyBorder="1"/>
    <x:xf numFmtId="0" fontId="16" fillId="5" borderId="6" xfId="0" applyNumberFormat="1" applyFont="1" applyFill="1" applyBorder="1"/>
    <x:xf numFmtId="0" fontId="16" fillId="5" borderId="8" xfId="0" applyNumberFormat="1" applyFont="1" applyFill="1" applyBorder="1"/>
    <x:xf numFmtId="0" fontId="16" fillId="5" borderId="9" xfId="0" applyNumberFormat="1" applyFont="1" applyFill="1" applyBorder="1"/>
    <x:xf numFmtId="0" fontId="16" fillId="5" borderId="10" xfId="0" applyNumberFormat="1" applyFont="1" applyFill="1" applyBorder="1"/>
    <x:xf numFmtId="0" fontId="16" fillId="5" borderId="11" xfId="0" applyNumberFormat="1" applyFont="1" applyFill="1" applyBorder="1"/>
    <x:xf numFmtId="0" fontId="16" fillId="5" borderId="4" xfId="0" applyNumberFormat="1" applyFont="1" applyFill="1" applyBorder="1"/>
    <x:xf numFmtId="0" fontId="16" fillId="5" borderId="12" xfId="0" applyNumberFormat="1" applyFont="1" applyFill="1" applyBorder="1"/>
    <x:xf numFmtId="0" fontId="16" fillId="5" borderId="7" xfId="0" applyNumberFormat="1" applyFont="1" applyFill="1" applyBorder="1" applyAlignment="1">
      <x:alignment wrapText="1"/>
    </x:xf>
    <x:xf numFmtId="0" fontId="16" fillId="5" borderId="6" xfId="0" applyNumberFormat="1" applyFont="1" applyFill="1" applyBorder="1" applyAlignment="1">
      <x:alignment wrapText="1"/>
    </x:xf>
    <x:xf numFmtId="0" fontId="16" fillId="5" borderId="8" xfId="0" applyNumberFormat="1" applyFont="1" applyFill="1" applyBorder="1" applyAlignment="1">
      <x:alignment wrapText="1"/>
    </x:xf>
    <x:xf numFmtId="0" fontId="16" fillId="5" borderId="9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wrapText="1"/>
    </x:xf>
    <x:xf numFmtId="0" fontId="16" fillId="5" borderId="10" xfId="0" applyNumberFormat="1" applyFont="1" applyFill="1" applyBorder="1" applyAlignment="1">
      <x:alignment wrapText="1"/>
    </x:xf>
    <x:xf numFmtId="0" fontId="16" fillId="5" borderId="11" xfId="0" applyNumberFormat="1" applyFont="1" applyFill="1" applyBorder="1" applyAlignment="1">
      <x:alignment wrapText="1"/>
    </x:xf>
    <x:xf numFmtId="0" fontId="16" fillId="5" borderId="4" xfId="0" applyNumberFormat="1" applyFont="1" applyFill="1" applyBorder="1" applyAlignment="1">
      <x:alignment wrapText="1"/>
    </x:xf>
    <x:xf numFmtId="0" fontId="16" fillId="5" borderId="12" xfId="0" applyNumberFormat="1" applyFont="1" applyFill="1" applyBorder="1" applyAlignment="1">
      <x:alignment wrapText="1"/>
    </x:xf>
    <x:xf numFmtId="0" fontId="16" fillId="5" borderId="7" xfId="0" applyNumberFormat="1" applyFont="1" applyFill="1" applyBorder="1" applyAlignment="1">
      <x:alignment vertical="center" wrapText="1"/>
    </x:xf>
    <x:xf numFmtId="0" fontId="16" fillId="5" borderId="6" xfId="0" applyNumberFormat="1" applyFont="1" applyFill="1" applyBorder="1" applyAlignment="1">
      <x:alignment vertical="center" wrapText="1"/>
    </x:xf>
    <x:xf numFmtId="0" fontId="16" fillId="5" borderId="8" xfId="0" applyNumberFormat="1" applyFont="1" applyFill="1" applyBorder="1" applyAlignment="1">
      <x:alignment vertical="center" wrapText="1"/>
    </x:xf>
    <x:xf numFmtId="0" fontId="16" fillId="5" borderId="9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vertical="center" wrapText="1"/>
    </x:xf>
    <x:xf numFmtId="0" fontId="16" fillId="5" borderId="10" xfId="0" applyNumberFormat="1" applyFont="1" applyFill="1" applyBorder="1" applyAlignment="1">
      <x:alignment vertical="center" wrapText="1"/>
    </x:xf>
    <x:xf numFmtId="0" fontId="16" fillId="5" borderId="11" xfId="0" applyNumberFormat="1" applyFont="1" applyFill="1" applyBorder="1" applyAlignment="1">
      <x:alignment vertical="center" wrapText="1"/>
    </x:xf>
    <x:xf numFmtId="0" fontId="16" fillId="5" borderId="4" xfId="0" applyNumberFormat="1" applyFont="1" applyFill="1" applyBorder="1" applyAlignment="1">
      <x:alignment vertical="center" wrapText="1"/>
    </x:xf>
    <x:xf numFmtId="0" fontId="16" fillId="5" borderId="1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2F7D4A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6F5200"/>
      </x:font>
      <x:fill>
        <x:patternFill patternType="solid">
          <x:bgColor rgb="FFFFF4CC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2F7D4A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2F7D4A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2F7D4A"/>
      </x:font>
      <x:fill>
        <x:patternFill patternType="solid">
          <x:bgColor rgb="FFDF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34f837ffe42ed" /><Relationship Type="http://schemas.openxmlformats.org/officeDocument/2006/relationships/theme" Target="/xl/theme/theme1.xml" Id="R394177a87baa44f5" /><Relationship Type="http://schemas.openxmlformats.org/officeDocument/2006/relationships/sharedStrings" Target="/xl/sharedStrings.xml" Id="R8be0455bb6f34afd" /><Relationship Type="http://schemas.openxmlformats.org/officeDocument/2006/relationships/worksheet" Target="/xl/worksheets/sheet1.xml" Id="R9a551e0e2205489d" /><Relationship Type="http://schemas.openxmlformats.org/officeDocument/2006/relationships/worksheet" Target="/xl/worksheets/sheet2.xml" Id="R90ba9e7cb18d4902" /><Relationship Type="http://schemas.openxmlformats.org/officeDocument/2006/relationships/worksheet" Target="/xl/worksheets/sheet3.xml" Id="Rb6f361e12e3f455f" /><Relationship Type="http://schemas.openxmlformats.org/officeDocument/2006/relationships/worksheet" Target="/xl/worksheets/sheet4.xml" Id="Ra7735818d2034859" /><Relationship Type="http://schemas.openxmlformats.org/officeDocument/2006/relationships/worksheet" Target="/xl/worksheets/sheet5.xml" Id="Rc28dcc874d024bd2" /><Relationship Type="http://schemas.openxmlformats.org/officeDocument/2006/relationships/worksheet" Target="/xl/worksheets/sheet6.xml" Id="Rb520f433590a42d2" /><Relationship Type="http://schemas.openxmlformats.org/officeDocument/2006/relationships/worksheet" Target="/xl/worksheets/sheet7.xml" Id="Rb57a26c44e944b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ca2b538443e42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Evolução do patrimônio real até a aposentadoria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Patrimônio projetado</c:v>
          </c:tx>
          <c:marker>
            <c:symbol val="none"/>
          </c:marker>
          <c:cat>
            <c:strRef>
              <c:f>'Dashboard'!$P$2:$P$27</c:f>
              <c:strCache>
                <c:ptCount val="0"/>
              </c:strCache>
            </c:strRef>
          </c:cat>
          <c:val>
            <c:numRef>
              <c:f>'Dashboard'!$Q$2:$Q$27</c:f>
              <c:numCache>
                <c:formatCode>"R$" 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Patrimônio-alvo</c:v>
          </c:tx>
          <c:marker>
            <c:symbol val="none"/>
          </c:marker>
          <c:cat>
            <c:strRef>
              <c:f>'Dashboard'!$P$2:$P$27</c:f>
              <c:strCache>
                <c:ptCount val="0"/>
              </c:strCache>
            </c:strRef>
          </c:cat>
          <c:val>
            <c:numRef>
              <c:f>'Dashboard'!$R$2:$R$27</c:f>
              <c:numCache>
                <c:formatCode>"R$" 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16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a2b538443e42d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Carteira" displayName="TabelaCarteira" ref="A5:I105" headerRowCount="1" totalsRowCount="0" totalsRowShown="0">
  <x:tableColumns count="9">
    <x:tableColumn id="1" name="ID"/>
    <x:tableColumn id="2" name="Instituição"/>
    <x:tableColumn id="3" name="Ativo"/>
    <x:tableColumn id="4" name="Classe"/>
    <x:tableColumn id="5" name="Saldo atual"/>
    <x:tableColumn id="6" name="Aporte mensal"/>
    <x:tableColumn id="7" name="Alocação"/>
    <x:tableColumn id="8" name="Liquidez"/>
    <x:tableColumn id="9" name="Observaçõ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Acumulacao" displayName="TabelaAcumulacao" ref="A4:J485" headerRowCount="1" totalsRowCount="0" totalsRowShown="0">
  <x:tableColumns count="10">
    <x:tableColumn id="1" name="Mês"/>
    <x:tableColumn id="2" name="Data"/>
    <x:tableColumn id="3" name="Idade"/>
    <x:tableColumn id="4" name="Saldo inicial"/>
    <x:tableColumn id="5" name="Aporte"/>
    <x:tableColumn id="6" name="Rendimento real"/>
    <x:tableColumn id="7" name="Saldo final"/>
    <x:tableColumn id="8" name="Meta atingida"/>
    <x:tableColumn id="9" name="Progresso"/>
    <x:tableColumn id="10" name="Patrimônio-alv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RendaFutura" displayName="TabelaRendaFutura" ref="A4:I45" headerRowCount="1" totalsRowCount="0" totalsRowShown="0">
  <x:tableColumns count="9">
    <x:tableColumn id="1" name="Ano de aposentadoria"/>
    <x:tableColumn id="2" name="Idade"/>
    <x:tableColumn id="3" name="Saldo inicial"/>
    <x:tableColumn id="4" name="Rendimento real"/>
    <x:tableColumn id="5" name="Retirada da carteira"/>
    <x:tableColumn id="6" name="Outras rendas"/>
    <x:tableColumn id="7" name="Renda total"/>
    <x:tableColumn id="8" name="Saldo final"/>
    <x:tableColumn id="9" name="Statu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86c27755b534d6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5a7a427c6234b9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f59e1a982fa458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7afdd13a5cf408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1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4" hidden="0" customWidth="1"/>
    <x:col min="16" max="16" width="14" hidden="0" customWidth="1"/>
    <x:col min="17" max="17" width="20" hidden="0" customWidth="1"/>
    <x:col min="18" max="18" width="20" hidden="0" customWidth="1"/>
  </x:cols>
  <x:sheetData>
    <x:row r="1" ht="34" customHeight="1">
      <x:c r="A1" s="4" t="str">
        <x:v>DASHBOARD — APOSENTADORIA E INDEPENDÊNCIA FINANCEIRA</x:v>
      </x:c>
      <x:c r="B1" s="4" t="str">
        <x:v>DASHBOARD — APOSENTADORIA E INDEPENDÊNCIA FINANCEIRA</x:v>
      </x:c>
      <x:c r="C1" s="4" t="str">
        <x:v>DASHBOARD — APOSENTADORIA E INDEPENDÊNCIA FINANCEIRA</x:v>
      </x:c>
      <x:c r="D1" s="4" t="str">
        <x:v>DASHBOARD — APOSENTADORIA E INDEPENDÊNCIA FINANCEIRA</x:v>
      </x:c>
      <x:c r="E1" s="4" t="str">
        <x:v>DASHBOARD — APOSENTADORIA E INDEPENDÊNCIA FINANCEIRA</x:v>
      </x:c>
      <x:c r="F1" s="4" t="str">
        <x:v>DASHBOARD — APOSENTADORIA E INDEPENDÊNCIA FINANCEIRA</x:v>
      </x:c>
      <x:c r="G1" s="4" t="str">
        <x:v>DASHBOARD — APOSENTADORIA E INDEPENDÊNCIA FINANCEIRA</x:v>
      </x:c>
      <x:c r="H1" s="4" t="str">
        <x:v>DASHBOARD — APOSENTADORIA E INDEPENDÊNCIA FINANCEIRA</x:v>
      </x:c>
      <x:c r="I1" s="4" t="str">
        <x:v>DASHBOARD — APOSENTADORIA E INDEPENDÊNCIA FINANCEIRA</x:v>
      </x:c>
      <x:c r="J1" s="4" t="str">
        <x:v>DASHBOARD — APOSENTADORIA E INDEPENDÊNCIA FINANCEIRA</x:v>
      </x:c>
      <x:c r="K1" s="4" t="str">
        <x:v>DASHBOARD — APOSENTADORIA E INDEPENDÊNCIA FINANCEIRA</x:v>
      </x:c>
      <x:c r="L1" s="4" t="str">
        <x:v>DASHBOARD — APOSENTADORIA E INDEPENDÊNCIA FINANCEIRA</x:v>
      </x:c>
      <x:c r="M1" s="4" t="str">
        <x:v>DASHBOARD — APOSENTADORIA E INDEPENDÊNCIA FINANCEIRA</x:v>
      </x:c>
      <x:c r="N1" s="4" t="str">
        <x:v>DASHBOARD — APOSENTADORIA E INDEPENDÊNCIA FINANCEIRA</x:v>
      </x:c>
      <x:c r="O1" s="1"/>
      <x:c r="P1" s="1" t="str">
        <x:v>Idade</x:v>
      </x:c>
      <x:c r="Q1" s="1" t="str">
        <x:v>Patrimônio projetado</x:v>
      </x:c>
      <x:c r="R1" s="1" t="str">
        <x:v>Patrimônio-alvo</x:v>
      </x:c>
      <x:c r="S1" s="1"/>
      <x:c r="T1" s="1"/>
      <x:c r="U1" s="1"/>
      <x:c r="V1" s="1"/>
    </x:row>
    <x:row r="2" ht="30" customHeight="1">
      <x:c r="A2" s="8" t="str">
        <x:v>Visão executiva em valores reais: quanto existe hoje, quanto será necessário e qual decisão aproxima a meta.</x:v>
      </x:c>
      <x:c r="B2" s="8" t="str">
        <x:v>Visão executiva em valores reais: quanto existe hoje, quanto será necessário e qual decisão aproxima a meta.</x:v>
      </x:c>
      <x:c r="C2" s="8" t="str">
        <x:v>Visão executiva em valores reais: quanto existe hoje, quanto será necessário e qual decisão aproxima a meta.</x:v>
      </x:c>
      <x:c r="D2" s="8" t="str">
        <x:v>Visão executiva em valores reais: quanto existe hoje, quanto será necessário e qual decisão aproxima a meta.</x:v>
      </x:c>
      <x:c r="E2" s="8" t="str">
        <x:v>Visão executiva em valores reais: quanto existe hoje, quanto será necessário e qual decisão aproxima a meta.</x:v>
      </x:c>
      <x:c r="F2" s="8" t="str">
        <x:v>Visão executiva em valores reais: quanto existe hoje, quanto será necessário e qual decisão aproxima a meta.</x:v>
      </x:c>
      <x:c r="G2" s="8" t="str">
        <x:v>Visão executiva em valores reais: quanto existe hoje, quanto será necessário e qual decisão aproxima a meta.</x:v>
      </x:c>
      <x:c r="H2" s="8" t="str">
        <x:v>Visão executiva em valores reais: quanto existe hoje, quanto será necessário e qual decisão aproxima a meta.</x:v>
      </x:c>
      <x:c r="I2" s="8" t="str">
        <x:v>Visão executiva em valores reais: quanto existe hoje, quanto será necessário e qual decisão aproxima a meta.</x:v>
      </x:c>
      <x:c r="J2" s="8" t="str">
        <x:v>Visão executiva em valores reais: quanto existe hoje, quanto será necessário e qual decisão aproxima a meta.</x:v>
      </x:c>
      <x:c r="K2" s="8" t="str">
        <x:v>Visão executiva em valores reais: quanto existe hoje, quanto será necessário e qual decisão aproxima a meta.</x:v>
      </x:c>
      <x:c r="L2" s="8" t="str">
        <x:v>Visão executiva em valores reais: quanto existe hoje, quanto será necessário e qual decisão aproxima a meta.</x:v>
      </x:c>
      <x:c r="M2" s="8" t="str">
        <x:v>Visão executiva em valores reais: quanto existe hoje, quanto será necessário e qual decisão aproxima a meta.</x:v>
      </x:c>
      <x:c r="N2" s="8" t="str">
        <x:v>Visão executiva em valores reais: quanto existe hoje, quanto será necessário e qual decisão aproxima a meta.</x:v>
      </x:c>
      <x:c r="O2" s="1"/>
      <x:c r="P2" s="1" t="n">
        <x:f>Acumulacao!C5</x:f>
        <x:v>35</x:v>
      </x:c>
      <x:c r="Q2" s="1" t="n">
        <x:f>Acumulacao!G5</x:f>
        <x:v>300000</x:v>
      </x:c>
      <x:c r="R2" s="1" t="n">
        <x:f>Acumulacao!J5</x:f>
        <x:v>3450000</x:v>
      </x:c>
      <x:c r="S2" s="1"/>
      <x:c r="T2" s="1"/>
      <x:c r="U2" s="1"/>
      <x:c r="V2" s="1"/>
    </x:row>
    <x:row r="3">
      <x:c r="A3" s="204" t="str">
        <x:v>Cenário</x:v>
      </x:c>
      <x:c r="B3" s="205" t="str">
        <x:f>Plano!B6</x:f>
        <x:v>Base</x:v>
      </x:c>
      <x:c r="C3" s="205" t="str">
        <x:v>Idade atual</x:v>
      </x:c>
      <x:c r="D3" s="205" t="n">
        <x:f>Plano!B7</x:f>
        <x:v>35</x:v>
      </x:c>
      <x:c r="E3" s="204" t="str">
        <x:v>Aposentadoria</x:v>
      </x:c>
      <x:c r="F3" s="204" t="n">
        <x:f>Plano!B8</x:f>
        <x:v>60</x:v>
      </x:c>
      <x:c r="G3" s="1"/>
      <x:c r="H3" s="1"/>
      <x:c r="I3" s="1"/>
      <x:c r="J3" s="1"/>
      <x:c r="K3" s="1"/>
      <x:c r="L3" s="1"/>
      <x:c r="M3" s="1"/>
      <x:c r="N3" s="1"/>
      <x:c r="O3" s="1"/>
      <x:c r="P3" s="1" t="n">
        <x:f>Acumulacao!C17</x:f>
        <x:v>36</x:v>
      </x:c>
      <x:c r="Q3" s="1" t="n">
        <x:f>Acumulacao!G17</x:f>
        <x:v>378878.16432235244</x:v>
      </x:c>
      <x:c r="R3" s="1" t="n">
        <x:f>Acumulacao!J17</x:f>
        <x:v>3450000</x:v>
      </x:c>
      <x:c r="S3" s="1"/>
      <x:c r="T3" s="1"/>
      <x:c r="U3" s="1"/>
      <x:c r="V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 t="n">
        <x:f>Acumulacao!C29</x:f>
        <x:v>37</x:v>
      </x:c>
      <x:c r="Q4" s="1" t="n">
        <x:f>Acumulacao!G29</x:f>
        <x:v>462306.99197099434</x:v>
      </x:c>
      <x:c r="R4" s="1" t="n">
        <x:f>Acumulacao!J29</x:f>
        <x:v>3450000</x:v>
      </x:c>
      <x:c r="S4" s="1"/>
      <x:c r="T4" s="1"/>
      <x:c r="U4" s="1"/>
      <x:c r="V4" s="1"/>
    </x:row>
    <x:row r="5">
      <x:c r="A5" s="207" t="str">
        <x:v>PATRIMÔNIO ATUAL</x:v>
      </x:c>
      <x:c r="B5" s="207" t="str">
        <x:v>PATRIMÔNIO ATUAL</x:v>
      </x:c>
      <x:c r="C5" s="207" t="str">
        <x:v>PATRIMÔNIO ATUAL</x:v>
      </x:c>
      <x:c r="D5" s="207" t="str">
        <x:v>PATRIMÔNIO-ALVO</x:v>
      </x:c>
      <x:c r="E5" s="207" t="str">
        <x:v>PATRIMÔNIO-ALVO</x:v>
      </x:c>
      <x:c r="F5" s="207" t="str">
        <x:v>PATRIMÔNIO-ALVO</x:v>
      </x:c>
      <x:c r="G5" s="207" t="str">
        <x:v>PROJEÇÃO NA APOSENTADORIA</x:v>
      </x:c>
      <x:c r="H5" s="207" t="str">
        <x:v>PROJEÇÃO NA APOSENTADORIA</x:v>
      </x:c>
      <x:c r="I5" s="207" t="str">
        <x:v>PROJEÇÃO NA APOSENTADORIA</x:v>
      </x:c>
      <x:c r="J5" s="207" t="str">
        <x:v>PROGRESSO PROJETADO</x:v>
      </x:c>
      <x:c r="K5" s="207" t="str">
        <x:v>PROGRESSO PROJETADO</x:v>
      </x:c>
      <x:c r="L5" s="207" t="str">
        <x:v>PROGRESSO PROJETADO</x:v>
      </x:c>
      <x:c r="M5" s="207" t="str">
        <x:v>CENÁRIO</x:v>
      </x:c>
      <x:c r="N5" s="207" t="str">
        <x:v>CENÁRIO</x:v>
      </x:c>
      <x:c r="O5" s="1"/>
      <x:c r="P5" s="1" t="n">
        <x:f>Acumulacao!C41</x:f>
        <x:v>38</x:v>
      </x:c>
      <x:c r="Q5" s="1" t="n">
        <x:f>Acumulacao!G41</x:f>
        <x:v>550549.0212147499</x:v>
      </x:c>
      <x:c r="R5" s="1" t="n">
        <x:f>Acumulacao!J41</x:f>
        <x:v>3450000</x:v>
      </x:c>
      <x:c r="S5" s="1"/>
      <x:c r="T5" s="1"/>
      <x:c r="U5" s="1"/>
      <x:c r="V5" s="1"/>
    </x:row>
    <x:row r="6">
      <x:c r="A6" s="227" t="n">
        <x:f>Plano!B16</x:f>
        <x:v>300000</x:v>
      </x:c>
      <x:c r="B6" s="228"/>
      <x:c r="C6" s="229"/>
      <x:c r="D6" s="227" t="n">
        <x:f>Plano!B24</x:f>
        <x:v>3450000</x:v>
      </x:c>
      <x:c r="E6" s="228"/>
      <x:c r="F6" s="229"/>
      <x:c r="G6" s="227" t="n">
        <x:f>Plano!B25</x:f>
        <x:v>4489549.881234353</x:v>
      </x:c>
      <x:c r="H6" s="228"/>
      <x:c r="I6" s="229"/>
      <x:c r="J6" s="233" t="n">
        <x:f>IFERROR(Plano!B25/Plano!B24,0)</x:f>
        <x:v>1.301318806154885</x:v>
      </x:c>
      <x:c r="K6" s="234"/>
      <x:c r="L6" s="235"/>
      <x:c r="M6" s="239" t="str">
        <x:f>Plano!B6</x:f>
        <x:v>Base</x:v>
      </x:c>
      <x:c r="N6" s="240"/>
      <x:c r="O6" s="1"/>
      <x:c r="P6" s="1" t="n">
        <x:f>Acumulacao!C53</x:f>
        <x:v>39</x:v>
      </x:c>
      <x:c r="Q6" s="1" t="n">
        <x:f>Acumulacao!G53</x:f>
        <x:v>643881.9367610298</x:v>
      </x:c>
      <x:c r="R6" s="1" t="n">
        <x:f>Acumulacao!J53</x:f>
        <x:v>3450000</x:v>
      </x:c>
      <x:c r="S6" s="1"/>
      <x:c r="T6" s="1"/>
      <x:c r="U6" s="1"/>
      <x:c r="V6" s="1"/>
    </x:row>
    <x:row r="7">
      <x:c r="A7" s="230"/>
      <x:c r="B7" s="231"/>
      <x:c r="C7" s="232"/>
      <x:c r="D7" s="230"/>
      <x:c r="E7" s="231"/>
      <x:c r="F7" s="232"/>
      <x:c r="G7" s="230"/>
      <x:c r="H7" s="231"/>
      <x:c r="I7" s="232"/>
      <x:c r="J7" s="236"/>
      <x:c r="K7" s="237"/>
      <x:c r="L7" s="238"/>
      <x:c r="M7" s="241"/>
      <x:c r="N7" s="242"/>
      <x:c r="O7" s="1"/>
      <x:c r="P7" s="1" t="n">
        <x:f>Acumulacao!C65</x:f>
        <x:v>40</x:v>
      </x:c>
      <x:c r="Q7" s="1" t="n">
        <x:f>Acumulacao!G65</x:f>
        <x:v>742599.4435888259</x:v>
      </x:c>
      <x:c r="R7" s="1" t="n">
        <x:f>Acumulacao!J65</x:f>
        <x:v>3450000</x:v>
      </x:c>
      <x:c r="S7" s="1"/>
      <x:c r="T7" s="1"/>
      <x:c r="U7" s="1"/>
      <x:c r="V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 t="n">
        <x:f>Acumulacao!C77</x:f>
        <x:v>41</x:v>
      </x:c>
      <x:c r="Q8" s="1" t="n">
        <x:f>Acumulacao!G77</x:f>
        <x:v>847012.1911951486</x:v>
      </x:c>
      <x:c r="R8" s="1" t="n">
        <x:f>Acumulacao!J77</x:f>
        <x:v>3450000</x:v>
      </x:c>
      <x:c r="S8" s="1"/>
      <x:c r="T8" s="1"/>
      <x:c r="U8" s="1"/>
      <x:c r="V8" s="1"/>
    </x:row>
    <x:row r="9">
      <x:c r="A9" s="207" t="str">
        <x:v>APORTE ATUAL</x:v>
      </x:c>
      <x:c r="B9" s="207" t="str">
        <x:v>APORTE ATUAL</x:v>
      </x:c>
      <x:c r="C9" s="207" t="str">
        <x:v>APORTE ATUAL</x:v>
      </x:c>
      <x:c r="D9" s="207" t="str">
        <x:v>APORTE NECESSÁRIO</x:v>
      </x:c>
      <x:c r="E9" s="207" t="str">
        <x:v>APORTE NECESSÁRIO</x:v>
      </x:c>
      <x:c r="F9" s="207" t="str">
        <x:v>APORTE NECESSÁRIO</x:v>
      </x:c>
      <x:c r="G9" s="207" t="str">
        <x:v>FOLGA / DÉFICIT</x:v>
      </x:c>
      <x:c r="H9" s="207" t="str">
        <x:v>FOLGA / DÉFICIT</x:v>
      </x:c>
      <x:c r="I9" s="207" t="str">
        <x:v>FOLGA / DÉFICIT</x:v>
      </x:c>
      <x:c r="J9" s="207" t="str">
        <x:v>RENDA MENSAL PROJETADA</x:v>
      </x:c>
      <x:c r="K9" s="207" t="str">
        <x:v>RENDA MENSAL PROJETADA</x:v>
      </x:c>
      <x:c r="L9" s="207" t="str">
        <x:v>RENDA MENSAL PROJETADA</x:v>
      </x:c>
      <x:c r="M9" s="207" t="str">
        <x:v>IDADE DA META</x:v>
      </x:c>
      <x:c r="N9" s="207" t="str">
        <x:v>IDADE DA META</x:v>
      </x:c>
      <x:c r="O9" s="1"/>
      <x:c r="P9" s="1" t="n">
        <x:f>Acumulacao!C89</x:f>
        <x:v>42</x:v>
      </x:c>
      <x:c r="Q9" s="1" t="n">
        <x:f>Acumulacao!G89</x:f>
        <x:v>957448.7511633745</x:v>
      </x:c>
      <x:c r="R9" s="1" t="n">
        <x:f>Acumulacao!J89</x:f>
        <x:v>3450000</x:v>
      </x:c>
      <x:c r="S9" s="1"/>
      <x:c r="T9" s="1"/>
      <x:c r="U9" s="1"/>
      <x:c r="V9" s="1"/>
    </x:row>
    <x:row r="10">
      <x:c r="A10" s="227" t="n">
        <x:f>Plano!B17</x:f>
        <x:v>5000</x:v>
      </x:c>
      <x:c r="B10" s="228"/>
      <x:c r="C10" s="229"/>
      <x:c r="D10" s="227" t="n">
        <x:f>Plano!B26</x:f>
        <x:v>3410.6033843613222</x:v>
      </x:c>
      <x:c r="E10" s="228"/>
      <x:c r="F10" s="229"/>
      <x:c r="G10" s="243" t="n">
        <x:f>Plano!B27</x:f>
        <x:v>1589.3966156386778</x:v>
      </x:c>
      <x:c r="H10" s="244"/>
      <x:c r="I10" s="245"/>
      <x:c r="J10" s="227" t="n">
        <x:f>Plano!B28</x:f>
        <x:v>17465.166270781177</x:v>
      </x:c>
      <x:c r="K10" s="228"/>
      <x:c r="L10" s="229"/>
      <x:c r="M10" s="249" t="n">
        <x:f>Plano!B29</x:f>
        <x:v>56.33333333333333</x:v>
      </x:c>
      <x:c r="N10" s="250"/>
      <x:c r="O10" s="1"/>
      <x:c r="P10" s="1" t="n">
        <x:f>Acumulacao!C101</x:f>
        <x:v>43</x:v>
      </x:c>
      <x:c r="Q10" s="1" t="n">
        <x:f>Acumulacao!G101</x:f>
        <x:v>1074256.6511297668</x:v>
      </x:c>
      <x:c r="R10" s="1" t="n">
        <x:f>Acumulacao!J101</x:f>
        <x:v>3450000</x:v>
      </x:c>
      <x:c r="S10" s="1"/>
      <x:c r="T10" s="1"/>
      <x:c r="U10" s="1"/>
      <x:c r="V10" s="1"/>
    </x:row>
    <x:row r="11">
      <x:c r="A11" s="230"/>
      <x:c r="B11" s="231"/>
      <x:c r="C11" s="232"/>
      <x:c r="D11" s="230"/>
      <x:c r="E11" s="231"/>
      <x:c r="F11" s="232"/>
      <x:c r="G11" s="246"/>
      <x:c r="H11" s="247"/>
      <x:c r="I11" s="248"/>
      <x:c r="J11" s="230"/>
      <x:c r="K11" s="231"/>
      <x:c r="L11" s="232"/>
      <x:c r="M11" s="251"/>
      <x:c r="N11" s="252"/>
      <x:c r="O11" s="1"/>
      <x:c r="P11" s="1" t="n">
        <x:f>Acumulacao!C113</x:f>
        <x:v>44</x:v>
      </x:c>
      <x:c r="Q11" s="1" t="n">
        <x:f>Acumulacao!G113</x:f>
        <x:v>1197803.4684019126</x:v>
      </x:c>
      <x:c r="R11" s="1" t="n">
        <x:f>Acumulacao!J113</x:f>
        <x:v>3450000</x:v>
      </x:c>
      <x:c r="S11" s="1"/>
      <x:c r="T11" s="1"/>
      <x:c r="U11" s="1"/>
      <x:c r="V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 t="n">
        <x:f>Acumulacao!C125</x:f>
        <x:v>45</x:v>
      </x:c>
      <x:c r="Q12" s="1" t="n">
        <x:f>Acumulacao!G125</x:f>
        <x:v>1328477.9866705285</x:v>
      </x:c>
      <x:c r="R12" s="1" t="n">
        <x:f>Acumulacao!J125</x:f>
        <x:v>3450000</x:v>
      </x:c>
      <x:c r="S12" s="1"/>
      <x:c r="T12" s="1"/>
      <x:c r="U12" s="1"/>
      <x:c r="V12" s="1"/>
    </x:row>
    <x:row r="13">
      <x:c r="A13" s="53" t="str">
        <x:v>RECOMENDAÇÃO PRINCIPAL</x:v>
      </x:c>
      <x:c r="B13" s="53" t="str">
        <x:v>RECOMENDAÇÃO PRINCIPAL</x:v>
      </x:c>
      <x:c r="C13" s="53" t="str">
        <x:v>RECOMENDAÇÃO PRINCIPAL</x:v>
      </x:c>
      <x:c r="D13" s="53" t="str">
        <x:v>RECOMENDAÇÃO PRINCIPAL</x:v>
      </x:c>
      <x:c r="E13" s="53" t="str">
        <x:v>RECOMENDAÇÃO PRINCIPAL</x:v>
      </x:c>
      <x:c r="F13" s="53" t="str">
        <x:v>RECOMENDAÇÃO PRINCIPAL</x:v>
      </x:c>
      <x:c r="G13" s="53" t="str">
        <x:v>RECOMENDAÇÃO PRINCIPAL</x:v>
      </x:c>
      <x:c r="H13" s="53" t="str">
        <x:v>RECOMENDAÇÃO PRINCIPAL</x:v>
      </x:c>
      <x:c r="I13" s="53" t="str">
        <x:v>RECOMENDAÇÃO PRINCIPAL</x:v>
      </x:c>
      <x:c r="J13" s="53" t="str">
        <x:v>RECOMENDAÇÃO PRINCIPAL</x:v>
      </x:c>
      <x:c r="K13" s="53" t="str">
        <x:v>RECOMENDAÇÃO PRINCIPAL</x:v>
      </x:c>
      <x:c r="L13" s="53" t="str">
        <x:v>RECOMENDAÇÃO PRINCIPAL</x:v>
      </x:c>
      <x:c r="M13" s="53" t="str">
        <x:v>RECOMENDAÇÃO PRINCIPAL</x:v>
      </x:c>
      <x:c r="N13" s="53" t="str">
        <x:v>RECOMENDAÇÃO PRINCIPAL</x:v>
      </x:c>
      <x:c r="O13" s="1"/>
      <x:c r="P13" s="1" t="n">
        <x:f>Acumulacao!C137</x:f>
        <x:v>46</x:v>
      </x:c>
      <x:c r="Q13" s="1" t="n">
        <x:f>Acumulacao!G137</x:f>
        <x:v>1466691.4194546414</x:v>
      </x:c>
      <x:c r="R13" s="1" t="n">
        <x:f>Acumulacao!J137</x:f>
        <x:v>3450000</x:v>
      </x:c>
      <x:c r="S13" s="1"/>
      <x:c r="T13" s="1"/>
      <x:c r="U13" s="1"/>
      <x:c r="V13" s="1"/>
    </x:row>
    <x:row r="14">
      <x:c r="A14" s="266" t="str">
        <x:f>IF(Plano!B27&gt;=0,"O aporte atual cobre a necessidade estimada. Preserve a disciplina, revise o plano anualmente e teste o cenário Conservador.","Há déficit mensal de aporte. Priorize aumento gradual da contribuição, revisão da renda desejada ou extensão do prazo antes de assumir retorno maior.")</x:f>
        <x:v>O aporte atual cobre a necessidade estimada. Preserve a disciplina, revise o plano anualmente e teste o cenário Conservador.</x:v>
      </x:c>
      <x:c r="B14" s="267"/>
      <x:c r="C14" s="267"/>
      <x:c r="D14" s="267"/>
      <x:c r="E14" s="267"/>
      <x:c r="F14" s="267"/>
      <x:c r="G14" s="267"/>
      <x:c r="H14" s="267"/>
      <x:c r="I14" s="267"/>
      <x:c r="J14" s="267"/>
      <x:c r="K14" s="267"/>
      <x:c r="L14" s="267"/>
      <x:c r="M14" s="267"/>
      <x:c r="N14" s="268"/>
      <x:c r="O14" s="1"/>
      <x:c r="P14" s="1" t="n">
        <x:f>Acumulacao!C149</x:f>
        <x:v>47</x:v>
      </x:c>
      <x:c r="Q14" s="1" t="n">
        <x:f>Acumulacao!G149</x:f>
        <x:v>1612878.704130145</x:v>
      </x:c>
      <x:c r="R14" s="1" t="n">
        <x:f>Acumulacao!J149</x:f>
        <x:v>3450000</x:v>
      </x:c>
      <x:c r="S14" s="1"/>
      <x:c r="T14" s="1"/>
      <x:c r="U14" s="1"/>
      <x:c r="V14" s="1"/>
    </x:row>
    <x:row r="15">
      <x:c r="A15" s="269"/>
      <x:c r="B15" s="270"/>
      <x:c r="C15" s="270"/>
      <x:c r="D15" s="270"/>
      <x:c r="E15" s="270"/>
      <x:c r="F15" s="270"/>
      <x:c r="G15" s="270"/>
      <x:c r="H15" s="270"/>
      <x:c r="I15" s="270"/>
      <x:c r="J15" s="270"/>
      <x:c r="K15" s="270"/>
      <x:c r="L15" s="270"/>
      <x:c r="M15" s="270"/>
      <x:c r="N15" s="271"/>
      <x:c r="O15" s="1"/>
      <x:c r="P15" s="1" t="n">
        <x:f>Acumulacao!C161</x:f>
        <x:v>48</x:v>
      </x:c>
      <x:c r="Q15" s="1" t="n">
        <x:f>Acumulacao!G161</x:f>
        <x:v>1767499.8706138507</x:v>
      </x:c>
      <x:c r="R15" s="1" t="n">
        <x:f>Acumulacao!J161</x:f>
        <x:v>3450000</x:v>
      </x:c>
      <x:c r="S15" s="1"/>
      <x:c r="T15" s="1"/>
      <x:c r="U15" s="1"/>
      <x:c r="V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 t="n">
        <x:f>Acumulacao!C173</x:f>
        <x:v>49</x:v>
      </x:c>
      <x:c r="Q16" s="1" t="n">
        <x:f>Acumulacao!G173</x:f>
        <x:v>1931041.489010078</x:v>
      </x:c>
      <x:c r="R16" s="1" t="n">
        <x:f>Acumulacao!J173</x:f>
        <x:v>3450000</x:v>
      </x:c>
      <x:c r="S16" s="1"/>
      <x:c r="T16" s="1"/>
      <x:c r="U16" s="1"/>
      <x:c r="V16" s="1"/>
    </x:row>
    <x:row r="17">
      <x:c r="A17" s="53" t="str">
        <x:v>MARCOS DO PLANO</x:v>
      </x:c>
      <x:c r="B17" s="53" t="str">
        <x:v>MARCOS DO PLANO</x:v>
      </x:c>
      <x:c r="C17" s="53" t="str">
        <x:v>MARCOS DO PLANO</x:v>
      </x:c>
      <x:c r="D17" s="53" t="str">
        <x:v>MARCOS DO PLANO</x:v>
      </x:c>
      <x:c r="E17" s="53" t="str">
        <x:v>MARCOS DO PLANO</x:v>
      </x:c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 t="n">
        <x:f>Acumulacao!C185</x:f>
        <x:v>50</x:v>
      </x:c>
      <x:c r="Q17" s="1" t="n">
        <x:f>Acumulacao!G185</x:f>
        <x:v>2104018.200775318</x:v>
      </x:c>
      <x:c r="R17" s="1" t="n">
        <x:f>Acumulacao!J185</x:f>
        <x:v>3450000</x:v>
      </x:c>
      <x:c r="S17" s="1"/>
      <x:c r="T17" s="1"/>
      <x:c r="U17" s="1"/>
      <x:c r="V17" s="1"/>
    </x:row>
    <x:row r="18" ht="42" customHeight="1">
      <x:c r="A18" s="23" t="str">
        <x:v>Idade</x:v>
      </x:c>
      <x:c r="B18" s="24" t="str">
        <x:v>Ano</x:v>
      </x:c>
      <x:c r="C18" s="24" t="str">
        <x:v>Patrimônio projetado</x:v>
      </x:c>
      <x:c r="D18" s="24" t="str">
        <x:v>% da meta</x:v>
      </x:c>
      <x:c r="E18" s="25" t="str">
        <x:v>Leitura</x:v>
      </x:c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 t="n">
        <x:f>Acumulacao!C197</x:f>
        <x:v>51</x:v>
      </x:c>
      <x:c r="Q18" s="1" t="n">
        <x:f>Acumulacao!G197</x:f>
        <x:v>2286974.3382193223</x:v>
      </x:c>
      <x:c r="R18" s="1" t="n">
        <x:f>Acumulacao!J197</x:f>
        <x:v>3450000</x:v>
      </x:c>
      <x:c r="S18" s="1"/>
      <x:c r="T18" s="1"/>
      <x:c r="U18" s="1"/>
      <x:c r="V18" s="1"/>
    </x:row>
    <x:row r="19">
      <x:c r="A19" s="147" t="n">
        <x:v>35</x:v>
      </x:c>
      <x:c r="B19" s="147" t="n">
        <x:f>YEAR(EDATE(Plano!$B$3,(A19-Plano!$B$7)*12))</x:f>
        <x:v>2026</x:v>
      </x:c>
      <x:c r="C19" s="186" t="n">
        <x:f>INDEX(Acumulacao!$G$5:$G$485,MATCH((A19-Plano!$B$7)*12,Acumulacao!$A$5:$A$485,0))</x:f>
        <x:v>300000</x:v>
      </x:c>
      <x:c r="D19" s="185" t="n">
        <x:f>IFERROR(C19/Plano!$B$24,0)</x:f>
        <x:v>0.08695652173913043</x:v>
      </x:c>
      <x:c r="E19" s="180" t="str">
        <x:f>IF(A19&lt;Plano!$B$8,"Acumulação",IF(C19&gt;=Plano!$B$24,"Meta alcançada","Abaixo da meta"))</x:f>
        <x:v>Acumulação</x:v>
      </x:c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 t="n">
        <x:f>Acumulacao!C209</x:f>
        <x:v>52</x:v>
      </x:c>
      <x:c r="Q19" s="1" t="n">
        <x:f>Acumulacao!G209</x:f>
        <x:v>2480485.637438942</x:v>
      </x:c>
      <x:c r="R19" s="1" t="n">
        <x:f>Acumulacao!J209</x:f>
        <x:v>3450000</x:v>
      </x:c>
      <x:c r="S19" s="1"/>
      <x:c r="T19" s="1"/>
      <x:c r="U19" s="1"/>
      <x:c r="V19" s="1"/>
    </x:row>
    <x:row r="20">
      <x:c r="A20" s="148" t="n">
        <x:v>40</x:v>
      </x:c>
      <x:c r="B20" s="148" t="n">
        <x:f>YEAR(EDATE(Plano!$B$3,(A20-Plano!$B$7)*12))</x:f>
        <x:v>2031</x:v>
      </x:c>
      <x:c r="C20" s="193" t="n">
        <x:f>INDEX(Acumulacao!$G$5:$G$485,MATCH((A20-Plano!$B$7)*12,Acumulacao!$A$5:$A$485,0))</x:f>
        <x:v>742599.4435888259</x:v>
      </x:c>
      <x:c r="D20" s="192" t="n">
        <x:f>IFERROR(C20/Plano!$B$24,0)</x:f>
        <x:v>0.215246215532993</x:v>
      </x:c>
      <x:c r="E20" s="187" t="str">
        <x:f>IF(A20&lt;Plano!$B$8,"Acumulação",IF(C20&gt;=Plano!$B$24,"Meta alcançada","Abaixo da meta"))</x:f>
        <x:v>Acumulação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 t="n">
        <x:f>Acumulacao!C221</x:f>
        <x:v>53</x:v>
      </x:c>
      <x:c r="Q20" s="1" t="n">
        <x:f>Acumulacao!G221</x:f>
        <x:v>2685161.050075078</x:v>
      </x:c>
      <x:c r="R20" s="1" t="n">
        <x:f>Acumulacao!J221</x:f>
        <x:v>3450000</x:v>
      </x:c>
      <x:c r="S20" s="1"/>
      <x:c r="T20" s="1"/>
      <x:c r="U20" s="1"/>
      <x:c r="V20" s="1"/>
    </x:row>
    <x:row r="21">
      <x:c r="A21" s="148" t="n">
        <x:v>45</x:v>
      </x:c>
      <x:c r="B21" s="148" t="n">
        <x:f>YEAR(EDATE(Plano!$B$3,(A21-Plano!$B$7)*12))</x:f>
        <x:v>2036</x:v>
      </x:c>
      <x:c r="C21" s="193" t="n">
        <x:f>INDEX(Acumulacao!$G$5:$G$485,MATCH((A21-Plano!$B$7)*12,Acumulacao!$A$5:$A$485,0))</x:f>
        <x:v>1328477.9866705285</x:v>
      </x:c>
      <x:c r="D21" s="192" t="n">
        <x:f>IFERROR(C21/Plano!$B$24,0)</x:f>
        <x:v>0.3850660830929068</x:v>
      </x:c>
      <x:c r="E21" s="187" t="str">
        <x:f>IF(A21&lt;Plano!$B$8,"Acumulação",IF(C21&gt;=Plano!$B$24,"Meta alcançada","Abaixo da meta"))</x:f>
        <x:v>Acumulação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 t="n">
        <x:f>Acumulacao!C233</x:f>
        <x:v>54</x:v>
      </x:c>
      <x:c r="Q21" s="1" t="n">
        <x:f>Acumulacao!G233</x:f>
        <x:v>2901644.659594067</x:v>
      </x:c>
      <x:c r="R21" s="1" t="n">
        <x:f>Acumulacao!J233</x:f>
        <x:v>3450000</x:v>
      </x:c>
      <x:c r="S21" s="1"/>
      <x:c r="T21" s="1"/>
      <x:c r="U21" s="1"/>
      <x:c r="V21" s="1"/>
    </x:row>
    <x:row r="22">
      <x:c r="A22" s="148" t="n">
        <x:v>50</x:v>
      </x:c>
      <x:c r="B22" s="148" t="n">
        <x:f>YEAR(EDATE(Plano!$B$3,(A22-Plano!$B$7)*12))</x:f>
        <x:v>2041</x:v>
      </x:c>
      <x:c r="C22" s="193" t="n">
        <x:f>INDEX(Acumulacao!$G$5:$G$485,MATCH((A22-Plano!$B$7)*12,Acumulacao!$A$5:$A$485,0))</x:f>
        <x:v>2104018.200775318</x:v>
      </x:c>
      <x:c r="D22" s="192" t="n">
        <x:f>IFERROR(C22/Plano!$B$24,0)</x:f>
        <x:v>0.6098603480508168</x:v>
      </x:c>
      <x:c r="E22" s="187" t="str">
        <x:f>IF(A22&lt;Plano!$B$8,"Acumulação",IF(C22&gt;=Plano!$B$24,"Meta alcançada","Abaixo da meta"))</x:f>
        <x:v>Acumulação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 t="n">
        <x:f>Acumulacao!C245</x:f>
        <x:v>55</x:v>
      </x:c>
      <x:c r="Q22" s="1" t="n">
        <x:f>Acumulacao!G245</x:f>
        <x:v>3130617.7081237673</x:v>
      </x:c>
      <x:c r="R22" s="1" t="n">
        <x:f>Acumulacao!J245</x:f>
        <x:v>3450000</x:v>
      </x:c>
      <x:c r="S22" s="1"/>
      <x:c r="T22" s="1"/>
      <x:c r="U22" s="1"/>
      <x:c r="V22" s="1"/>
    </x:row>
    <x:row r="23">
      <x:c r="A23" s="148" t="n">
        <x:v>55</x:v>
      </x:c>
      <x:c r="B23" s="148" t="n">
        <x:f>YEAR(EDATE(Plano!$B$3,(A23-Plano!$B$7)*12))</x:f>
        <x:v>2046</x:v>
      </x:c>
      <x:c r="C23" s="193" t="n">
        <x:f>INDEX(Acumulacao!$G$5:$G$485,MATCH((A23-Plano!$B$7)*12,Acumulacao!$A$5:$A$485,0))</x:f>
        <x:v>3130617.7081237673</x:v>
      </x:c>
      <x:c r="D23" s="192" t="n">
        <x:f>IFERROR(C23/Plano!$B$24,0)</x:f>
        <x:v>0.9074254226445703</x:v>
      </x:c>
      <x:c r="E23" s="187" t="str">
        <x:f>IF(A23&lt;Plano!$B$8,"Acumulação",IF(C23&gt;=Plano!$B$24,"Meta alcançada","Abaixo da meta"))</x:f>
        <x:v>Acumulação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 t="n">
        <x:f>Acumulacao!C257</x:f>
        <x:v>56</x:v>
      </x:c>
      <x:c r="Q23" s="1" t="n">
        <x:f>Acumulacao!G257</x:f>
        <x:v>3372800.7402224885</x:v>
      </x:c>
      <x:c r="R23" s="1" t="n">
        <x:f>Acumulacao!J257</x:f>
        <x:v>3450000</x:v>
      </x:c>
      <x:c r="S23" s="1"/>
      <x:c r="T23" s="1"/>
      <x:c r="U23" s="1"/>
      <x:c r="V23" s="1"/>
    </x:row>
    <x:row r="24">
      <x:c r="A24" s="148" t="n">
        <x:v>60</x:v>
      </x:c>
      <x:c r="B24" s="148" t="n">
        <x:f>YEAR(EDATE(Plano!$B$3,(A24-Plano!$B$7)*12))</x:f>
        <x:v>2051</x:v>
      </x:c>
      <x:c r="C24" s="193" t="n">
        <x:f>INDEX(Acumulacao!$G$5:$G$485,MATCH((A24-Plano!$B$7)*12,Acumulacao!$A$5:$A$485,0))</x:f>
        <x:v>4489549.88123436</x:v>
      </x:c>
      <x:c r="D24" s="192" t="n">
        <x:f>IFERROR(C24/Plano!$B$24,0)</x:f>
        <x:v>1.301318806154887</x:v>
      </x:c>
      <x:c r="E24" s="187" t="str">
        <x:f>IF(A24&lt;Plano!$B$8,"Acumulação",IF(C24&gt;=Plano!$B$24,"Meta alcançada","Abaixo da meta"))</x:f>
        <x:v>Meta alcançada</x:v>
      </x:c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 t="n">
        <x:f>Acumulacao!C269</x:f>
        <x:v>57</x:v>
      </x:c>
      <x:c r="Q24" s="1" t="n">
        <x:f>Acumulacao!G269</x:f>
        <x:v>3628955.8703269046</x:v>
      </x:c>
      <x:c r="R24" s="1" t="n">
        <x:f>Acumulacao!J269</x:f>
        <x:v>3450000</x:v>
      </x:c>
      <x:c r="S24" s="1"/>
      <x:c r="T24" s="1"/>
      <x:c r="U24" s="1"/>
      <x:c r="V24" s="1"/>
    </x:row>
    <x:row r="25">
      <x:c r="A25" s="148"/>
      <x:c r="B25" s="148"/>
      <x:c r="C25" s="193"/>
      <x:c r="D25" s="192"/>
      <x:c r="E25" s="187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 t="n">
        <x:f>Acumulacao!C281</x:f>
        <x:v>58</x:v>
      </x:c>
      <x:c r="Q25" s="1" t="n">
        <x:f>Acumulacao!G281</x:f>
        <x:v>3899889.181014268</x:v>
      </x:c>
      <x:c r="R25" s="1" t="n">
        <x:f>Acumulacao!J281</x:f>
        <x:v>3450000</x:v>
      </x:c>
      <x:c r="S25" s="1"/>
      <x:c r="T25" s="1"/>
      <x:c r="U25" s="1"/>
      <x:c r="V25" s="1"/>
    </x:row>
    <x:row r="26">
      <x:c r="A26" s="148"/>
      <x:c r="B26" s="148"/>
      <x:c r="C26" s="193"/>
      <x:c r="D26" s="192"/>
      <x:c r="E26" s="187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 t="n">
        <x:f>Acumulacao!C293</x:f>
        <x:v>59</x:v>
      </x:c>
      <x:c r="Q26" s="1" t="n">
        <x:f>Acumulacao!G293</x:f>
        <x:v>4186453.2596259015</x:v>
      </x:c>
      <x:c r="R26" s="1" t="n">
        <x:f>Acumulacao!J293</x:f>
        <x:v>3450000</x:v>
      </x:c>
      <x:c r="S26" s="1"/>
      <x:c r="T26" s="1"/>
      <x:c r="U26" s="1"/>
      <x:c r="V26" s="1"/>
    </x:row>
    <x:row r="27">
      <x:c r="A27" s="149"/>
      <x:c r="B27" s="149"/>
      <x:c r="C27" s="200"/>
      <x:c r="D27" s="199"/>
      <x:c r="E27" s="194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 t="n">
        <x:f>Acumulacao!C305</x:f>
        <x:v>60</x:v>
      </x:c>
      <x:c r="Q27" s="1" t="n">
        <x:f>Acumulacao!G305</x:f>
        <x:v>4489549.88123436</x:v>
      </x:c>
      <x:c r="R27" s="1" t="n">
        <x:f>Acumulacao!J305</x:f>
        <x:v>3450000</x:v>
      </x:c>
      <x:c r="S27" s="1"/>
      <x:c r="T27" s="1"/>
      <x:c r="U27" s="1"/>
      <x:c r="V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53" t="str">
        <x:v>COMO DECIDIR</x:v>
      </x:c>
      <x:c r="B30" s="53" t="str">
        <x:v>COMO DECIDIR</x:v>
      </x:c>
      <x:c r="C30" s="53" t="str">
        <x:v>COMO DECIDIR</x:v>
      </x:c>
      <x:c r="D30" s="53" t="str">
        <x:v>COMO DECIDIR</x:v>
      </x:c>
      <x:c r="E30" s="53" t="str">
        <x:v>COMO DECIDIR</x:v>
      </x:c>
      <x:c r="F30" s="53" t="str">
        <x:v>COMO DECIDIR</x:v>
      </x:c>
      <x:c r="G30" s="53" t="str">
        <x:v>COMO DECIDIR</x:v>
      </x:c>
      <x:c r="H30" s="53" t="str">
        <x:v>COMO DECIDIR</x:v>
      </x:c>
      <x:c r="I30" s="53" t="str">
        <x:v>COMO DECIDIR</x:v>
      </x:c>
      <x:c r="J30" s="53" t="str">
        <x:v>COMO DECIDIR</x:v>
      </x:c>
      <x:c r="K30" s="53" t="str">
        <x:v>COMO DECIDIR</x:v>
      </x:c>
      <x:c r="L30" s="53" t="str">
        <x:v>COMO DECIDIR</x:v>
      </x:c>
      <x:c r="M30" s="53" t="str">
        <x:v>COMO DECIDIR</x:v>
      </x:c>
      <x:c r="N30" s="53" t="str">
        <x:v>COMO DECIDIR</x:v>
      </x:c>
      <x:c r="O30" s="1"/>
      <x:c r="P30" s="1"/>
      <x:c r="Q30" s="1"/>
      <x:c r="R30" s="1"/>
      <x:c r="S30" s="1"/>
      <x:c r="T30" s="1"/>
      <x:c r="U30" s="1"/>
      <x:c r="V30" s="1"/>
    </x:row>
    <x:row r="31">
      <x:c r="A31" s="290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B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C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D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E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F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G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H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I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J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K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L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M31" s="291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N31" s="292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O31" s="1"/>
      <x:c r="P31" s="1"/>
      <x:c r="Q31" s="1"/>
      <x:c r="R31" s="1"/>
      <x:c r="S31" s="1"/>
      <x:c r="T31" s="1"/>
      <x:c r="U31" s="1"/>
      <x:c r="V31" s="1"/>
    </x:row>
    <x:row r="32">
      <x:c r="A32" s="293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B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C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D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E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F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G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H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I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J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K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L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M32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N32" s="295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O32" s="1"/>
      <x:c r="P32" s="1"/>
      <x:c r="Q32" s="1"/>
      <x:c r="R32" s="1"/>
      <x:c r="S32" s="1"/>
      <x:c r="T32" s="1"/>
      <x:c r="U32" s="1"/>
      <x:c r="V32" s="1"/>
    </x:row>
    <x:row r="33">
      <x:c r="A33" s="293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B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C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D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E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F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G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H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I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J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K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L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M33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N33" s="295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O33" s="1"/>
      <x:c r="P33" s="1"/>
      <x:c r="Q33" s="1"/>
      <x:c r="R33" s="1"/>
      <x:c r="S33" s="1"/>
      <x:c r="T33" s="1"/>
      <x:c r="U33" s="1"/>
      <x:c r="V33" s="1"/>
    </x:row>
    <x:row r="34">
      <x:c r="A34" s="293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B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C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D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E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F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G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H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I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J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K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L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M34" s="294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N34" s="295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O34" s="1"/>
      <x:c r="P34" s="1"/>
      <x:c r="Q34" s="1"/>
      <x:c r="R34" s="1"/>
      <x:c r="S34" s="1"/>
      <x:c r="T34" s="1"/>
      <x:c r="U34" s="1"/>
      <x:c r="V34" s="1"/>
    </x:row>
    <x:row r="35">
      <x:c r="A35" s="296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B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C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D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E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F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G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H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I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J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K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L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M35" s="297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N35" s="298" t="str">
        <x:v>1) Se o aporte atual estiver abaixo do necessário, escolha um aumento sustentável. 2) Teste o cenário Conservador antes de concluir. 3) Verifique na aba Renda_Futura se o saldo permanece positivo até a longevidade escolhida. 4) Revise patrimônio, aporte, inflação e objetivo pelo menos uma vez por ano. 5) Trate a projeção como guia: retornos, impostos, custos e renda podem mudar.</x:v>
      </x:c>
      <x:c r="O35" s="1"/>
      <x:c r="P35" s="1"/>
      <x:c r="Q35" s="1"/>
      <x:c r="R35" s="1"/>
      <x:c r="S35" s="1"/>
      <x:c r="T35" s="1"/>
      <x:c r="U35" s="1"/>
      <x:c r="V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N1"/>
    <x:mergeCell ref="A2:N2"/>
    <x:mergeCell ref="A5:C5"/>
    <x:mergeCell ref="A6:C7"/>
    <x:mergeCell ref="D5:F5"/>
    <x:mergeCell ref="D6:F7"/>
    <x:mergeCell ref="G5:I5"/>
    <x:mergeCell ref="G6:I7"/>
    <x:mergeCell ref="J5:L5"/>
    <x:mergeCell ref="J6:L7"/>
    <x:mergeCell ref="M5:N5"/>
    <x:mergeCell ref="M6:N7"/>
    <x:mergeCell ref="A9:C9"/>
    <x:mergeCell ref="A10:C11"/>
    <x:mergeCell ref="D9:F9"/>
    <x:mergeCell ref="D10:F11"/>
    <x:mergeCell ref="G9:I9"/>
    <x:mergeCell ref="G10:I11"/>
    <x:mergeCell ref="J9:L9"/>
    <x:mergeCell ref="J10:L11"/>
    <x:mergeCell ref="M9:N9"/>
    <x:mergeCell ref="M10:N11"/>
    <x:mergeCell ref="A13:N13"/>
    <x:mergeCell ref="A14:N15"/>
    <x:mergeCell ref="A17:E17"/>
    <x:mergeCell ref="A30:N30"/>
    <x:mergeCell ref="A31:N35"/>
  </x:mergeCells>
  <x:conditionalFormatting sqref="G10:I11">
    <x:cfRule type="cellIs" dxfId="8" priority="1" operator="lessThan">
      <x:formula>0</x:formula>
    </x:cfRule>
    <x:cfRule type="cellIs" dxfId="9" priority="2">
      <x:formula>0</x:formula>
    </x:cfRule>
  </x:conditionalFormatting>
  <x:pageMargins left="0.7" right="0.7" top="0.75" bottom="0.75" header="0.3" footer="0.3"/>
  <x:drawing xmlns:r="http://schemas.openxmlformats.org/officeDocument/2006/relationships" r:id="R586c27755b534d64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2" hidden="0" customWidth="1"/>
    <x:col min="3" max="3" width="4" hidden="0" customWidth="1"/>
    <x:col min="4" max="4" width="34" hidden="0" customWidth="1"/>
    <x:col min="5" max="5" width="16" hidden="0" customWidth="1"/>
    <x:col min="6" max="6" width="29" hidden="0" customWidth="1"/>
    <x:col min="7" max="7" width="31" hidden="0" customWidth="1"/>
    <x:col min="8" max="8" width="17" hidden="0" customWidth="1"/>
  </x:cols>
  <x:sheetData>
    <x:row r="1" ht="34" customHeight="1">
      <x:c r="A1" s="4" t="str">
        <x:v>PLANO DE APOSENTADORIA E INDEPENDÊNCIA FINANCEIRA</x:v>
      </x:c>
      <x:c r="B1" s="4" t="str">
        <x:v>PLANO DE APOSENTADORIA E INDEPENDÊNCIA FINANCEIRA</x:v>
      </x:c>
      <x:c r="C1" s="4" t="str">
        <x:v>PLANO DE APOSENTADORIA E INDEPENDÊNCIA FINANCEIRA</x:v>
      </x:c>
      <x:c r="D1" s="4" t="str">
        <x:v>PLANO DE APOSENTADORIA E INDEPENDÊNCIA FINANCEIRA</x:v>
      </x:c>
      <x:c r="E1" s="4" t="str">
        <x:v>PLANO DE APOSENTADORIA E INDEPENDÊNCIA FINANCEIRA</x:v>
      </x:c>
      <x:c r="F1" s="4" t="str">
        <x:v>PLANO DE APOSENTADORIA E INDEPENDÊNCIA FINANCEIRA</x:v>
      </x:c>
      <x:c r="G1" s="4" t="str">
        <x:v>PLANO DE APOSENTADORIA E INDEPENDÊNCIA FINANCEIRA</x:v>
      </x:c>
      <x:c r="H1" s="4" t="str">
        <x:v>PLANO DE APOSENTADORIA E INDEPENDÊNCIA FINANCEIRA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30" customHeight="1">
      <x:c r="A2" s="8" t="str">
        <x:v>Altere as células amarelas. Resultados em verde são calculados automaticamente em valores reais, isto é, no poder de compra da data da análise.</x:v>
      </x:c>
      <x:c r="B2" s="8" t="str">
        <x:v>Altere as células amarelas. Resultados em verde são calculados automaticamente em valores reais, isto é, no poder de compra da data da análise.</x:v>
      </x:c>
      <x:c r="C2" s="8" t="str">
        <x:v>Altere as células amarelas. Resultados em verde são calculados automaticamente em valores reais, isto é, no poder de compra da data da análise.</x:v>
      </x:c>
      <x:c r="D2" s="8" t="str">
        <x:v>Altere as células amarelas. Resultados em verde são calculados automaticamente em valores reais, isto é, no poder de compra da data da análise.</x:v>
      </x:c>
      <x:c r="E2" s="8" t="str">
        <x:v>Altere as células amarelas. Resultados em verde são calculados automaticamente em valores reais, isto é, no poder de compra da data da análise.</x:v>
      </x:c>
      <x:c r="F2" s="8" t="str">
        <x:v>Altere as células amarelas. Resultados em verde são calculados automaticamente em valores reais, isto é, no poder de compra da data da análise.</x:v>
      </x:c>
      <x:c r="G2" s="8" t="str">
        <x:v>Altere as células amarelas. Resultados em verde são calculados automaticamente em valores reais, isto é, no poder de compra da data da análise.</x:v>
      </x:c>
      <x:c r="H2" s="8" t="str">
        <x:v>Altere as células amarelas. Resultados em verde são calculados automaticamente em valores reais, isto é, no poder de compra da data da análise.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9" t="str">
        <x:v>Data da análise</x:v>
      </x:c>
      <x:c r="B3" s="87" t="n">
        <x:v>46294.5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42" customHeight="1">
      <x:c r="A5" s="23" t="str">
        <x:v>Premissa</x:v>
      </x:c>
      <x:c r="B5" s="25" t="str">
        <x:v>Valor</x:v>
      </x:c>
      <x:c r="C5" s="1"/>
      <x:c r="D5" s="53" t="str">
        <x:v>LEITURA E DECISÃO</x:v>
      </x:c>
      <x:c r="E5" s="53" t="str">
        <x:v>LEITURA E DECISÃO</x:v>
      </x:c>
      <x:c r="F5" s="53" t="str">
        <x:v>LEITURA E DECISÃO</x:v>
      </x:c>
      <x:c r="G5" s="53" t="str">
        <x:v>LEITURA E DECISÃO</x:v>
      </x:c>
      <x:c r="H5" s="53" t="str">
        <x:v>LEITURA E DECISÃO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>
      <x:c r="A6" s="88" t="str">
        <x:v>Cenário selecionado</x:v>
      </x:c>
      <x:c r="B6" s="27" t="str">
        <x:v>Base</x:v>
      </x:c>
      <x:c r="C6" s="1"/>
      <x:c r="D6" s="134" t="str">
        <x:f>IF(B25&gt;=B24,"PLANO FINANCEIRAMENTE SUFICIENTE NO CENÁRIO SELECIONADO",IF(B27&gt;=0,"APORTE SUFICIENTE, MAS A META EXIGE REVISÃO DAS PREMISSAS","DÉFICIT DE APORTE: AUMENTE CONTRIBUIÇÕES, AJUSTE A META OU O PRAZO"))</x:f>
        <x:v>PLANO FINANCEIRAMENTE SUFICIENTE NO CENÁRIO SELECIONADO</x:v>
      </x:c>
      <x:c r="E6" s="135"/>
      <x:c r="F6" s="135"/>
      <x:c r="G6" s="135"/>
      <x:c r="H6" s="136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>
      <x:c r="A7" s="88" t="str">
        <x:v>Idade atual</x:v>
      </x:c>
      <x:c r="B7" s="89" t="n">
        <x:v>35</x:v>
      </x:c>
      <x:c r="C7" s="1"/>
      <x:c r="D7" s="137"/>
      <x:c r="E7" s="138"/>
      <x:c r="F7" s="138"/>
      <x:c r="G7" s="138"/>
      <x:c r="H7" s="139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>
      <x:c r="A8" s="88" t="str">
        <x:v>Idade de aposentadoria</x:v>
      </x:c>
      <x:c r="B8" s="89" t="n">
        <x:v>60</x:v>
      </x:c>
      <x:c r="C8" s="1"/>
      <x:c r="D8" s="137"/>
      <x:c r="E8" s="138"/>
      <x:c r="F8" s="138"/>
      <x:c r="G8" s="138"/>
      <x:c r="H8" s="139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>
      <x:c r="A9" s="88" t="str">
        <x:v>Expectativa de vida</x:v>
      </x:c>
      <x:c r="B9" s="89" t="n">
        <x:v>90</x:v>
      </x:c>
      <x:c r="C9" s="1"/>
      <x:c r="D9" s="137"/>
      <x:c r="E9" s="138"/>
      <x:c r="F9" s="138"/>
      <x:c r="G9" s="138"/>
      <x:c r="H9" s="139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>
      <x:c r="A10" s="88" t="str">
        <x:v>Renda mensal desejada (valor de hoje)</x:v>
      </x:c>
      <x:c r="B10" s="90" t="n">
        <x:v>14000</x:v>
      </x:c>
      <x:c r="C10" s="1"/>
      <x:c r="D10" s="140"/>
      <x:c r="E10" s="141"/>
      <x:c r="F10" s="141"/>
      <x:c r="G10" s="141"/>
      <x:c r="H10" s="142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>
      <x:c r="A11" s="88" t="str">
        <x:v>Outras rendas mensais na aposentadoria</x:v>
      </x:c>
      <x:c r="B11" s="90" t="n">
        <x:v>2500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>
      <x:c r="A12" s="88" t="str">
        <x:v>Taxa de retirada anual</x:v>
      </x:c>
      <x:c r="B12" s="91" t="n">
        <x:v>0.04</x:v>
      </x:c>
      <x:c r="C12" s="1"/>
      <x:c r="D12" s="78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2" s="79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2" s="79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2" s="79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2" s="80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>
      <x:c r="A13" s="88" t="str">
        <x:v>Retorno real anual na fase de renda</x:v>
      </x:c>
      <x:c r="B13" s="91" t="n">
        <x:v>0.03</x:v>
      </x:c>
      <x:c r="C13" s="1"/>
      <x:c r="D13" s="81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3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3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3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3" s="83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>
      <x:c r="A14" s="1"/>
      <x:c r="B14" s="1"/>
      <x:c r="C14" s="1"/>
      <x:c r="D14" s="81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4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4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4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4" s="83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>
      <x:c r="A15" s="53" t="str">
        <x:v>RESULTADOS DO PLANO</x:v>
      </x:c>
      <x:c r="B15" s="53" t="str">
        <x:v>RESULTADOS DO PLANO</x:v>
      </x:c>
      <x:c r="C15" s="53" t="str">
        <x:v>RESULTADOS DO PLANO</x:v>
      </x:c>
      <x:c r="D15" s="146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5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5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5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5" s="83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95" t="str">
        <x:v>Patrimônio atual</x:v>
      </x:c>
      <x:c r="B16" s="102" t="n">
        <x:f>Carteira!B3</x:f>
        <x:v>300000</x:v>
      </x:c>
      <x:c r="C16" s="1"/>
      <x:c r="D16" s="81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6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6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6" s="82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6" s="83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96" t="str">
        <x:v>Aporte mensal atual</x:v>
      </x:c>
      <x:c r="B17" s="103" t="n">
        <x:f>Carteira!D3</x:f>
        <x:v>5000</x:v>
      </x:c>
      <x:c r="C17" s="1"/>
      <x:c r="D17" s="84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E17" s="85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F17" s="85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G17" s="85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H17" s="86" t="str">
        <x:v>Decisão apoiada: entender se o patrimônio atual e o aporte mensal conseguem financiar a renda desejada no prazo escolhido. Se o plano não fechar, compare quatro alavancas: aporte, idade de aposentadoria, renda desejada e premissas de retorno. A planilha não recomenda produtos financeiros nem substitui orientação profissional.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96" t="str">
        <x:v>Retorno nominal do cenário</x:v>
      </x:c>
      <x:c r="B18" s="104" t="n">
        <x:f>INDEX(Cenarios!$B$5:$B$7,MATCH(B6,Cenarios!$A$5:$A$7,0))</x:f>
        <x:v>0.1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96" t="str">
        <x:v>Inflação do cenário</x:v>
      </x:c>
      <x:c r="B19" s="104" t="n">
        <x:f>INDEX(Cenarios!$C$5:$C$7,MATCH(B6,Cenarios!$A$5:$A$7,0))</x:f>
        <x:v>0.04</x:v>
      </x:c>
      <x:c r="C19" s="1"/>
      <x:c r="D19" s="53" t="str">
        <x:v>ALERTAS DE CONSISTÊNCIA</x:v>
      </x:c>
      <x:c r="E19" s="53" t="str">
        <x:v>ALERTAS DE CONSISTÊNCIA</x:v>
      </x:c>
      <x:c r="F19" s="53" t="str">
        <x:v>ALERTAS DE CONSISTÊNCIA</x:v>
      </x:c>
      <x:c r="G19" s="53" t="str">
        <x:v>ALERTAS DE CONSISTÊNCIA</x:v>
      </x:c>
      <x:c r="H19" s="53" t="str">
        <x:v>ALERTAS DE CONSISTÊNCIA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 ht="42" customHeight="1">
      <x:c r="A20" s="96" t="str">
        <x:v>Retorno real anual</x:v>
      </x:c>
      <x:c r="B20" s="104" t="n">
        <x:f>(1+B18)/(1+B19)-1</x:f>
        <x:v>0.05769230769230771</x:v>
      </x:c>
      <x:c r="C20" s="1"/>
      <x:c r="D20" s="23" t="str">
        <x:v>Verificação</x:v>
      </x:c>
      <x:c r="E20" s="24" t="str">
        <x:v>Status</x:v>
      </x:c>
      <x:c r="F20" s="24" t="str">
        <x:v>Por quê</x:v>
      </x:c>
      <x:c r="G20" s="24" t="str">
        <x:v>Ação</x:v>
      </x:c>
      <x:c r="H20" s="25" t="str">
        <x:v>Prioridade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96" t="str">
        <x:v>Retorno real mensal</x:v>
      </x:c>
      <x:c r="B21" s="104" t="n">
        <x:f>(1+B20)^(1/12)-1</x:f>
        <x:v>0.004685062969678855</x:v>
      </x:c>
      <x:c r="C21" s="1"/>
      <x:c r="D21" s="150" t="str">
        <x:v>Idade-alvo maior que idade atual</x:v>
      </x:c>
      <x:c r="E21" s="159" t="str">
        <x:f>IF(B8&gt;B7,"OK","REVISAR")</x:f>
        <x:v>OK</x:v>
      </x:c>
      <x:c r="F21" s="150" t="str">
        <x:v>Evita prazo negativo</x:v>
      </x:c>
      <x:c r="G21" s="150" t="str">
        <x:v>Revise as idades</x:v>
      </x:c>
      <x:c r="H21" s="150" t="str">
        <x:v>Alta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96" t="str">
        <x:v>Meses até a aposentadoria</x:v>
      </x:c>
      <x:c r="B22" s="105" t="n">
        <x:f>MAX(0,(B8-B7)*12)</x:f>
        <x:v>300</x:v>
      </x:c>
      <x:c r="C22" s="1"/>
      <x:c r="D22" s="151" t="str">
        <x:v>Expectativa de vida maior que aposentadoria</x:v>
      </x:c>
      <x:c r="E22" s="160" t="str">
        <x:f>IF(B9&gt;B8,"OK","REVISAR")</x:f>
        <x:v>OK</x:v>
      </x:c>
      <x:c r="F22" s="151" t="str">
        <x:v>Permite testar a fase de renda</x:v>
      </x:c>
      <x:c r="G22" s="151" t="str">
        <x:v>Revise a longevidade</x:v>
      </x:c>
      <x:c r="H22" s="151" t="str">
        <x:v>Alta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96" t="str">
        <x:v>Renda mensal a financiar pela carteira</x:v>
      </x:c>
      <x:c r="B23" s="103" t="n">
        <x:f>MAX(0,B10-B11)</x:f>
        <x:v>11500</x:v>
      </x:c>
      <x:c r="C23" s="1"/>
      <x:c r="D23" s="151" t="str">
        <x:v>Retirada entre 2% e 6%</x:v>
      </x:c>
      <x:c r="E23" s="160" t="str">
        <x:f>IF(AND(B12&gt;=2%,B12&lt;=6%),"OK","REVISAR")</x:f>
        <x:v>OK</x:v>
      </x:c>
      <x:c r="F23" s="151" t="str">
        <x:v>Taxas extremas distorcem a meta</x:v>
      </x:c>
      <x:c r="G23" s="151" t="str">
        <x:v>Revise a taxa</x:v>
      </x:c>
      <x:c r="H23" s="151" t="str">
        <x:v>Média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96" t="str">
        <x:v>Patrimônio-alvo</x:v>
      </x:c>
      <x:c r="B24" s="103" t="n">
        <x:f>IFERROR(B23*12/B12,0)</x:f>
        <x:v>3450000</x:v>
      </x:c>
      <x:c r="C24" s="1"/>
      <x:c r="D24" s="151" t="str">
        <x:v>Aporte atual versus necessário</x:v>
      </x:c>
      <x:c r="E24" s="160" t="str">
        <x:f>IF(B27&gt;=0,"OK","DÉFICIT")</x:f>
        <x:v>OK</x:v>
      </x:c>
      <x:c r="F24" s="151" t="str">
        <x:v>Mostra a lacuna mensal</x:v>
      </x:c>
      <x:c r="G24" s="151" t="str">
        <x:v>Aumente aporte ou ajuste a meta</x:v>
      </x:c>
      <x:c r="H24" s="151" t="str">
        <x:v>Alta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96" t="str">
        <x:v>Patrimônio projetado na aposentadoria</x:v>
      </x:c>
      <x:c r="B25" s="103" t="n">
        <x:f>B16*(1+B21)^B22+B17*(((1+B21)^B22-1)/B21)</x:f>
        <x:v>4489549.881234353</x:v>
      </x:c>
      <x:c r="C25" s="1"/>
      <x:c r="D25" s="152" t="str">
        <x:v>Renda coberta até a longevidade</x:v>
      </x:c>
      <x:c r="E25" s="161" t="str">
        <x:f>IF(Renda_Futura!L7&gt;0,"OK","RISCO")</x:f>
        <x:v>OK</x:v>
      </x:c>
      <x:c r="F25" s="152" t="str">
        <x:v>Testa a duração do patrimônio</x:v>
      </x:c>
      <x:c r="G25" s="152" t="str">
        <x:v>Veja a aba Renda_Futura</x:v>
      </x:c>
      <x:c r="H25" s="152" t="str">
        <x:v>Alta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96" t="str">
        <x:v>Aporte mensal necessário</x:v>
      </x:c>
      <x:c r="B26" s="103" t="n">
        <x:f>MAX(0,IF(B21=0,(B24-B16)/B22,(B24-B16*(1+B21)^B22)*B21/((1+B21)^B22-1)))</x:f>
        <x:v>3410.6033843613222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96" t="str">
        <x:v>Folga / déficit mensal de aporte</x:v>
      </x:c>
      <x:c r="B27" s="103" t="n">
        <x:f>B17-B26</x:f>
        <x:v>1589.3966156386778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96" t="str">
        <x:v>Renda mensal total projetada</x:v>
      </x:c>
      <x:c r="B28" s="103" t="n">
        <x:f>B25*B12/12+B11</x:f>
        <x:v>17465.166270781177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97" t="str">
        <x:v>Idade estimada para alcançar a meta</x:v>
      </x:c>
      <x:c r="B29" s="106" t="n">
        <x:f>IFERROR(INDEX(Acumulacao!$C$5:$C$485,MATCH(1,Acumulacao!$H$5:$H$485,0)),"Não atinge até a aposentadoria")</x:f>
        <x:v>56.33333333333333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H1"/>
    <x:mergeCell ref="A2:H2"/>
    <x:mergeCell ref="A15:D15"/>
    <x:mergeCell ref="D5:H5"/>
    <x:mergeCell ref="D6:H10"/>
    <x:mergeCell ref="D12:H17"/>
    <x:mergeCell ref="D19:H19"/>
  </x:mergeCells>
  <x:conditionalFormatting sqref="D6:H10">
    <x:cfRule type="containsText" dxfId="1" priority="1" operator="containsText" text="DÉFICIT"/>
  </x:conditionalFormatting>
  <x:conditionalFormatting sqref="E21:E25">
    <x:cfRule type="containsText" dxfId="2" priority="2" operator="containsText" text="REVISAR"/>
    <x:cfRule type="containsText" dxfId="3" priority="3" operator="containsText" text="DÉFICIT"/>
    <x:cfRule type="containsText" dxfId="4" priority="4" operator="containsText" text="RISCO"/>
  </x:conditionalFormatting>
  <x:dataValidations count="1">
    <x:dataValidation type="list" sqref="B6">
      <x:formula1>"Conservador,Base,Otimista"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1" hidden="0" customWidth="1"/>
    <x:col min="2" max="2" width="23" hidden="0" customWidth="1"/>
    <x:col min="3" max="3" width="25" hidden="0" customWidth="1"/>
    <x:col min="4" max="4" width="22" hidden="0" customWidth="1"/>
    <x:col min="5" max="5" width="17" hidden="0" customWidth="1"/>
    <x:col min="6" max="6" width="18" hidden="0" customWidth="1"/>
    <x:col min="7" max="7" width="14" hidden="0" customWidth="1"/>
    <x:col min="8" max="8" width="16" hidden="0" customWidth="1"/>
    <x:col min="9" max="9" width="34" hidden="0" customWidth="1"/>
  </x:cols>
  <x:sheetData>
    <x:row r="1" ht="34" customHeight="1">
      <x:c r="A1" s="4" t="str">
        <x:v>CARTEIRA ATUAL E APORTES</x:v>
      </x:c>
      <x:c r="B1" s="4" t="str">
        <x:v>CARTEIRA ATUAL E APORTES</x:v>
      </x:c>
      <x:c r="C1" s="4" t="str">
        <x:v>CARTEIRA ATUAL E APORTES</x:v>
      </x:c>
      <x:c r="D1" s="4" t="str">
        <x:v>CARTEIRA ATUAL E APORTES</x:v>
      </x:c>
      <x:c r="E1" s="4" t="str">
        <x:v>CARTEIRA ATUAL E APORTES</x:v>
      </x:c>
      <x:c r="F1" s="4" t="str">
        <x:v>CARTEIRA ATUAL E APORTES</x:v>
      </x:c>
      <x:c r="G1" s="4" t="str">
        <x:v>CARTEIRA ATUAL E APORTES</x:v>
      </x:c>
      <x:c r="H1" s="4" t="str">
        <x:v>CARTEIRA ATUAL E APORTES</x:v>
      </x:c>
      <x:c r="I1" s="4" t="str">
        <x:v>CARTEIRA ATUAL E APORTES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30" customHeight="1">
      <x:c r="A2" s="8" t="str">
        <x:v>Preencha os ativos que formam o patrimônio atual. O saldo e o aporte mensal alimentam automaticamente o plano de aposentadoria.</x:v>
      </x:c>
      <x:c r="B2" s="8" t="str">
        <x:v>Preencha os ativos que formam o patrimônio atual. O saldo e o aporte mensal alimentam automaticamente o plano de aposentadoria.</x:v>
      </x:c>
      <x:c r="C2" s="8" t="str">
        <x:v>Preencha os ativos que formam o patrimônio atual. O saldo e o aporte mensal alimentam automaticamente o plano de aposentadoria.</x:v>
      </x:c>
      <x:c r="D2" s="8" t="str">
        <x:v>Preencha os ativos que formam o patrimônio atual. O saldo e o aporte mensal alimentam automaticamente o plano de aposentadoria.</x:v>
      </x:c>
      <x:c r="E2" s="8" t="str">
        <x:v>Preencha os ativos que formam o patrimônio atual. O saldo e o aporte mensal alimentam automaticamente o plano de aposentadoria.</x:v>
      </x:c>
      <x:c r="F2" s="8" t="str">
        <x:v>Preencha os ativos que formam o patrimônio atual. O saldo e o aporte mensal alimentam automaticamente o plano de aposentadoria.</x:v>
      </x:c>
      <x:c r="G2" s="8" t="str">
        <x:v>Preencha os ativos que formam o patrimônio atual. O saldo e o aporte mensal alimentam automaticamente o plano de aposentadoria.</x:v>
      </x:c>
      <x:c r="H2" s="8" t="str">
        <x:v>Preencha os ativos que formam o patrimônio atual. O saldo e o aporte mensal alimentam automaticamente o plano de aposentadoria.</x:v>
      </x:c>
      <x:c r="I2" s="8" t="str">
        <x:v>Preencha os ativos que formam o patrimônio atual. O saldo e o aporte mensal alimentam automaticamente o plano de aposentadoria.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9" t="str">
        <x:v>Patrimônio atual</x:v>
      </x:c>
      <x:c r="B3" s="11" t="n">
        <x:f>SUM(E6:E105)</x:f>
        <x:v>300000</x:v>
      </x:c>
      <x:c r="C3" s="11" t="str">
        <x:v>Aporte mensal atual</x:v>
      </x:c>
      <x:c r="D3" s="11" t="n">
        <x:f>SUM(F6:F105)</x:f>
        <x:v>5000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42" customHeight="1">
      <x:c r="A5" s="23" t="str">
        <x:v>ID</x:v>
      </x:c>
      <x:c r="B5" s="24" t="str">
        <x:v>Instituição</x:v>
      </x:c>
      <x:c r="C5" s="24" t="str">
        <x:v>Ativo</x:v>
      </x:c>
      <x:c r="D5" s="24" t="str">
        <x:v>Classe</x:v>
      </x:c>
      <x:c r="E5" s="24" t="str">
        <x:v>Saldo atual</x:v>
      </x:c>
      <x:c r="F5" s="24" t="str">
        <x:v>Aporte mensal</x:v>
      </x:c>
      <x:c r="G5" s="24" t="str">
        <x:v>Alocação</x:v>
      </x:c>
      <x:c r="H5" s="24" t="str">
        <x:v>Liquidez</x:v>
      </x:c>
      <x:c r="I5" s="25" t="str">
        <x:v>Observações</x:v>
      </x:c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>
      <x:c r="A6" s="28" t="str">
        <x:v>AT-001</x:v>
      </x:c>
      <x:c r="B6" s="28" t="str">
        <x:v>Tesouro Direto</x:v>
      </x:c>
      <x:c r="C6" s="28" t="str">
        <x:v>Tesouro IPCA+</x:v>
      </x:c>
      <x:c r="D6" s="28" t="str">
        <x:v>Renda fixa</x:v>
      </x:c>
      <x:c r="E6" s="37" t="n">
        <x:v>120000</x:v>
      </x:c>
      <x:c r="F6" s="37" t="n">
        <x:v>1800</x:v>
      </x:c>
      <x:c r="G6" s="33" t="n">
        <x:f>IFERROR(E6/SUM($E$6:$E$105),0)</x:f>
        <x:v>0.4</x:v>
      </x:c>
      <x:c r="H6" s="34" t="str">
        <x:v>D+1</x:v>
      </x:c>
      <x:c r="I6" s="34" t="str">
        <x:v>Base de longo prazo</x:v>
      </x:c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>
      <x:c r="A7" s="29" t="str">
        <x:v>AT-002</x:v>
      </x:c>
      <x:c r="B7" s="29" t="str">
        <x:v>Banco Alfa</x:v>
      </x:c>
      <x:c r="C7" s="29" t="str">
        <x:v>CDB pós-fixado</x:v>
      </x:c>
      <x:c r="D7" s="29" t="str">
        <x:v>Renda fixa</x:v>
      </x:c>
      <x:c r="E7" s="38" t="n">
        <x:v>55000</x:v>
      </x:c>
      <x:c r="F7" s="38" t="n">
        <x:v>700</x:v>
      </x:c>
      <x:c r="G7" s="33" t="n">
        <x:f>IFERROR(E7/SUM($E$6:$E$105),0)</x:f>
        <x:v>0.18333333333333332</x:v>
      </x:c>
      <x:c r="H7" s="35" t="str">
        <x:v>D+0</x:v>
      </x:c>
      <x:c r="I7" s="35" t="str">
        <x:v>Reserva complementar</x:v>
      </x:c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>
      <x:c r="A8" s="29" t="str">
        <x:v>AT-003</x:v>
      </x:c>
      <x:c r="B8" s="29" t="str">
        <x:v>Corretora Horizonte</x:v>
      </x:c>
      <x:c r="C8" s="29" t="str">
        <x:v>ETF Brasil</x:v>
      </x:c>
      <x:c r="D8" s="29" t="str">
        <x:v>Renda variável</x:v>
      </x:c>
      <x:c r="E8" s="38" t="n">
        <x:v>45000</x:v>
      </x:c>
      <x:c r="F8" s="38" t="n">
        <x:v>900</x:v>
      </x:c>
      <x:c r="G8" s="33" t="n">
        <x:f>IFERROR(E8/SUM($E$6:$E$105),0)</x:f>
        <x:v>0.15</x:v>
      </x:c>
      <x:c r="H8" s="35" t="str">
        <x:v>D+2</x:v>
      </x:c>
      <x:c r="I8" s="35" t="str">
        <x:v>Diversificação local</x:v>
      </x:c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>
      <x:c r="A9" s="29" t="str">
        <x:v>AT-004</x:v>
      </x:c>
      <x:c r="B9" s="29" t="str">
        <x:v>Corretora Horizonte</x:v>
      </x:c>
      <x:c r="C9" s="29" t="str">
        <x:v>ETF Global</x:v>
      </x:c>
      <x:c r="D9" s="29" t="str">
        <x:v>Exterior</x:v>
      </x:c>
      <x:c r="E9" s="38" t="n">
        <x:v>35000</x:v>
      </x:c>
      <x:c r="F9" s="38" t="n">
        <x:v>900</x:v>
      </x:c>
      <x:c r="G9" s="33" t="n">
        <x:f>IFERROR(E9/SUM($E$6:$E$105),0)</x:f>
        <x:v>0.11666666666666667</x:v>
      </x:c>
      <x:c r="H9" s="35" t="str">
        <x:v>D+2</x:v>
      </x:c>
      <x:c r="I9" s="35" t="str">
        <x:v>Diversificação internacional</x:v>
      </x:c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>
      <x:c r="A10" s="29" t="str">
        <x:v>AT-005</x:v>
      </x:c>
      <x:c r="B10" s="29" t="str">
        <x:v>Corretora Horizonte</x:v>
      </x:c>
      <x:c r="C10" s="29" t="str">
        <x:v>FIIs</x:v>
      </x:c>
      <x:c r="D10" s="29" t="str">
        <x:v>Fundos imobiliários</x:v>
      </x:c>
      <x:c r="E10" s="38" t="n">
        <x:v>25000</x:v>
      </x:c>
      <x:c r="F10" s="38" t="n">
        <x:v>400</x:v>
      </x:c>
      <x:c r="G10" s="33" t="n">
        <x:f>IFERROR(E10/SUM($E$6:$E$105),0)</x:f>
        <x:v>0.08333333333333333</x:v>
      </x:c>
      <x:c r="H10" s="35" t="str">
        <x:v>D+2</x:v>
      </x:c>
      <x:c r="I10" s="35" t="str">
        <x:v>Renda e diversificação</x:v>
      </x:c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>
      <x:c r="A11" s="29" t="str">
        <x:v>AT-006</x:v>
      </x:c>
      <x:c r="B11" s="29" t="str">
        <x:v>Previdência</x:v>
      </x:c>
      <x:c r="C11" s="29" t="str">
        <x:v>Fundo previdenciário</x:v>
      </x:c>
      <x:c r="D11" s="29" t="str">
        <x:v>Previdência</x:v>
      </x:c>
      <x:c r="E11" s="38" t="n">
        <x:v>20000</x:v>
      </x:c>
      <x:c r="F11" s="38" t="n">
        <x:v>300</x:v>
      </x:c>
      <x:c r="G11" s="33" t="n">
        <x:f>IFERROR(E11/SUM($E$6:$E$105),0)</x:f>
        <x:v>0.06666666666666667</x:v>
      </x:c>
      <x:c r="H11" s="35" t="str">
        <x:v>D+5</x:v>
      </x:c>
      <x:c r="I11" s="35" t="str">
        <x:v>Benefício de longo prazo</x:v>
      </x:c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>
      <x:c r="A12" s="29" t="str"/>
      <x:c r="B12" s="29" t="str"/>
      <x:c r="C12" s="29" t="str"/>
      <x:c r="D12" s="29" t="str"/>
      <x:c r="E12" s="38"/>
      <x:c r="F12" s="38"/>
      <x:c r="G12" s="33" t="n">
        <x:f>IFERROR(E12/SUM($E$6:$E$105),0)</x:f>
        <x:v>0</x:v>
      </x:c>
      <x:c r="H12" s="35"/>
      <x:c r="I12" s="35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>
      <x:c r="A13" s="29" t="str"/>
      <x:c r="B13" s="29" t="str"/>
      <x:c r="C13" s="29" t="str"/>
      <x:c r="D13" s="29" t="str"/>
      <x:c r="E13" s="38"/>
      <x:c r="F13" s="38"/>
      <x:c r="G13" s="33" t="n">
        <x:f>IFERROR(E13/SUM($E$6:$E$105),0)</x:f>
        <x:v>0</x:v>
      </x:c>
      <x:c r="H13" s="35"/>
      <x:c r="I13" s="35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>
      <x:c r="A14" s="29" t="str"/>
      <x:c r="B14" s="29" t="str"/>
      <x:c r="C14" s="29" t="str"/>
      <x:c r="D14" s="29" t="str"/>
      <x:c r="E14" s="38"/>
      <x:c r="F14" s="38"/>
      <x:c r="G14" s="33" t="n">
        <x:f>IFERROR(E14/SUM($E$6:$E$105),0)</x:f>
        <x:v>0</x:v>
      </x:c>
      <x:c r="H14" s="35"/>
      <x:c r="I14" s="35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>
      <x:c r="A15" s="29" t="str"/>
      <x:c r="B15" s="29" t="str"/>
      <x:c r="C15" s="29" t="str"/>
      <x:c r="D15" s="29" t="str"/>
      <x:c r="E15" s="38"/>
      <x:c r="F15" s="38"/>
      <x:c r="G15" s="33" t="n">
        <x:f>IFERROR(E15/SUM($E$6:$E$105),0)</x:f>
        <x:v>0</x:v>
      </x:c>
      <x:c r="H15" s="35"/>
      <x:c r="I15" s="35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29" t="str"/>
      <x:c r="B16" s="29" t="str"/>
      <x:c r="C16" s="29" t="str"/>
      <x:c r="D16" s="29" t="str"/>
      <x:c r="E16" s="38"/>
      <x:c r="F16" s="38"/>
      <x:c r="G16" s="33" t="n">
        <x:f>IFERROR(E16/SUM($E$6:$E$105),0)</x:f>
        <x:v>0</x:v>
      </x:c>
      <x:c r="H16" s="35"/>
      <x:c r="I16" s="35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29" t="str"/>
      <x:c r="B17" s="29" t="str"/>
      <x:c r="C17" s="29" t="str"/>
      <x:c r="D17" s="29" t="str"/>
      <x:c r="E17" s="38"/>
      <x:c r="F17" s="38"/>
      <x:c r="G17" s="33" t="n">
        <x:f>IFERROR(E17/SUM($E$6:$E$105),0)</x:f>
        <x:v>0</x:v>
      </x:c>
      <x:c r="H17" s="35"/>
      <x:c r="I17" s="35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29" t="str"/>
      <x:c r="B18" s="29" t="str"/>
      <x:c r="C18" s="29" t="str"/>
      <x:c r="D18" s="29" t="str"/>
      <x:c r="E18" s="38"/>
      <x:c r="F18" s="38"/>
      <x:c r="G18" s="33" t="n">
        <x:f>IFERROR(E18/SUM($E$6:$E$105),0)</x:f>
        <x:v>0</x:v>
      </x:c>
      <x:c r="H18" s="35"/>
      <x:c r="I18" s="35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29" t="str"/>
      <x:c r="B19" s="29" t="str"/>
      <x:c r="C19" s="29" t="str"/>
      <x:c r="D19" s="29" t="str"/>
      <x:c r="E19" s="38"/>
      <x:c r="F19" s="38"/>
      <x:c r="G19" s="33" t="n">
        <x:f>IFERROR(E19/SUM($E$6:$E$105),0)</x:f>
        <x:v>0</x:v>
      </x:c>
      <x:c r="H19" s="35"/>
      <x:c r="I19" s="35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>
      <x:c r="A20" s="29" t="str"/>
      <x:c r="B20" s="29" t="str"/>
      <x:c r="C20" s="29" t="str"/>
      <x:c r="D20" s="29" t="str"/>
      <x:c r="E20" s="38"/>
      <x:c r="F20" s="38"/>
      <x:c r="G20" s="33" t="n">
        <x:f>IFERROR(E20/SUM($E$6:$E$105),0)</x:f>
        <x:v>0</x:v>
      </x:c>
      <x:c r="H20" s="35"/>
      <x:c r="I20" s="35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29" t="str"/>
      <x:c r="B21" s="29" t="str"/>
      <x:c r="C21" s="29" t="str"/>
      <x:c r="D21" s="29" t="str"/>
      <x:c r="E21" s="38"/>
      <x:c r="F21" s="38"/>
      <x:c r="G21" s="33" t="n">
        <x:f>IFERROR(E21/SUM($E$6:$E$105),0)</x:f>
        <x:v>0</x:v>
      </x:c>
      <x:c r="H21" s="35"/>
      <x:c r="I21" s="35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29" t="str"/>
      <x:c r="B22" s="29" t="str"/>
      <x:c r="C22" s="29" t="str"/>
      <x:c r="D22" s="29" t="str"/>
      <x:c r="E22" s="38"/>
      <x:c r="F22" s="38"/>
      <x:c r="G22" s="33" t="n">
        <x:f>IFERROR(E22/SUM($E$6:$E$105),0)</x:f>
        <x:v>0</x:v>
      </x:c>
      <x:c r="H22" s="35"/>
      <x:c r="I22" s="35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29" t="str"/>
      <x:c r="B23" s="29" t="str"/>
      <x:c r="C23" s="29" t="str"/>
      <x:c r="D23" s="29" t="str"/>
      <x:c r="E23" s="38"/>
      <x:c r="F23" s="38"/>
      <x:c r="G23" s="33" t="n">
        <x:f>IFERROR(E23/SUM($E$6:$E$105),0)</x:f>
        <x:v>0</x:v>
      </x:c>
      <x:c r="H23" s="35"/>
      <x:c r="I23" s="35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29" t="str"/>
      <x:c r="B24" s="29" t="str"/>
      <x:c r="C24" s="29" t="str"/>
      <x:c r="D24" s="29" t="str"/>
      <x:c r="E24" s="38"/>
      <x:c r="F24" s="38"/>
      <x:c r="G24" s="33" t="n">
        <x:f>IFERROR(E24/SUM($E$6:$E$105),0)</x:f>
        <x:v>0</x:v>
      </x:c>
      <x:c r="H24" s="35"/>
      <x:c r="I24" s="35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29" t="str"/>
      <x:c r="B25" s="29" t="str"/>
      <x:c r="C25" s="29" t="str"/>
      <x:c r="D25" s="29" t="str"/>
      <x:c r="E25" s="38"/>
      <x:c r="F25" s="38"/>
      <x:c r="G25" s="33" t="n">
        <x:f>IFERROR(E25/SUM($E$6:$E$105),0)</x:f>
        <x:v>0</x:v>
      </x:c>
      <x:c r="H25" s="35"/>
      <x:c r="I25" s="35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29" t="str"/>
      <x:c r="B26" s="29" t="str"/>
      <x:c r="C26" s="29" t="str"/>
      <x:c r="D26" s="29" t="str"/>
      <x:c r="E26" s="38"/>
      <x:c r="F26" s="38"/>
      <x:c r="G26" s="33" t="n">
        <x:f>IFERROR(E26/SUM($E$6:$E$105),0)</x:f>
        <x:v>0</x:v>
      </x:c>
      <x:c r="H26" s="35"/>
      <x:c r="I26" s="35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29" t="str"/>
      <x:c r="B27" s="29" t="str"/>
      <x:c r="C27" s="29" t="str"/>
      <x:c r="D27" s="29" t="str"/>
      <x:c r="E27" s="38"/>
      <x:c r="F27" s="38"/>
      <x:c r="G27" s="33" t="n">
        <x:f>IFERROR(E27/SUM($E$6:$E$105),0)</x:f>
        <x:v>0</x:v>
      </x:c>
      <x:c r="H27" s="35"/>
      <x:c r="I27" s="35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29" t="str"/>
      <x:c r="B28" s="29" t="str"/>
      <x:c r="C28" s="29" t="str"/>
      <x:c r="D28" s="29" t="str"/>
      <x:c r="E28" s="38"/>
      <x:c r="F28" s="38"/>
      <x:c r="G28" s="33" t="n">
        <x:f>IFERROR(E28/SUM($E$6:$E$105),0)</x:f>
        <x:v>0</x:v>
      </x:c>
      <x:c r="H28" s="35"/>
      <x:c r="I28" s="35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29" t="str"/>
      <x:c r="B29" s="29" t="str"/>
      <x:c r="C29" s="29" t="str"/>
      <x:c r="D29" s="29" t="str"/>
      <x:c r="E29" s="38"/>
      <x:c r="F29" s="38"/>
      <x:c r="G29" s="33" t="n">
        <x:f>IFERROR(E29/SUM($E$6:$E$105),0)</x:f>
        <x:v>0</x:v>
      </x:c>
      <x:c r="H29" s="35"/>
      <x:c r="I29" s="35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29" t="str"/>
      <x:c r="B30" s="29" t="str"/>
      <x:c r="C30" s="29" t="str"/>
      <x:c r="D30" s="29" t="str"/>
      <x:c r="E30" s="38"/>
      <x:c r="F30" s="38"/>
      <x:c r="G30" s="33" t="n">
        <x:f>IFERROR(E30/SUM($E$6:$E$105),0)</x:f>
        <x:v>0</x:v>
      </x:c>
      <x:c r="H30" s="35"/>
      <x:c r="I30" s="35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29" t="str"/>
      <x:c r="B31" s="29" t="str"/>
      <x:c r="C31" s="29" t="str"/>
      <x:c r="D31" s="29" t="str"/>
      <x:c r="E31" s="38"/>
      <x:c r="F31" s="38"/>
      <x:c r="G31" s="33" t="n">
        <x:f>IFERROR(E31/SUM($E$6:$E$105),0)</x:f>
        <x:v>0</x:v>
      </x:c>
      <x:c r="H31" s="35"/>
      <x:c r="I31" s="35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29" t="str"/>
      <x:c r="B32" s="29" t="str"/>
      <x:c r="C32" s="29" t="str"/>
      <x:c r="D32" s="29" t="str"/>
      <x:c r="E32" s="38"/>
      <x:c r="F32" s="38"/>
      <x:c r="G32" s="33" t="n">
        <x:f>IFERROR(E32/SUM($E$6:$E$105),0)</x:f>
        <x:v>0</x:v>
      </x:c>
      <x:c r="H32" s="35"/>
      <x:c r="I32" s="35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29" t="str"/>
      <x:c r="B33" s="29" t="str"/>
      <x:c r="C33" s="29" t="str"/>
      <x:c r="D33" s="29" t="str"/>
      <x:c r="E33" s="38"/>
      <x:c r="F33" s="38"/>
      <x:c r="G33" s="33" t="n">
        <x:f>IFERROR(E33/SUM($E$6:$E$105),0)</x:f>
        <x:v>0</x:v>
      </x:c>
      <x:c r="H33" s="35"/>
      <x:c r="I33" s="35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29" t="str"/>
      <x:c r="B34" s="29" t="str"/>
      <x:c r="C34" s="29" t="str"/>
      <x:c r="D34" s="29" t="str"/>
      <x:c r="E34" s="38"/>
      <x:c r="F34" s="38"/>
      <x:c r="G34" s="33" t="n">
        <x:f>IFERROR(E34/SUM($E$6:$E$105),0)</x:f>
        <x:v>0</x:v>
      </x:c>
      <x:c r="H34" s="35"/>
      <x:c r="I34" s="35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29" t="str"/>
      <x:c r="B35" s="29" t="str"/>
      <x:c r="C35" s="29" t="str"/>
      <x:c r="D35" s="29" t="str"/>
      <x:c r="E35" s="38"/>
      <x:c r="F35" s="38"/>
      <x:c r="G35" s="33" t="n">
        <x:f>IFERROR(E35/SUM($E$6:$E$105),0)</x:f>
        <x:v>0</x:v>
      </x:c>
      <x:c r="H35" s="35"/>
      <x:c r="I35" s="35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29" t="str"/>
      <x:c r="B36" s="29" t="str"/>
      <x:c r="C36" s="29" t="str"/>
      <x:c r="D36" s="29" t="str"/>
      <x:c r="E36" s="38"/>
      <x:c r="F36" s="38"/>
      <x:c r="G36" s="33" t="n">
        <x:f>IFERROR(E36/SUM($E$6:$E$105),0)</x:f>
        <x:v>0</x:v>
      </x:c>
      <x:c r="H36" s="35"/>
      <x:c r="I36" s="35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29" t="str"/>
      <x:c r="B37" s="29" t="str"/>
      <x:c r="C37" s="29" t="str"/>
      <x:c r="D37" s="29" t="str"/>
      <x:c r="E37" s="38"/>
      <x:c r="F37" s="38"/>
      <x:c r="G37" s="33" t="n">
        <x:f>IFERROR(E37/SUM($E$6:$E$105),0)</x:f>
        <x:v>0</x:v>
      </x:c>
      <x:c r="H37" s="35"/>
      <x:c r="I37" s="35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29" t="str"/>
      <x:c r="B38" s="29" t="str"/>
      <x:c r="C38" s="29" t="str"/>
      <x:c r="D38" s="29" t="str"/>
      <x:c r="E38" s="38"/>
      <x:c r="F38" s="38"/>
      <x:c r="G38" s="33" t="n">
        <x:f>IFERROR(E38/SUM($E$6:$E$105),0)</x:f>
        <x:v>0</x:v>
      </x:c>
      <x:c r="H38" s="35"/>
      <x:c r="I38" s="35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29" t="str"/>
      <x:c r="B39" s="29" t="str"/>
      <x:c r="C39" s="29" t="str"/>
      <x:c r="D39" s="29" t="str"/>
      <x:c r="E39" s="38"/>
      <x:c r="F39" s="38"/>
      <x:c r="G39" s="33" t="n">
        <x:f>IFERROR(E39/SUM($E$6:$E$105),0)</x:f>
        <x:v>0</x:v>
      </x:c>
      <x:c r="H39" s="35"/>
      <x:c r="I39" s="35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29" t="str"/>
      <x:c r="B40" s="29" t="str"/>
      <x:c r="C40" s="29" t="str"/>
      <x:c r="D40" s="29" t="str"/>
      <x:c r="E40" s="38"/>
      <x:c r="F40" s="38"/>
      <x:c r="G40" s="33" t="n">
        <x:f>IFERROR(E40/SUM($E$6:$E$105),0)</x:f>
        <x:v>0</x:v>
      </x:c>
      <x:c r="H40" s="35"/>
      <x:c r="I40" s="35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29" t="str"/>
      <x:c r="B41" s="29" t="str"/>
      <x:c r="C41" s="29" t="str"/>
      <x:c r="D41" s="29" t="str"/>
      <x:c r="E41" s="38"/>
      <x:c r="F41" s="38"/>
      <x:c r="G41" s="33" t="n">
        <x:f>IFERROR(E41/SUM($E$6:$E$105),0)</x:f>
        <x:v>0</x:v>
      </x:c>
      <x:c r="H41" s="35"/>
      <x:c r="I41" s="35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29" t="str"/>
      <x:c r="B42" s="29" t="str"/>
      <x:c r="C42" s="29" t="str"/>
      <x:c r="D42" s="29" t="str"/>
      <x:c r="E42" s="38"/>
      <x:c r="F42" s="38"/>
      <x:c r="G42" s="33" t="n">
        <x:f>IFERROR(E42/SUM($E$6:$E$105),0)</x:f>
        <x:v>0</x:v>
      </x:c>
      <x:c r="H42" s="35"/>
      <x:c r="I42" s="35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29" t="str"/>
      <x:c r="B43" s="29" t="str"/>
      <x:c r="C43" s="29" t="str"/>
      <x:c r="D43" s="29" t="str"/>
      <x:c r="E43" s="38"/>
      <x:c r="F43" s="38"/>
      <x:c r="G43" s="33" t="n">
        <x:f>IFERROR(E43/SUM($E$6:$E$105),0)</x:f>
        <x:v>0</x:v>
      </x:c>
      <x:c r="H43" s="35"/>
      <x:c r="I43" s="35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29" t="str"/>
      <x:c r="B44" s="29" t="str"/>
      <x:c r="C44" s="29" t="str"/>
      <x:c r="D44" s="29" t="str"/>
      <x:c r="E44" s="38"/>
      <x:c r="F44" s="38"/>
      <x:c r="G44" s="33" t="n">
        <x:f>IFERROR(E44/SUM($E$6:$E$105),0)</x:f>
        <x:v>0</x:v>
      </x:c>
      <x:c r="H44" s="35"/>
      <x:c r="I44" s="35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29" t="str"/>
      <x:c r="B45" s="29" t="str"/>
      <x:c r="C45" s="29" t="str"/>
      <x:c r="D45" s="29" t="str"/>
      <x:c r="E45" s="38"/>
      <x:c r="F45" s="38"/>
      <x:c r="G45" s="33" t="n">
        <x:f>IFERROR(E45/SUM($E$6:$E$105),0)</x:f>
        <x:v>0</x:v>
      </x:c>
      <x:c r="H45" s="35"/>
      <x:c r="I45" s="35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29" t="str"/>
      <x:c r="B46" s="29" t="str"/>
      <x:c r="C46" s="29" t="str"/>
      <x:c r="D46" s="29" t="str"/>
      <x:c r="E46" s="38"/>
      <x:c r="F46" s="38"/>
      <x:c r="G46" s="33" t="n">
        <x:f>IFERROR(E46/SUM($E$6:$E$105),0)</x:f>
        <x:v>0</x:v>
      </x:c>
      <x:c r="H46" s="35"/>
      <x:c r="I46" s="35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29" t="str"/>
      <x:c r="B47" s="29" t="str"/>
      <x:c r="C47" s="29" t="str"/>
      <x:c r="D47" s="29" t="str"/>
      <x:c r="E47" s="38"/>
      <x:c r="F47" s="38"/>
      <x:c r="G47" s="33" t="n">
        <x:f>IFERROR(E47/SUM($E$6:$E$105),0)</x:f>
        <x:v>0</x:v>
      </x:c>
      <x:c r="H47" s="35"/>
      <x:c r="I47" s="35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29" t="str"/>
      <x:c r="B48" s="29" t="str"/>
      <x:c r="C48" s="29" t="str"/>
      <x:c r="D48" s="29" t="str"/>
      <x:c r="E48" s="38"/>
      <x:c r="F48" s="38"/>
      <x:c r="G48" s="33" t="n">
        <x:f>IFERROR(E48/SUM($E$6:$E$105),0)</x:f>
        <x:v>0</x:v>
      </x:c>
      <x:c r="H48" s="35"/>
      <x:c r="I48" s="35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29" t="str"/>
      <x:c r="B49" s="29" t="str"/>
      <x:c r="C49" s="29" t="str"/>
      <x:c r="D49" s="29" t="str"/>
      <x:c r="E49" s="38"/>
      <x:c r="F49" s="38"/>
      <x:c r="G49" s="33" t="n">
        <x:f>IFERROR(E49/SUM($E$6:$E$105),0)</x:f>
        <x:v>0</x:v>
      </x:c>
      <x:c r="H49" s="35"/>
      <x:c r="I49" s="35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29" t="str"/>
      <x:c r="B50" s="29" t="str"/>
      <x:c r="C50" s="29" t="str"/>
      <x:c r="D50" s="29" t="str"/>
      <x:c r="E50" s="38"/>
      <x:c r="F50" s="38"/>
      <x:c r="G50" s="33" t="n">
        <x:f>IFERROR(E50/SUM($E$6:$E$105),0)</x:f>
        <x:v>0</x:v>
      </x:c>
      <x:c r="H50" s="35"/>
      <x:c r="I50" s="35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29" t="str"/>
      <x:c r="B51" s="29" t="str"/>
      <x:c r="C51" s="29" t="str"/>
      <x:c r="D51" s="29" t="str"/>
      <x:c r="E51" s="38"/>
      <x:c r="F51" s="38"/>
      <x:c r="G51" s="33" t="n">
        <x:f>IFERROR(E51/SUM($E$6:$E$105),0)</x:f>
        <x:v>0</x:v>
      </x:c>
      <x:c r="H51" s="35"/>
      <x:c r="I51" s="35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29" t="str"/>
      <x:c r="B52" s="29" t="str"/>
      <x:c r="C52" s="29" t="str"/>
      <x:c r="D52" s="29" t="str"/>
      <x:c r="E52" s="38"/>
      <x:c r="F52" s="38"/>
      <x:c r="G52" s="33" t="n">
        <x:f>IFERROR(E52/SUM($E$6:$E$105),0)</x:f>
        <x:v>0</x:v>
      </x:c>
      <x:c r="H52" s="35"/>
      <x:c r="I52" s="35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29" t="str"/>
      <x:c r="B53" s="29" t="str"/>
      <x:c r="C53" s="29" t="str"/>
      <x:c r="D53" s="29" t="str"/>
      <x:c r="E53" s="38"/>
      <x:c r="F53" s="38"/>
      <x:c r="G53" s="33" t="n">
        <x:f>IFERROR(E53/SUM($E$6:$E$105),0)</x:f>
        <x:v>0</x:v>
      </x:c>
      <x:c r="H53" s="35"/>
      <x:c r="I53" s="35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29" t="str"/>
      <x:c r="B54" s="29" t="str"/>
      <x:c r="C54" s="29" t="str"/>
      <x:c r="D54" s="29" t="str"/>
      <x:c r="E54" s="38"/>
      <x:c r="F54" s="38"/>
      <x:c r="G54" s="33" t="n">
        <x:f>IFERROR(E54/SUM($E$6:$E$105),0)</x:f>
        <x:v>0</x:v>
      </x:c>
      <x:c r="H54" s="35"/>
      <x:c r="I54" s="35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29" t="str"/>
      <x:c r="B55" s="29" t="str"/>
      <x:c r="C55" s="29" t="str"/>
      <x:c r="D55" s="29" t="str"/>
      <x:c r="E55" s="38"/>
      <x:c r="F55" s="38"/>
      <x:c r="G55" s="33" t="n">
        <x:f>IFERROR(E55/SUM($E$6:$E$105),0)</x:f>
        <x:v>0</x:v>
      </x:c>
      <x:c r="H55" s="35"/>
      <x:c r="I55" s="35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29" t="str"/>
      <x:c r="B56" s="29" t="str"/>
      <x:c r="C56" s="29" t="str"/>
      <x:c r="D56" s="29" t="str"/>
      <x:c r="E56" s="38"/>
      <x:c r="F56" s="38"/>
      <x:c r="G56" s="33" t="n">
        <x:f>IFERROR(E56/SUM($E$6:$E$105),0)</x:f>
        <x:v>0</x:v>
      </x:c>
      <x:c r="H56" s="35"/>
      <x:c r="I56" s="35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29" t="str"/>
      <x:c r="B57" s="29" t="str"/>
      <x:c r="C57" s="29" t="str"/>
      <x:c r="D57" s="29" t="str"/>
      <x:c r="E57" s="38"/>
      <x:c r="F57" s="38"/>
      <x:c r="G57" s="33" t="n">
        <x:f>IFERROR(E57/SUM($E$6:$E$105),0)</x:f>
        <x:v>0</x:v>
      </x:c>
      <x:c r="H57" s="35"/>
      <x:c r="I57" s="35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29" t="str"/>
      <x:c r="B58" s="29" t="str"/>
      <x:c r="C58" s="29" t="str"/>
      <x:c r="D58" s="29" t="str"/>
      <x:c r="E58" s="38"/>
      <x:c r="F58" s="38"/>
      <x:c r="G58" s="33" t="n">
        <x:f>IFERROR(E58/SUM($E$6:$E$105),0)</x:f>
        <x:v>0</x:v>
      </x:c>
      <x:c r="H58" s="35"/>
      <x:c r="I58" s="35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29" t="str"/>
      <x:c r="B59" s="29" t="str"/>
      <x:c r="C59" s="29" t="str"/>
      <x:c r="D59" s="29" t="str"/>
      <x:c r="E59" s="38"/>
      <x:c r="F59" s="38"/>
      <x:c r="G59" s="33" t="n">
        <x:f>IFERROR(E59/SUM($E$6:$E$105),0)</x:f>
        <x:v>0</x:v>
      </x:c>
      <x:c r="H59" s="35"/>
      <x:c r="I59" s="35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29" t="str"/>
      <x:c r="B60" s="29" t="str"/>
      <x:c r="C60" s="29" t="str"/>
      <x:c r="D60" s="29" t="str"/>
      <x:c r="E60" s="38"/>
      <x:c r="F60" s="38"/>
      <x:c r="G60" s="33" t="n">
        <x:f>IFERROR(E60/SUM($E$6:$E$105),0)</x:f>
        <x:v>0</x:v>
      </x:c>
      <x:c r="H60" s="35"/>
      <x:c r="I60" s="35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29" t="str"/>
      <x:c r="B61" s="29" t="str"/>
      <x:c r="C61" s="29" t="str"/>
      <x:c r="D61" s="29" t="str"/>
      <x:c r="E61" s="38"/>
      <x:c r="F61" s="38"/>
      <x:c r="G61" s="33" t="n">
        <x:f>IFERROR(E61/SUM($E$6:$E$105),0)</x:f>
        <x:v>0</x:v>
      </x:c>
      <x:c r="H61" s="35"/>
      <x:c r="I61" s="35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29" t="str"/>
      <x:c r="B62" s="29" t="str"/>
      <x:c r="C62" s="29" t="str"/>
      <x:c r="D62" s="29" t="str"/>
      <x:c r="E62" s="38"/>
      <x:c r="F62" s="38"/>
      <x:c r="G62" s="33" t="n">
        <x:f>IFERROR(E62/SUM($E$6:$E$105),0)</x:f>
        <x:v>0</x:v>
      </x:c>
      <x:c r="H62" s="35"/>
      <x:c r="I62" s="35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29" t="str"/>
      <x:c r="B63" s="29" t="str"/>
      <x:c r="C63" s="29" t="str"/>
      <x:c r="D63" s="29" t="str"/>
      <x:c r="E63" s="38"/>
      <x:c r="F63" s="38"/>
      <x:c r="G63" s="33" t="n">
        <x:f>IFERROR(E63/SUM($E$6:$E$105),0)</x:f>
        <x:v>0</x:v>
      </x:c>
      <x:c r="H63" s="35"/>
      <x:c r="I63" s="35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29" t="str"/>
      <x:c r="B64" s="29" t="str"/>
      <x:c r="C64" s="29" t="str"/>
      <x:c r="D64" s="29" t="str"/>
      <x:c r="E64" s="38"/>
      <x:c r="F64" s="38"/>
      <x:c r="G64" s="33" t="n">
        <x:f>IFERROR(E64/SUM($E$6:$E$105),0)</x:f>
        <x:v>0</x:v>
      </x:c>
      <x:c r="H64" s="35"/>
      <x:c r="I64" s="35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29" t="str"/>
      <x:c r="B65" s="29" t="str"/>
      <x:c r="C65" s="29" t="str"/>
      <x:c r="D65" s="29" t="str"/>
      <x:c r="E65" s="38"/>
      <x:c r="F65" s="38"/>
      <x:c r="G65" s="33" t="n">
        <x:f>IFERROR(E65/SUM($E$6:$E$105),0)</x:f>
        <x:v>0</x:v>
      </x:c>
      <x:c r="H65" s="35"/>
      <x:c r="I65" s="35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29" t="str"/>
      <x:c r="B66" s="29" t="str"/>
      <x:c r="C66" s="29" t="str"/>
      <x:c r="D66" s="29" t="str"/>
      <x:c r="E66" s="38"/>
      <x:c r="F66" s="38"/>
      <x:c r="G66" s="33" t="n">
        <x:f>IFERROR(E66/SUM($E$6:$E$105),0)</x:f>
        <x:v>0</x:v>
      </x:c>
      <x:c r="H66" s="35"/>
      <x:c r="I66" s="35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29" t="str"/>
      <x:c r="B67" s="29" t="str"/>
      <x:c r="C67" s="29" t="str"/>
      <x:c r="D67" s="29" t="str"/>
      <x:c r="E67" s="38"/>
      <x:c r="F67" s="38"/>
      <x:c r="G67" s="33" t="n">
        <x:f>IFERROR(E67/SUM($E$6:$E$105),0)</x:f>
        <x:v>0</x:v>
      </x:c>
      <x:c r="H67" s="35"/>
      <x:c r="I67" s="35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29" t="str"/>
      <x:c r="B68" s="29" t="str"/>
      <x:c r="C68" s="29" t="str"/>
      <x:c r="D68" s="29" t="str"/>
      <x:c r="E68" s="38"/>
      <x:c r="F68" s="38"/>
      <x:c r="G68" s="33" t="n">
        <x:f>IFERROR(E68/SUM($E$6:$E$105),0)</x:f>
        <x:v>0</x:v>
      </x:c>
      <x:c r="H68" s="35"/>
      <x:c r="I68" s="35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29" t="str"/>
      <x:c r="B69" s="29" t="str"/>
      <x:c r="C69" s="29" t="str"/>
      <x:c r="D69" s="29" t="str"/>
      <x:c r="E69" s="38"/>
      <x:c r="F69" s="38"/>
      <x:c r="G69" s="33" t="n">
        <x:f>IFERROR(E69/SUM($E$6:$E$105),0)</x:f>
        <x:v>0</x:v>
      </x:c>
      <x:c r="H69" s="35"/>
      <x:c r="I69" s="35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29" t="str"/>
      <x:c r="B70" s="29" t="str"/>
      <x:c r="C70" s="29" t="str"/>
      <x:c r="D70" s="29" t="str"/>
      <x:c r="E70" s="38"/>
      <x:c r="F70" s="38"/>
      <x:c r="G70" s="33" t="n">
        <x:f>IFERROR(E70/SUM($E$6:$E$105),0)</x:f>
        <x:v>0</x:v>
      </x:c>
      <x:c r="H70" s="35"/>
      <x:c r="I70" s="35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29" t="str"/>
      <x:c r="B71" s="29" t="str"/>
      <x:c r="C71" s="29" t="str"/>
      <x:c r="D71" s="29" t="str"/>
      <x:c r="E71" s="38"/>
      <x:c r="F71" s="38"/>
      <x:c r="G71" s="33" t="n">
        <x:f>IFERROR(E71/SUM($E$6:$E$105),0)</x:f>
        <x:v>0</x:v>
      </x:c>
      <x:c r="H71" s="35"/>
      <x:c r="I71" s="35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29" t="str"/>
      <x:c r="B72" s="29" t="str"/>
      <x:c r="C72" s="29" t="str"/>
      <x:c r="D72" s="29" t="str"/>
      <x:c r="E72" s="38"/>
      <x:c r="F72" s="38"/>
      <x:c r="G72" s="33" t="n">
        <x:f>IFERROR(E72/SUM($E$6:$E$105),0)</x:f>
        <x:v>0</x:v>
      </x:c>
      <x:c r="H72" s="35"/>
      <x:c r="I72" s="35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29" t="str"/>
      <x:c r="B73" s="29" t="str"/>
      <x:c r="C73" s="29" t="str"/>
      <x:c r="D73" s="29" t="str"/>
      <x:c r="E73" s="38"/>
      <x:c r="F73" s="38"/>
      <x:c r="G73" s="33" t="n">
        <x:f>IFERROR(E73/SUM($E$6:$E$105),0)</x:f>
        <x:v>0</x:v>
      </x:c>
      <x:c r="H73" s="35"/>
      <x:c r="I73" s="35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29" t="str"/>
      <x:c r="B74" s="29" t="str"/>
      <x:c r="C74" s="29" t="str"/>
      <x:c r="D74" s="29" t="str"/>
      <x:c r="E74" s="38"/>
      <x:c r="F74" s="38"/>
      <x:c r="G74" s="33" t="n">
        <x:f>IFERROR(E74/SUM($E$6:$E$105),0)</x:f>
        <x:v>0</x:v>
      </x:c>
      <x:c r="H74" s="35"/>
      <x:c r="I74" s="35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29" t="str"/>
      <x:c r="B75" s="29" t="str"/>
      <x:c r="C75" s="29" t="str"/>
      <x:c r="D75" s="29" t="str"/>
      <x:c r="E75" s="38"/>
      <x:c r="F75" s="38"/>
      <x:c r="G75" s="33" t="n">
        <x:f>IFERROR(E75/SUM($E$6:$E$105),0)</x:f>
        <x:v>0</x:v>
      </x:c>
      <x:c r="H75" s="35"/>
      <x:c r="I75" s="35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29" t="str"/>
      <x:c r="B76" s="29" t="str"/>
      <x:c r="C76" s="29" t="str"/>
      <x:c r="D76" s="29" t="str"/>
      <x:c r="E76" s="38"/>
      <x:c r="F76" s="38"/>
      <x:c r="G76" s="33" t="n">
        <x:f>IFERROR(E76/SUM($E$6:$E$105),0)</x:f>
        <x:v>0</x:v>
      </x:c>
      <x:c r="H76" s="35"/>
      <x:c r="I76" s="35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29" t="str"/>
      <x:c r="B77" s="29" t="str"/>
      <x:c r="C77" s="29" t="str"/>
      <x:c r="D77" s="29" t="str"/>
      <x:c r="E77" s="38"/>
      <x:c r="F77" s="38"/>
      <x:c r="G77" s="33" t="n">
        <x:f>IFERROR(E77/SUM($E$6:$E$105),0)</x:f>
        <x:v>0</x:v>
      </x:c>
      <x:c r="H77" s="35"/>
      <x:c r="I77" s="35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29" t="str"/>
      <x:c r="B78" s="29" t="str"/>
      <x:c r="C78" s="29" t="str"/>
      <x:c r="D78" s="29" t="str"/>
      <x:c r="E78" s="38"/>
      <x:c r="F78" s="38"/>
      <x:c r="G78" s="33" t="n">
        <x:f>IFERROR(E78/SUM($E$6:$E$105),0)</x:f>
        <x:v>0</x:v>
      </x:c>
      <x:c r="H78" s="35"/>
      <x:c r="I78" s="35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29" t="str"/>
      <x:c r="B79" s="29" t="str"/>
      <x:c r="C79" s="29" t="str"/>
      <x:c r="D79" s="29" t="str"/>
      <x:c r="E79" s="38"/>
      <x:c r="F79" s="38"/>
      <x:c r="G79" s="33" t="n">
        <x:f>IFERROR(E79/SUM($E$6:$E$105),0)</x:f>
        <x:v>0</x:v>
      </x:c>
      <x:c r="H79" s="35"/>
      <x:c r="I79" s="35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29" t="str"/>
      <x:c r="B80" s="29" t="str"/>
      <x:c r="C80" s="29" t="str"/>
      <x:c r="D80" s="29" t="str"/>
      <x:c r="E80" s="38"/>
      <x:c r="F80" s="38"/>
      <x:c r="G80" s="33" t="n">
        <x:f>IFERROR(E80/SUM($E$6:$E$105),0)</x:f>
        <x:v>0</x:v>
      </x:c>
      <x:c r="H80" s="35"/>
      <x:c r="I80" s="35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29" t="str"/>
      <x:c r="B81" s="29" t="str"/>
      <x:c r="C81" s="29" t="str"/>
      <x:c r="D81" s="29" t="str"/>
      <x:c r="E81" s="38"/>
      <x:c r="F81" s="38"/>
      <x:c r="G81" s="33" t="n">
        <x:f>IFERROR(E81/SUM($E$6:$E$105),0)</x:f>
        <x:v>0</x:v>
      </x:c>
      <x:c r="H81" s="35"/>
      <x:c r="I81" s="35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29" t="str"/>
      <x:c r="B82" s="29" t="str"/>
      <x:c r="C82" s="29" t="str"/>
      <x:c r="D82" s="29" t="str"/>
      <x:c r="E82" s="38"/>
      <x:c r="F82" s="38"/>
      <x:c r="G82" s="33" t="n">
        <x:f>IFERROR(E82/SUM($E$6:$E$105),0)</x:f>
        <x:v>0</x:v>
      </x:c>
      <x:c r="H82" s="35"/>
      <x:c r="I82" s="35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29" t="str"/>
      <x:c r="B83" s="29" t="str"/>
      <x:c r="C83" s="29" t="str"/>
      <x:c r="D83" s="29" t="str"/>
      <x:c r="E83" s="38"/>
      <x:c r="F83" s="38"/>
      <x:c r="G83" s="33" t="n">
        <x:f>IFERROR(E83/SUM($E$6:$E$105),0)</x:f>
        <x:v>0</x:v>
      </x:c>
      <x:c r="H83" s="35"/>
      <x:c r="I83" s="35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29" t="str"/>
      <x:c r="B84" s="29" t="str"/>
      <x:c r="C84" s="29" t="str"/>
      <x:c r="D84" s="29" t="str"/>
      <x:c r="E84" s="38"/>
      <x:c r="F84" s="38"/>
      <x:c r="G84" s="33" t="n">
        <x:f>IFERROR(E84/SUM($E$6:$E$105),0)</x:f>
        <x:v>0</x:v>
      </x:c>
      <x:c r="H84" s="35"/>
      <x:c r="I84" s="35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29" t="str"/>
      <x:c r="B85" s="29" t="str"/>
      <x:c r="C85" s="29" t="str"/>
      <x:c r="D85" s="29" t="str"/>
      <x:c r="E85" s="38"/>
      <x:c r="F85" s="38"/>
      <x:c r="G85" s="33" t="n">
        <x:f>IFERROR(E85/SUM($E$6:$E$105),0)</x:f>
        <x:v>0</x:v>
      </x:c>
      <x:c r="H85" s="35"/>
      <x:c r="I85" s="35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29" t="str"/>
      <x:c r="B86" s="29" t="str"/>
      <x:c r="C86" s="29" t="str"/>
      <x:c r="D86" s="29" t="str"/>
      <x:c r="E86" s="38"/>
      <x:c r="F86" s="38"/>
      <x:c r="G86" s="33" t="n">
        <x:f>IFERROR(E86/SUM($E$6:$E$105),0)</x:f>
        <x:v>0</x:v>
      </x:c>
      <x:c r="H86" s="35"/>
      <x:c r="I86" s="35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29" t="str"/>
      <x:c r="B87" s="29" t="str"/>
      <x:c r="C87" s="29" t="str"/>
      <x:c r="D87" s="29" t="str"/>
      <x:c r="E87" s="38"/>
      <x:c r="F87" s="38"/>
      <x:c r="G87" s="33" t="n">
        <x:f>IFERROR(E87/SUM($E$6:$E$105),0)</x:f>
        <x:v>0</x:v>
      </x:c>
      <x:c r="H87" s="35"/>
      <x:c r="I87" s="35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29" t="str"/>
      <x:c r="B88" s="29" t="str"/>
      <x:c r="C88" s="29" t="str"/>
      <x:c r="D88" s="29" t="str"/>
      <x:c r="E88" s="38"/>
      <x:c r="F88" s="38"/>
      <x:c r="G88" s="33" t="n">
        <x:f>IFERROR(E88/SUM($E$6:$E$105),0)</x:f>
        <x:v>0</x:v>
      </x:c>
      <x:c r="H88" s="35"/>
      <x:c r="I88" s="35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29" t="str"/>
      <x:c r="B89" s="29" t="str"/>
      <x:c r="C89" s="29" t="str"/>
      <x:c r="D89" s="29" t="str"/>
      <x:c r="E89" s="38"/>
      <x:c r="F89" s="38"/>
      <x:c r="G89" s="33" t="n">
        <x:f>IFERROR(E89/SUM($E$6:$E$105),0)</x:f>
        <x:v>0</x:v>
      </x:c>
      <x:c r="H89" s="35"/>
      <x:c r="I89" s="35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29" t="str"/>
      <x:c r="B90" s="29" t="str"/>
      <x:c r="C90" s="29" t="str"/>
      <x:c r="D90" s="29" t="str"/>
      <x:c r="E90" s="38"/>
      <x:c r="F90" s="38"/>
      <x:c r="G90" s="33" t="n">
        <x:f>IFERROR(E90/SUM($E$6:$E$105),0)</x:f>
        <x:v>0</x:v>
      </x:c>
      <x:c r="H90" s="35"/>
      <x:c r="I90" s="35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29" t="str"/>
      <x:c r="B91" s="29" t="str"/>
      <x:c r="C91" s="29" t="str"/>
      <x:c r="D91" s="29" t="str"/>
      <x:c r="E91" s="38"/>
      <x:c r="F91" s="38"/>
      <x:c r="G91" s="33" t="n">
        <x:f>IFERROR(E91/SUM($E$6:$E$105),0)</x:f>
        <x:v>0</x:v>
      </x:c>
      <x:c r="H91" s="35"/>
      <x:c r="I91" s="35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29" t="str"/>
      <x:c r="B92" s="29" t="str"/>
      <x:c r="C92" s="29" t="str"/>
      <x:c r="D92" s="29" t="str"/>
      <x:c r="E92" s="38"/>
      <x:c r="F92" s="38"/>
      <x:c r="G92" s="33" t="n">
        <x:f>IFERROR(E92/SUM($E$6:$E$105),0)</x:f>
        <x:v>0</x:v>
      </x:c>
      <x:c r="H92" s="35"/>
      <x:c r="I92" s="35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29" t="str"/>
      <x:c r="B93" s="29" t="str"/>
      <x:c r="C93" s="29" t="str"/>
      <x:c r="D93" s="29" t="str"/>
      <x:c r="E93" s="38"/>
      <x:c r="F93" s="38"/>
      <x:c r="G93" s="33" t="n">
        <x:f>IFERROR(E93/SUM($E$6:$E$105),0)</x:f>
        <x:v>0</x:v>
      </x:c>
      <x:c r="H93" s="35"/>
      <x:c r="I93" s="35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29" t="str"/>
      <x:c r="B94" s="29" t="str"/>
      <x:c r="C94" s="29" t="str"/>
      <x:c r="D94" s="29" t="str"/>
      <x:c r="E94" s="38"/>
      <x:c r="F94" s="38"/>
      <x:c r="G94" s="33" t="n">
        <x:f>IFERROR(E94/SUM($E$6:$E$105),0)</x:f>
        <x:v>0</x:v>
      </x:c>
      <x:c r="H94" s="35"/>
      <x:c r="I94" s="35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29" t="str"/>
      <x:c r="B95" s="29" t="str"/>
      <x:c r="C95" s="29" t="str"/>
      <x:c r="D95" s="29" t="str"/>
      <x:c r="E95" s="38"/>
      <x:c r="F95" s="38"/>
      <x:c r="G95" s="33" t="n">
        <x:f>IFERROR(E95/SUM($E$6:$E$105),0)</x:f>
        <x:v>0</x:v>
      </x:c>
      <x:c r="H95" s="35"/>
      <x:c r="I95" s="35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29" t="str"/>
      <x:c r="B96" s="29" t="str"/>
      <x:c r="C96" s="29" t="str"/>
      <x:c r="D96" s="29" t="str"/>
      <x:c r="E96" s="38"/>
      <x:c r="F96" s="38"/>
      <x:c r="G96" s="33" t="n">
        <x:f>IFERROR(E96/SUM($E$6:$E$105),0)</x:f>
        <x:v>0</x:v>
      </x:c>
      <x:c r="H96" s="35"/>
      <x:c r="I96" s="35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29" t="str"/>
      <x:c r="B97" s="29" t="str"/>
      <x:c r="C97" s="29" t="str"/>
      <x:c r="D97" s="29" t="str"/>
      <x:c r="E97" s="38"/>
      <x:c r="F97" s="38"/>
      <x:c r="G97" s="33" t="n">
        <x:f>IFERROR(E97/SUM($E$6:$E$105),0)</x:f>
        <x:v>0</x:v>
      </x:c>
      <x:c r="H97" s="35"/>
      <x:c r="I97" s="35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29" t="str"/>
      <x:c r="B98" s="29" t="str"/>
      <x:c r="C98" s="29" t="str"/>
      <x:c r="D98" s="29" t="str"/>
      <x:c r="E98" s="38"/>
      <x:c r="F98" s="38"/>
      <x:c r="G98" s="33" t="n">
        <x:f>IFERROR(E98/SUM($E$6:$E$105),0)</x:f>
        <x:v>0</x:v>
      </x:c>
      <x:c r="H98" s="35"/>
      <x:c r="I98" s="35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29" t="str"/>
      <x:c r="B99" s="29" t="str"/>
      <x:c r="C99" s="29" t="str"/>
      <x:c r="D99" s="29" t="str"/>
      <x:c r="E99" s="38"/>
      <x:c r="F99" s="38"/>
      <x:c r="G99" s="33" t="n">
        <x:f>IFERROR(E99/SUM($E$6:$E$105),0)</x:f>
        <x:v>0</x:v>
      </x:c>
      <x:c r="H99" s="35"/>
      <x:c r="I99" s="35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29" t="str"/>
      <x:c r="B100" s="29" t="str"/>
      <x:c r="C100" s="29" t="str"/>
      <x:c r="D100" s="29" t="str"/>
      <x:c r="E100" s="38"/>
      <x:c r="F100" s="38"/>
      <x:c r="G100" s="33" t="n">
        <x:f>IFERROR(E100/SUM($E$6:$E$105),0)</x:f>
        <x:v>0</x:v>
      </x:c>
      <x:c r="H100" s="35"/>
      <x:c r="I100" s="35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29" t="str"/>
      <x:c r="B101" s="29" t="str"/>
      <x:c r="C101" s="29" t="str"/>
      <x:c r="D101" s="29" t="str"/>
      <x:c r="E101" s="38"/>
      <x:c r="F101" s="38"/>
      <x:c r="G101" s="33" t="n">
        <x:f>IFERROR(E101/SUM($E$6:$E$105),0)</x:f>
        <x:v>0</x:v>
      </x:c>
      <x:c r="H101" s="35"/>
      <x:c r="I101" s="35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29" t="str"/>
      <x:c r="B102" s="29" t="str"/>
      <x:c r="C102" s="29" t="str"/>
      <x:c r="D102" s="29" t="str"/>
      <x:c r="E102" s="38"/>
      <x:c r="F102" s="38"/>
      <x:c r="G102" s="33" t="n">
        <x:f>IFERROR(E102/SUM($E$6:$E$105),0)</x:f>
        <x:v>0</x:v>
      </x:c>
      <x:c r="H102" s="35"/>
      <x:c r="I102" s="35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29" t="str"/>
      <x:c r="B103" s="29" t="str"/>
      <x:c r="C103" s="29" t="str"/>
      <x:c r="D103" s="29" t="str"/>
      <x:c r="E103" s="38"/>
      <x:c r="F103" s="38"/>
      <x:c r="G103" s="33" t="n">
        <x:f>IFERROR(E103/SUM($E$6:$E$105),0)</x:f>
        <x:v>0</x:v>
      </x:c>
      <x:c r="H103" s="35"/>
      <x:c r="I103" s="35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29" t="str"/>
      <x:c r="B104" s="29" t="str"/>
      <x:c r="C104" s="29" t="str"/>
      <x:c r="D104" s="29" t="str"/>
      <x:c r="E104" s="38"/>
      <x:c r="F104" s="38"/>
      <x:c r="G104" s="33" t="n">
        <x:f>IFERROR(E104/SUM($E$6:$E$105),0)</x:f>
        <x:v>0</x:v>
      </x:c>
      <x:c r="H104" s="35"/>
      <x:c r="I104" s="35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30" t="str"/>
      <x:c r="B105" s="30" t="str"/>
      <x:c r="C105" s="30" t="str"/>
      <x:c r="D105" s="30" t="str"/>
      <x:c r="E105" s="39"/>
      <x:c r="F105" s="39"/>
      <x:c r="G105" s="33" t="n">
        <x:f>IFERROR(E105/SUM($E$6:$E$105),0)</x:f>
        <x:v>0</x:v>
      </x:c>
      <x:c r="H105" s="36"/>
      <x:c r="I105" s="36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I1"/>
    <x:mergeCell ref="A2:I2"/>
  </x:mergeCells>
  <x:dataValidations count="2">
    <x:dataValidation type="list" sqref="D6:D105">
      <x:formula1>"Renda fixa,Renda variável,Fundos imobiliários,Exterior,Previdência,Caixa,Outros"</x:formula1>
    </x:dataValidation>
    <x:dataValidation type="list" sqref="H6:H105">
      <x:formula1>"D+0,D+1,D+2,D+5,D+30,Sem liquidez"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a7a427c6234b9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0" hidden="0" customWidth="1"/>
    <x:col min="2" max="2" width="15" hidden="0" customWidth="1"/>
    <x:col min="3" max="3" width="12" hidden="0" customWidth="1"/>
    <x:col min="4" max="4" width="20" hidden="0" customWidth="1"/>
    <x:col min="5" max="5" width="17" hidden="0" customWidth="1"/>
    <x:col min="6" max="6" width="20" hidden="0" customWidth="1"/>
    <x:col min="7" max="7" width="20" hidden="0" customWidth="1"/>
    <x:col min="8" max="8" width="16" hidden="0" customWidth="1"/>
    <x:col min="9" max="9" width="15" hidden="0" customWidth="1"/>
    <x:col min="10" max="10" width="20" hidden="0" customWidth="1"/>
  </x:cols>
  <x:sheetData>
    <x:row r="1" ht="34" customHeight="1">
      <x:c r="A1" s="4" t="str">
        <x:v>PROJEÇÃO MENSAL DE ACUMULAÇÃO</x:v>
      </x:c>
      <x:c r="B1" s="4" t="str">
        <x:v>PROJEÇÃO MENSAL DE ACUMULAÇÃO</x:v>
      </x:c>
      <x:c r="C1" s="4" t="str">
        <x:v>PROJEÇÃO MENSAL DE ACUMULAÇÃO</x:v>
      </x:c>
      <x:c r="D1" s="4" t="str">
        <x:v>PROJEÇÃO MENSAL DE ACUMULAÇÃO</x:v>
      </x:c>
      <x:c r="E1" s="4" t="str">
        <x:v>PROJEÇÃO MENSAL DE ACUMULAÇÃO</x:v>
      </x:c>
      <x:c r="F1" s="4" t="str">
        <x:v>PROJEÇÃO MENSAL DE ACUMULAÇÃO</x:v>
      </x:c>
      <x:c r="G1" s="4" t="str">
        <x:v>PROJEÇÃO MENSAL DE ACUMULAÇÃO</x:v>
      </x:c>
      <x:c r="H1" s="4" t="str">
        <x:v>PROJEÇÃO MENSAL DE ACUMULAÇÃO</x:v>
      </x:c>
      <x:c r="I1" s="4" t="str">
        <x:v>PROJEÇÃO MENSAL DE ACUMULAÇÃO</x:v>
      </x:c>
      <x:c r="J1" s="4" t="str">
        <x:v>PROJEÇÃO MENSAL DE ACUMULAÇÃO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30" customHeight="1">
      <x:c r="A2" s="8" t="str">
        <x:v>A projeção usa retorno real mensal e aporte constante em poder de compra. Linhas após a aposentadoria mantêm o aporte em zero para facilitar a leitura da meta.</x:v>
      </x:c>
      <x:c r="B2" s="8" t="str">
        <x:v>A projeção usa retorno real mensal e aporte constante em poder de compra. Linhas após a aposentadoria mantêm o aporte em zero para facilitar a leitura da meta.</x:v>
      </x:c>
      <x:c r="C2" s="8" t="str">
        <x:v>A projeção usa retorno real mensal e aporte constante em poder de compra. Linhas após a aposentadoria mantêm o aporte em zero para facilitar a leitura da meta.</x:v>
      </x:c>
      <x:c r="D2" s="8" t="str">
        <x:v>A projeção usa retorno real mensal e aporte constante em poder de compra. Linhas após a aposentadoria mantêm o aporte em zero para facilitar a leitura da meta.</x:v>
      </x:c>
      <x:c r="E2" s="8" t="str">
        <x:v>A projeção usa retorno real mensal e aporte constante em poder de compra. Linhas após a aposentadoria mantêm o aporte em zero para facilitar a leitura da meta.</x:v>
      </x:c>
      <x:c r="F2" s="8" t="str">
        <x:v>A projeção usa retorno real mensal e aporte constante em poder de compra. Linhas após a aposentadoria mantêm o aporte em zero para facilitar a leitura da meta.</x:v>
      </x:c>
      <x:c r="G2" s="8" t="str">
        <x:v>A projeção usa retorno real mensal e aporte constante em poder de compra. Linhas após a aposentadoria mantêm o aporte em zero para facilitar a leitura da meta.</x:v>
      </x:c>
      <x:c r="H2" s="8" t="str">
        <x:v>A projeção usa retorno real mensal e aporte constante em poder de compra. Linhas após a aposentadoria mantêm o aporte em zero para facilitar a leitura da meta.</x:v>
      </x:c>
      <x:c r="I2" s="8" t="str">
        <x:v>A projeção usa retorno real mensal e aporte constante em poder de compra. Linhas após a aposentadoria mantêm o aporte em zero para facilitar a leitura da meta.</x:v>
      </x:c>
      <x:c r="J2" s="8" t="str">
        <x:v>A projeção usa retorno real mensal e aporte constante em poder de compra. Linhas após a aposentadoria mantêm o aporte em zero para facilitar a leitura da meta.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42" customHeight="1">
      <x:c r="A4" s="23" t="str">
        <x:v>Mês</x:v>
      </x:c>
      <x:c r="B4" s="24" t="str">
        <x:v>Data</x:v>
      </x:c>
      <x:c r="C4" s="24" t="str">
        <x:v>Idade</x:v>
      </x:c>
      <x:c r="D4" s="24" t="str">
        <x:v>Saldo inicial</x:v>
      </x:c>
      <x:c r="E4" s="24" t="str">
        <x:v>Aporte</x:v>
      </x:c>
      <x:c r="F4" s="24" t="str">
        <x:v>Rendimento real</x:v>
      </x:c>
      <x:c r="G4" s="24" t="str">
        <x:v>Saldo final</x:v>
      </x:c>
      <x:c r="H4" s="24" t="str">
        <x:v>Meta atingida</x:v>
      </x:c>
      <x:c r="I4" s="24" t="str">
        <x:v>Progresso</x:v>
      </x:c>
      <x:c r="J4" s="25" t="str">
        <x:v>Patrimônio-alvo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>
      <x:c r="A5" s="180" t="n">
        <x:v>0</x:v>
      </x:c>
      <x:c r="B5" s="181" t="n">
        <x:f>Plano!$B$3</x:f>
        <x:v>46294.5</x:v>
      </x:c>
      <x:c r="C5" s="182" t="n">
        <x:f>Plano!$B$7</x:f>
        <x:v>35</x:v>
      </x:c>
      <x:c r="D5" s="183" t="n">
        <x:f>Plano!$B$16</x:f>
        <x:v>300000</x:v>
      </x:c>
      <x:c r="E5" s="183" t="n">
        <x:v>0</x:v>
      </x:c>
      <x:c r="F5" s="183" t="n">
        <x:v>0</x:v>
      </x:c>
      <x:c r="G5" s="183" t="n">
        <x:f>D5</x:f>
        <x:v>300000</x:v>
      </x:c>
      <x:c r="H5" s="184" t="n">
        <x:f>IF(AND(C5&lt;=Plano!$B$8,G5&gt;=Plano!$B$24),1,0)</x:f>
        <x:v>0</x:v>
      </x:c>
      <x:c r="I5" s="185" t="n">
        <x:f>IFERROR(G5/Plano!$B$24,0)</x:f>
        <x:v>0.08695652173913043</x:v>
      </x:c>
      <x:c r="J5" s="186" t="n">
        <x:f>Plano!$B$24</x:f>
        <x:v>3450000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>
      <x:c r="A6" s="187" t="n">
        <x:f>A5+1</x:f>
        <x:v>1</x:v>
      </x:c>
      <x:c r="B6" s="188" t="n">
        <x:f>EDATE(B5,1)</x:f>
        <x:v>46324</x:v>
      </x:c>
      <x:c r="C6" s="189" t="n">
        <x:f>Plano!$B$7+A6/12</x:f>
        <x:v>35.083333333333336</x:v>
      </x:c>
      <x:c r="D6" s="190" t="n">
        <x:f>G5</x:f>
        <x:v>300000</x:v>
      </x:c>
      <x:c r="E6" s="190" t="n">
        <x:f>IF(C6&lt;=Plano!$B$8,Plano!$B$17,0)</x:f>
        <x:v>5000</x:v>
      </x:c>
      <x:c r="F6" s="190" t="n">
        <x:f>D6*Plano!$B$21</x:f>
        <x:v>1405.5188909036565</x:v>
      </x:c>
      <x:c r="G6" s="190" t="n">
        <x:f>D6+E6+F6</x:f>
        <x:v>306405.5188909037</x:v>
      </x:c>
      <x:c r="H6" s="191" t="n">
        <x:f>IF(AND(C6&lt;=Plano!$B$8,G6&gt;=Plano!$B$24),1,0)</x:f>
        <x:v>0</x:v>
      </x:c>
      <x:c r="I6" s="192" t="n">
        <x:f>IFERROR(G6/Plano!$B$24,0)</x:f>
        <x:v>0.08881319388142135</x:v>
      </x:c>
      <x:c r="J6" s="193" t="n">
        <x:f>Plano!$B$24</x:f>
        <x:v>3450000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>
      <x:c r="A7" s="187" t="n">
        <x:f>A6+1</x:f>
        <x:v>2</x:v>
      </x:c>
      <x:c r="B7" s="188" t="n">
        <x:f>EDATE(B6,1)</x:f>
        <x:v>46355</x:v>
      </x:c>
      <x:c r="C7" s="189" t="n">
        <x:f>Plano!$B$7+A7/12</x:f>
        <x:v>35.166666666666664</x:v>
      </x:c>
      <x:c r="D7" s="190" t="n">
        <x:f>G6</x:f>
        <x:v>306405.5188909037</x:v>
      </x:c>
      <x:c r="E7" s="190" t="n">
        <x:f>IF(C7&lt;=Plano!$B$8,Plano!$B$17,0)</x:f>
        <x:v>5000</x:v>
      </x:c>
      <x:c r="F7" s="190" t="n">
        <x:f>D7*Plano!$B$21</x:f>
        <x:v>1435.5291502610075</x:v>
      </x:c>
      <x:c r="G7" s="190" t="n">
        <x:f>D7+E7+F7</x:f>
        <x:v>312841.0480411647</x:v>
      </x:c>
      <x:c r="H7" s="191" t="n">
        <x:f>IF(AND(C7&lt;=Plano!$B$8,G7&gt;=Plano!$B$24),1,0)</x:f>
        <x:v>0</x:v>
      </x:c>
      <x:c r="I7" s="192" t="n">
        <x:f>IFERROR(G7/Plano!$B$24,0)</x:f>
        <x:v>0.09067856464961295</x:v>
      </x:c>
      <x:c r="J7" s="193" t="n">
        <x:f>Plano!$B$24</x:f>
        <x:v>3450000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>
      <x:c r="A8" s="187" t="n">
        <x:f>A7+1</x:f>
        <x:v>3</x:v>
      </x:c>
      <x:c r="B8" s="188" t="n">
        <x:f>EDATE(B7,1)</x:f>
        <x:v>46385</x:v>
      </x:c>
      <x:c r="C8" s="189" t="n">
        <x:f>Plano!$B$7+A8/12</x:f>
        <x:v>35.25</x:v>
      </x:c>
      <x:c r="D8" s="190" t="n">
        <x:f>G7</x:f>
        <x:v>312841.0480411647</x:v>
      </x:c>
      <x:c r="E8" s="190" t="n">
        <x:f>IF(C8&lt;=Plano!$B$8,Plano!$B$17,0)</x:f>
        <x:v>5000</x:v>
      </x:c>
      <x:c r="F8" s="190" t="n">
        <x:f>D8*Plano!$B$21</x:f>
        <x:v>1465.6800095731844</x:v>
      </x:c>
      <x:c r="G8" s="190" t="n">
        <x:f>D8+E8+F8</x:f>
        <x:v>319306.7280507379</x:v>
      </x:c>
      <x:c r="H8" s="191" t="n">
        <x:f>IF(AND(C8&lt;=Plano!$B$8,G8&gt;=Plano!$B$24),1,0)</x:f>
        <x:v>0</x:v>
      </x:c>
      <x:c r="I8" s="192" t="n">
        <x:f>IFERROR(G8/Plano!$B$24,0)</x:f>
        <x:v>0.09255267479731533</x:v>
      </x:c>
      <x:c r="J8" s="193" t="n">
        <x:f>Plano!$B$24</x:f>
        <x:v>3450000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>
      <x:c r="A9" s="187" t="n">
        <x:f>A8+1</x:f>
        <x:v>4</x:v>
      </x:c>
      <x:c r="B9" s="188" t="n">
        <x:f>EDATE(B8,1)</x:f>
        <x:v>46416</x:v>
      </x:c>
      <x:c r="C9" s="189" t="n">
        <x:f>Plano!$B$7+A9/12</x:f>
        <x:v>35.333333333333336</x:v>
      </x:c>
      <x:c r="D9" s="190" t="n">
        <x:f>G8</x:f>
        <x:v>319306.7280507379</x:v>
      </x:c>
      <x:c r="E9" s="190" t="n">
        <x:f>IF(C9&lt;=Plano!$B$8,Plano!$B$17,0)</x:f>
        <x:v>5000</x:v>
      </x:c>
      <x:c r="F9" s="190" t="n">
        <x:f>D9*Plano!$B$21</x:f>
        <x:v>1495.9721275598286</x:v>
      </x:c>
      <x:c r="G9" s="190" t="n">
        <x:f>D9+E9+F9</x:f>
        <x:v>325802.7001782977</x:v>
      </x:c>
      <x:c r="H9" s="191" t="n">
        <x:f>IF(AND(C9&lt;=Plano!$B$8,G9&gt;=Plano!$B$24),1,0)</x:f>
        <x:v>0</x:v>
      </x:c>
      <x:c r="I9" s="192" t="n">
        <x:f>IFERROR(G9/Plano!$B$24,0)</x:f>
        <x:v>0.09443556526907179</x:v>
      </x:c>
      <x:c r="J9" s="193" t="n">
        <x:f>Plano!$B$24</x:f>
        <x:v>3450000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>
      <x:c r="A10" s="187" t="n">
        <x:f>A9+1</x:f>
        <x:v>5</x:v>
      </x:c>
      <x:c r="B10" s="188" t="n">
        <x:f>EDATE(B9,1)</x:f>
        <x:v>46446</x:v>
      </x:c>
      <x:c r="C10" s="189" t="n">
        <x:f>Plano!$B$7+A10/12</x:f>
        <x:v>35.416666666666664</x:v>
      </x:c>
      <x:c r="D10" s="190" t="n">
        <x:f>G9</x:f>
        <x:v>325802.7001782977</x:v>
      </x:c>
      <x:c r="E10" s="190" t="n">
        <x:f>IF(C10&lt;=Plano!$B$8,Plano!$B$17,0)</x:f>
        <x:v>5000</x:v>
      </x:c>
      <x:c r="F10" s="190" t="n">
        <x:f>D10*Plano!$B$21</x:f>
        <x:v>1526.406166026725</x:v>
      </x:c>
      <x:c r="G10" s="190" t="n">
        <x:f>D10+E10+F10</x:f>
        <x:v>332329.1063443244</x:v>
      </x:c>
      <x:c r="H10" s="191" t="n">
        <x:f>IF(AND(C10&lt;=Plano!$B$8,G10&gt;=Plano!$B$24),1,0)</x:f>
        <x:v>0</x:v>
      </x:c>
      <x:c r="I10" s="192" t="n">
        <x:f>IFERROR(G10/Plano!$B$24,0)</x:f>
        <x:v>0.09632727720125346</x:v>
      </x:c>
      <x:c r="J10" s="193" t="n">
        <x:f>Plano!$B$24</x:f>
        <x:v>3450000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>
      <x:c r="A11" s="187" t="n">
        <x:f>A10+1</x:f>
        <x:v>6</x:v>
      </x:c>
      <x:c r="B11" s="188" t="n">
        <x:f>EDATE(B10,1)</x:f>
        <x:v>46474</x:v>
      </x:c>
      <x:c r="C11" s="189" t="n">
        <x:f>Plano!$B$7+A11/12</x:f>
        <x:v>35.5</x:v>
      </x:c>
      <x:c r="D11" s="190" t="n">
        <x:f>G10</x:f>
        <x:v>332329.1063443244</x:v>
      </x:c>
      <x:c r="E11" s="190" t="n">
        <x:f>IF(C11&lt;=Plano!$B$8,Plano!$B$17,0)</x:f>
        <x:v>5000</x:v>
      </x:c>
      <x:c r="F11" s="190" t="n">
        <x:f>D11*Plano!$B$21</x:f>
        <x:v>1556.9827898802605</x:v>
      </x:c>
      <x:c r="G11" s="190" t="n">
        <x:f>D11+E11+F11</x:f>
        <x:v>338886.08913420467</x:v>
      </x:c>
      <x:c r="H11" s="191" t="n">
        <x:f>IF(AND(C11&lt;=Plano!$B$8,G11&gt;=Plano!$B$24),1,0)</x:f>
        <x:v>0</x:v>
      </x:c>
      <x:c r="I11" s="192" t="n">
        <x:f>IFERROR(G11/Plano!$B$24,0)</x:f>
        <x:v>0.09822785192295787</x:v>
      </x:c>
      <x:c r="J11" s="193" t="n">
        <x:f>Plano!$B$24</x:f>
        <x:v>3450000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>
      <x:c r="A12" s="187" t="n">
        <x:f>A11+1</x:f>
        <x:v>7</x:v>
      </x:c>
      <x:c r="B12" s="188" t="n">
        <x:f>EDATE(B11,1)</x:f>
        <x:v>46505</x:v>
      </x:c>
      <x:c r="C12" s="189" t="n">
        <x:f>Plano!$B$7+A12/12</x:f>
        <x:v>35.583333333333336</x:v>
      </x:c>
      <x:c r="D12" s="190" t="n">
        <x:f>G11</x:f>
        <x:v>338886.08913420467</x:v>
      </x:c>
      <x:c r="E12" s="190" t="n">
        <x:f>IF(C12&lt;=Plano!$B$8,Plano!$B$17,0)</x:f>
        <x:v>5000</x:v>
      </x:c>
      <x:c r="F12" s="190" t="n">
        <x:f>D12*Plano!$B$21</x:f>
        <x:v>1587.70266714195</x:v>
      </x:c>
      <x:c r="G12" s="190" t="n">
        <x:f>D12+E12+F12</x:f>
        <x:v>345473.79180134664</x:v>
      </x:c>
      <x:c r="H12" s="191" t="n">
        <x:f>IF(AND(C12&lt;=Plano!$B$8,G12&gt;=Plano!$B$24),1,0)</x:f>
        <x:v>0</x:v>
      </x:c>
      <x:c r="I12" s="192" t="n">
        <x:f>IFERROR(G12/Plano!$B$24,0)</x:f>
        <x:v>0.10013733095691207</x:v>
      </x:c>
      <x:c r="J12" s="193" t="n">
        <x:f>Plano!$B$24</x:f>
        <x:v>3450000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>
      <x:c r="A13" s="187" t="n">
        <x:f>A12+1</x:f>
        <x:v>8</x:v>
      </x:c>
      <x:c r="B13" s="188" t="n">
        <x:f>EDATE(B12,1)</x:f>
        <x:v>46535</x:v>
      </x:c>
      <x:c r="C13" s="189" t="n">
        <x:f>Plano!$B$7+A13/12</x:f>
        <x:v>35.666666666666664</x:v>
      </x:c>
      <x:c r="D13" s="190" t="n">
        <x:f>G12</x:f>
        <x:v>345473.79180134664</x:v>
      </x:c>
      <x:c r="E13" s="190" t="n">
        <x:f>IF(C13&lt;=Plano!$B$8,Plano!$B$17,0)</x:f>
        <x:v>5000</x:v>
      </x:c>
      <x:c r="F13" s="190" t="n">
        <x:f>D13*Plano!$B$21</x:f>
        <x:v>1618.5664689630314</x:v>
      </x:c>
      <x:c r="G13" s="190" t="n">
        <x:f>D13+E13+F13</x:f>
        <x:v>352092.3582703097</x:v>
      </x:c>
      <x:c r="H13" s="191" t="n">
        <x:f>IF(AND(C13&lt;=Plano!$B$8,G13&gt;=Plano!$B$24),1,0)</x:f>
        <x:v>0</x:v>
      </x:c>
      <x:c r="I13" s="192" t="n">
        <x:f>IFERROR(G13/Plano!$B$24,0)</x:f>
        <x:v>0.10205575602037963</x:v>
      </x:c>
      <x:c r="J13" s="193" t="n">
        <x:f>Plano!$B$24</x:f>
        <x:v>3450000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>
      <x:c r="A14" s="187" t="n">
        <x:f>A13+1</x:f>
        <x:v>9</x:v>
      </x:c>
      <x:c r="B14" s="188" t="n">
        <x:f>EDATE(B13,1)</x:f>
        <x:v>46566</x:v>
      </x:c>
      <x:c r="C14" s="189" t="n">
        <x:f>Plano!$B$7+A14/12</x:f>
        <x:v>35.75</x:v>
      </x:c>
      <x:c r="D14" s="190" t="n">
        <x:f>G13</x:f>
        <x:v>352092.3582703097</x:v>
      </x:c>
      <x:c r="E14" s="190" t="n">
        <x:f>IF(C14&lt;=Plano!$B$8,Plano!$B$17,0)</x:f>
        <x:v>5000</x:v>
      </x:c>
      <x:c r="F14" s="190" t="n">
        <x:f>D14*Plano!$B$21</x:f>
        <x:v>1649.5748696391283</x:v>
      </x:c>
      <x:c r="G14" s="190" t="n">
        <x:f>D14+E14+F14</x:f>
        <x:v>358741.9331399488</x:v>
      </x:c>
      <x:c r="H14" s="191" t="n">
        <x:f>IF(AND(C14&lt;=Plano!$B$8,G14&gt;=Plano!$B$24),1,0)</x:f>
        <x:v>0</x:v>
      </x:c>
      <x:c r="I14" s="192" t="n">
        <x:f>IFERROR(G14/Plano!$B$24,0)</x:f>
        <x:v>0.10398316902607212</x:v>
      </x:c>
      <x:c r="J14" s="193" t="n">
        <x:f>Plano!$B$24</x:f>
        <x:v>3450000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>
      <x:c r="A15" s="187" t="n">
        <x:f>A14+1</x:f>
        <x:v>10</x:v>
      </x:c>
      <x:c r="B15" s="188" t="n">
        <x:f>EDATE(B14,1)</x:f>
        <x:v>46596</x:v>
      </x:c>
      <x:c r="C15" s="189" t="n">
        <x:f>Plano!$B$7+A15/12</x:f>
        <x:v>35.833333333333336</x:v>
      </x:c>
      <x:c r="D15" s="190" t="n">
        <x:f>G14</x:f>
        <x:v>358741.9331399488</x:v>
      </x:c>
      <x:c r="E15" s="190" t="n">
        <x:f>IF(C15&lt;=Plano!$B$8,Plano!$B$17,0)</x:f>
        <x:v>5000</x:v>
      </x:c>
      <x:c r="F15" s="190" t="n">
        <x:f>D15*Plano!$B$21</x:f>
        <x:v>1680.7285466249818</x:v>
      </x:c>
      <x:c r="G15" s="190" t="n">
        <x:f>D15+E15+F15</x:f>
        <x:v>365422.6616865738</x:v>
      </x:c>
      <x:c r="H15" s="191" t="n">
        <x:f>IF(AND(C15&lt;=Plano!$B$8,G15&gt;=Plano!$B$24),1,0)</x:f>
        <x:v>0</x:v>
      </x:c>
      <x:c r="I15" s="192" t="n">
        <x:f>IFERROR(G15/Plano!$B$24,0)</x:f>
        <x:v>0.10591961208306487</x:v>
      </x:c>
      <x:c r="J15" s="193" t="n">
        <x:f>Plano!$B$24</x:f>
        <x:v>3450000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187" t="n">
        <x:f>A15+1</x:f>
        <x:v>11</x:v>
      </x:c>
      <x:c r="B16" s="188" t="n">
        <x:f>EDATE(B15,1)</x:f>
        <x:v>46627</x:v>
      </x:c>
      <x:c r="C16" s="189" t="n">
        <x:f>Plano!$B$7+A16/12</x:f>
        <x:v>35.916666666666664</x:v>
      </x:c>
      <x:c r="D16" s="190" t="n">
        <x:f>G15</x:f>
        <x:v>365422.6616865738</x:v>
      </x:c>
      <x:c r="E16" s="190" t="n">
        <x:f>IF(C16&lt;=Plano!$B$8,Plano!$B$17,0)</x:f>
        <x:v>5000</x:v>
      </x:c>
      <x:c r="F16" s="190" t="n">
        <x:f>D16*Plano!$B$21</x:f>
        <x:v>1712.028180549251</x:v>
      </x:c>
      <x:c r="G16" s="190" t="n">
        <x:f>D16+E16+F16</x:f>
        <x:v>372134.6898671231</x:v>
      </x:c>
      <x:c r="H16" s="191" t="n">
        <x:f>IF(AND(C16&lt;=Plano!$B$8,G16&gt;=Plano!$B$24),1,0)</x:f>
        <x:v>0</x:v>
      </x:c>
      <x:c r="I16" s="192" t="n">
        <x:f>IFERROR(G16/Plano!$B$24,0)</x:f>
        <x:v>0.10786512749771683</x:v>
      </x:c>
      <x:c r="J16" s="193" t="n">
        <x:f>Plano!$B$24</x:f>
        <x:v>3450000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187" t="n">
        <x:f>A16+1</x:f>
        <x:v>12</x:v>
      </x:c>
      <x:c r="B17" s="188" t="n">
        <x:f>EDATE(B16,1)</x:f>
        <x:v>46658</x:v>
      </x:c>
      <x:c r="C17" s="189" t="n">
        <x:f>Plano!$B$7+A17/12</x:f>
        <x:v>36</x:v>
      </x:c>
      <x:c r="D17" s="190" t="n">
        <x:f>G16</x:f>
        <x:v>372134.6898671231</x:v>
      </x:c>
      <x:c r="E17" s="190" t="n">
        <x:f>IF(C17&lt;=Plano!$B$8,Plano!$B$17,0)</x:f>
        <x:v>5000</x:v>
      </x:c>
      <x:c r="F17" s="190" t="n">
        <x:f>D17*Plano!$B$21</x:f>
        <x:v>1743.4744552293832</x:v>
      </x:c>
      <x:c r="G17" s="190" t="n">
        <x:f>D17+E17+F17</x:f>
        <x:v>378878.16432235244</x:v>
      </x:c>
      <x:c r="H17" s="191" t="n">
        <x:f>IF(AND(C17&lt;=Plano!$B$8,G17&gt;=Plano!$B$24),1,0)</x:f>
        <x:v>0</x:v>
      </x:c>
      <x:c r="I17" s="192" t="n">
        <x:f>IFERROR(G17/Plano!$B$24,0)</x:f>
        <x:v>0.1098197577745949</x:v>
      </x:c>
      <x:c r="J17" s="193" t="n">
        <x:f>Plano!$B$24</x:f>
        <x:v>3450000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187" t="n">
        <x:f>A17+1</x:f>
        <x:v>13</x:v>
      </x:c>
      <x:c r="B18" s="188" t="n">
        <x:f>EDATE(B17,1)</x:f>
        <x:v>46688</x:v>
      </x:c>
      <x:c r="C18" s="189" t="n">
        <x:f>Plano!$B$7+A18/12</x:f>
        <x:v>36.083333333333336</x:v>
      </x:c>
      <x:c r="D18" s="190" t="n">
        <x:f>G17</x:f>
        <x:v>378878.16432235244</x:v>
      </x:c>
      <x:c r="E18" s="190" t="n">
        <x:f>IF(C18&lt;=Plano!$B$8,Plano!$B$17,0)</x:f>
        <x:v>5000</x:v>
      </x:c>
      <x:c r="F18" s="190" t="n">
        <x:f>D18*Plano!$B$21</x:f>
        <x:v>1775.0680576865536</x:v>
      </x:c>
      <x:c r="G18" s="190" t="n">
        <x:f>D18+E18+F18</x:f>
        <x:v>385653.232380039</x:v>
      </x:c>
      <x:c r="H18" s="191" t="n">
        <x:f>IF(AND(C18&lt;=Plano!$B$8,G18&gt;=Plano!$B$24),1,0)</x:f>
        <x:v>0</x:v>
      </x:c>
      <x:c r="I18" s="192" t="n">
        <x:f>IFERROR(G18/Plano!$B$24,0)</x:f>
        <x:v>0.11178354561740261</x:v>
      </x:c>
      <x:c r="J18" s="193" t="n">
        <x:f>Plano!$B$24</x:f>
        <x:v>3450000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187" t="n">
        <x:f>A18+1</x:f>
        <x:v>14</x:v>
      </x:c>
      <x:c r="B19" s="188" t="n">
        <x:f>EDATE(B18,1)</x:f>
        <x:v>46719</x:v>
      </x:c>
      <x:c r="C19" s="189" t="n">
        <x:f>Plano!$B$7+A19/12</x:f>
        <x:v>36.166666666666664</x:v>
      </x:c>
      <x:c r="D19" s="190" t="n">
        <x:f>G18</x:f>
        <x:v>385653.232380039</x:v>
      </x:c>
      <x:c r="E19" s="190" t="n">
        <x:f>IF(C19&lt;=Plano!$B$8,Plano!$B$17,0)</x:f>
        <x:v>5000</x:v>
      </x:c>
      <x:c r="F19" s="190" t="n">
        <x:f>D19*Plano!$B$21</x:f>
        <x:v>1806.809678160675</x:v>
      </x:c>
      <x:c r="G19" s="190" t="n">
        <x:f>D19+E19+F19</x:f>
        <x:v>392460.0420581997</x:v>
      </x:c>
      <x:c r="H19" s="191" t="n">
        <x:f>IF(AND(C19&lt;=Plano!$B$8,G19&gt;=Plano!$B$24),1,0)</x:f>
        <x:v>0</x:v>
      </x:c>
      <x:c r="I19" s="192" t="n">
        <x:f>IFERROR(G19/Plano!$B$24,0)</x:f>
        <x:v>0.11375653392991296</x:v>
      </x:c>
      <x:c r="J19" s="193" t="n">
        <x:f>Plano!$B$24</x:f>
        <x:v>3450000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>
      <x:c r="A20" s="187" t="n">
        <x:f>A19+1</x:f>
        <x:v>15</x:v>
      </x:c>
      <x:c r="B20" s="188" t="n">
        <x:f>EDATE(B19,1)</x:f>
        <x:v>46749</x:v>
      </x:c>
      <x:c r="C20" s="189" t="n">
        <x:f>Plano!$B$7+A20/12</x:f>
        <x:v>36.25</x:v>
      </x:c>
      <x:c r="D20" s="190" t="n">
        <x:f>G19</x:f>
        <x:v>392460.0420581997</x:v>
      </x:c>
      <x:c r="E20" s="190" t="n">
        <x:f>IF(C20&lt;=Plano!$B$8,Plano!$B$17,0)</x:f>
        <x:v>5000</x:v>
      </x:c>
      <x:c r="F20" s="190" t="n">
        <x:f>D20*Plano!$B$21</x:f>
        <x:v>1838.7000101254773</x:v>
      </x:c>
      <x:c r="G20" s="190" t="n">
        <x:f>D20+E20+F20</x:f>
        <x:v>399298.74206832517</x:v>
      </x:c>
      <x:c r="H20" s="191" t="n">
        <x:f>IF(AND(C20&lt;=Plano!$B$8,G20&gt;=Plano!$B$24),1,0)</x:f>
        <x:v>0</x:v>
      </x:c>
      <x:c r="I20" s="192" t="n">
        <x:f>IFERROR(G20/Plano!$B$24,0)</x:f>
        <x:v>0.11573876581690584</x:v>
      </x:c>
      <x:c r="J20" s="193" t="n">
        <x:f>Plano!$B$24</x:f>
        <x:v>3450000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187" t="n">
        <x:f>A20+1</x:f>
        <x:v>16</x:v>
      </x:c>
      <x:c r="B21" s="188" t="n">
        <x:f>EDATE(B20,1)</x:f>
        <x:v>46780</x:v>
      </x:c>
      <x:c r="C21" s="189" t="n">
        <x:f>Plano!$B$7+A21/12</x:f>
        <x:v>36.333333333333336</x:v>
      </x:c>
      <x:c r="D21" s="190" t="n">
        <x:f>G20</x:f>
        <x:v>399298.74206832517</x:v>
      </x:c>
      <x:c r="E21" s="190" t="n">
        <x:f>IF(C21&lt;=Plano!$B$8,Plano!$B$17,0)</x:f>
        <x:v>5000</x:v>
      </x:c>
      <x:c r="F21" s="190" t="n">
        <x:f>D21*Plano!$B$21</x:f>
        <x:v>1870.7397503036586</x:v>
      </x:c>
      <x:c r="G21" s="190" t="n">
        <x:f>D21+E21+F21</x:f>
        <x:v>406169.48181862885</x:v>
      </x:c>
      <x:c r="H21" s="191" t="n">
        <x:f>IF(AND(C21&lt;=Plano!$B$8,G21&gt;=Plano!$B$24),1,0)</x:f>
        <x:v>0</x:v>
      </x:c>
      <x:c r="I21" s="192" t="n">
        <x:f>IFERROR(G21/Plano!$B$24,0)</x:f>
        <x:v>0.11773028458510981</x:v>
      </x:c>
      <x:c r="J21" s="193" t="n">
        <x:f>Plano!$B$24</x:f>
        <x:v>3450000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187" t="n">
        <x:f>A21+1</x:f>
        <x:v>17</x:v>
      </x:c>
      <x:c r="B22" s="188" t="n">
        <x:f>EDATE(B21,1)</x:f>
        <x:v>46811</x:v>
      </x:c>
      <x:c r="C22" s="189" t="n">
        <x:f>Plano!$B$7+A22/12</x:f>
        <x:v>36.416666666666664</x:v>
      </x:c>
      <x:c r="D22" s="190" t="n">
        <x:f>G21</x:f>
        <x:v>406169.48181862885</x:v>
      </x:c>
      <x:c r="E22" s="190" t="n">
        <x:f>IF(C22&lt;=Plano!$B$8,Plano!$B$17,0)</x:f>
        <x:v>5000</x:v>
      </x:c>
      <x:c r="F22" s="190" t="n">
        <x:f>D22*Plano!$B$21</x:f>
        <x:v>1902.9295986821069</x:v>
      </x:c>
      <x:c r="G22" s="190" t="n">
        <x:f>D22+E22+F22</x:f>
        <x:v>413072.41141731094</x:v>
      </x:c>
      <x:c r="H22" s="191" t="n">
        <x:f>IF(AND(C22&lt;=Plano!$B$8,G22&gt;=Plano!$B$24),1,0)</x:f>
        <x:v>0</x:v>
      </x:c>
      <x:c r="I22" s="192" t="n">
        <x:f>IFERROR(G22/Plano!$B$24,0)</x:f>
        <x:v>0.1197311337441481</x:v>
      </x:c>
      <x:c r="J22" s="193" t="n">
        <x:f>Plano!$B$24</x:f>
        <x:v>3450000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187" t="n">
        <x:f>A22+1</x:f>
        <x:v>18</x:v>
      </x:c>
      <x:c r="B23" s="188" t="n">
        <x:f>EDATE(B22,1)</x:f>
        <x:v>46840</x:v>
      </x:c>
      <x:c r="C23" s="189" t="n">
        <x:f>Plano!$B$7+A23/12</x:f>
        <x:v>36.5</x:v>
      </x:c>
      <x:c r="D23" s="190" t="n">
        <x:f>G22</x:f>
        <x:v>413072.41141731094</x:v>
      </x:c>
      <x:c r="E23" s="190" t="n">
        <x:f>IF(C23&lt;=Plano!$B$8,Plano!$B$17,0)</x:f>
        <x:v>5000</x:v>
      </x:c>
      <x:c r="F23" s="190" t="n">
        <x:f>D23*Plano!$B$21</x:f>
        <x:v>1935.2702585271925</x:v>
      </x:c>
      <x:c r="G23" s="190" t="n">
        <x:f>D23+E23+F23</x:f>
        <x:v>420007.68167583813</x:v>
      </x:c>
      <x:c r="H23" s="191" t="n">
        <x:f>IF(AND(C23&lt;=Plano!$B$8,G23&gt;=Plano!$B$24),1,0)</x:f>
        <x:v>0</x:v>
      </x:c>
      <x:c r="I23" s="192" t="n">
        <x:f>IFERROR(G23/Plano!$B$24,0)</x:f>
        <x:v>0.12174135700748931</x:v>
      </x:c>
      <x:c r="J23" s="193" t="n">
        <x:f>Plano!$B$24</x:f>
        <x:v>3450000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187" t="n">
        <x:f>A23+1</x:f>
        <x:v>19</x:v>
      </x:c>
      <x:c r="B24" s="188" t="n">
        <x:f>EDATE(B23,1)</x:f>
        <x:v>46871</x:v>
      </x:c>
      <x:c r="C24" s="189" t="n">
        <x:f>Plano!$B$7+A24/12</x:f>
        <x:v>36.583333333333336</x:v>
      </x:c>
      <x:c r="D24" s="190" t="n">
        <x:f>G23</x:f>
        <x:v>420007.68167583813</x:v>
      </x:c>
      <x:c r="E24" s="190" t="n">
        <x:f>IF(C24&lt;=Plano!$B$8,Plano!$B$17,0)</x:f>
        <x:v>5000</x:v>
      </x:c>
      <x:c r="F24" s="190" t="n">
        <x:f>D24*Plano!$B$21</x:f>
        <x:v>1967.7624364001333</x:v>
      </x:c>
      <x:c r="G24" s="190" t="n">
        <x:f>D24+E24+F24</x:f>
        <x:v>426975.44411223824</x:v>
      </x:c>
      <x:c r="H24" s="191" t="n">
        <x:f>IF(AND(C24&lt;=Plano!$B$8,G24&gt;=Plano!$B$24),1,0)</x:f>
        <x:v>0</x:v>
      </x:c>
      <x:c r="I24" s="192" t="n">
        <x:f>IFERROR(G24/Plano!$B$24,0)</x:f>
        <x:v>0.12376099829340238</x:v>
      </x:c>
      <x:c r="J24" s="193" t="n">
        <x:f>Plano!$B$24</x:f>
        <x:v>3450000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187" t="n">
        <x:f>A24+1</x:f>
        <x:v>20</x:v>
      </x:c>
      <x:c r="B25" s="188" t="n">
        <x:f>EDATE(B24,1)</x:f>
        <x:v>46901</x:v>
      </x:c>
      <x:c r="C25" s="189" t="n">
        <x:f>Plano!$B$7+A25/12</x:f>
        <x:v>36.666666666666664</x:v>
      </x:c>
      <x:c r="D25" s="190" t="n">
        <x:f>G24</x:f>
        <x:v>426975.44411223824</x:v>
      </x:c>
      <x:c r="E25" s="190" t="n">
        <x:f>IF(C25&lt;=Plano!$B$8,Plano!$B$17,0)</x:f>
        <x:v>5000</x:v>
      </x:c>
      <x:c r="F25" s="190" t="n">
        <x:f>D25*Plano!$B$21</x:f>
        <x:v>2000.4068421724307</x:v>
      </x:c>
      <x:c r="G25" s="190" t="n">
        <x:f>D25+E25+F25</x:f>
        <x:v>433975.8509544107</x:v>
      </x:c>
      <x:c r="H25" s="191" t="n">
        <x:f>IF(AND(C25&lt;=Plano!$B$8,G25&gt;=Plano!$B$24),1,0)</x:f>
        <x:v>0</x:v>
      </x:c>
      <x:c r="I25" s="192" t="n">
        <x:f>IFERROR(G25/Plano!$B$24,0)</x:f>
        <x:v>0.12579010172591615</x:v>
      </x:c>
      <x:c r="J25" s="193" t="n">
        <x:f>Plano!$B$24</x:f>
        <x:v>3450000</x:v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187" t="n">
        <x:f>A25+1</x:f>
        <x:v>21</x:v>
      </x:c>
      <x:c r="B26" s="188" t="n">
        <x:f>EDATE(B25,1)</x:f>
        <x:v>46932</x:v>
      </x:c>
      <x:c r="C26" s="189" t="n">
        <x:f>Plano!$B$7+A26/12</x:f>
        <x:v>36.75</x:v>
      </x:c>
      <x:c r="D26" s="190" t="n">
        <x:f>G25</x:f>
        <x:v>433975.8509544107</x:v>
      </x:c>
      <x:c r="E26" s="190" t="n">
        <x:f>IF(C26&lt;=Plano!$B$8,Plano!$B$17,0)</x:f>
        <x:v>5000</x:v>
      </x:c>
      <x:c r="F26" s="190" t="n">
        <x:f>D26*Plano!$B$21</x:f>
        <x:v>2033.2041890413793</x:v>
      </x:c>
      <x:c r="G26" s="190" t="n">
        <x:f>D26+E26+F26</x:f>
        <x:v>441009.0551434521</x:v>
      </x:c>
      <x:c r="H26" s="191" t="n">
        <x:f>IF(AND(C26&lt;=Plano!$B$8,G26&gt;=Plano!$B$24),1,0)</x:f>
        <x:v>0</x:v>
      </x:c>
      <x:c r="I26" s="192" t="n">
        <x:f>IFERROR(G26/Plano!$B$24,0)</x:f>
        <x:v>0.12782871163578322</x:v>
      </x:c>
      <x:c r="J26" s="193" t="n">
        <x:f>Plano!$B$24</x:f>
        <x:v>3450000</x:v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187" t="n">
        <x:f>A26+1</x:f>
        <x:v>22</x:v>
      </x:c>
      <x:c r="B27" s="188" t="n">
        <x:f>EDATE(B26,1)</x:f>
        <x:v>46962</x:v>
      </x:c>
      <x:c r="C27" s="189" t="n">
        <x:f>Plano!$B$7+A27/12</x:f>
        <x:v>36.833333333333336</x:v>
      </x:c>
      <x:c r="D27" s="190" t="n">
        <x:f>G26</x:f>
        <x:v>441009.0551434521</x:v>
      </x:c>
      <x:c r="E27" s="190" t="n">
        <x:f>IF(C27&lt;=Plano!$B$8,Plano!$B$17,0)</x:f>
        <x:v>5000</x:v>
      </x:c>
      <x:c r="F27" s="190" t="n">
        <x:f>D27*Plano!$B$21</x:f>
        <x:v>2066.1551935456473</x:v>
      </x:c>
      <x:c r="G27" s="190" t="n">
        <x:f>D27+E27+F27</x:f>
        <x:v>448075.2103369977</x:v>
      </x:c>
      <x:c r="H27" s="191" t="n">
        <x:f>IF(AND(C27&lt;=Plano!$B$8,G27&gt;=Plano!$B$24),1,0)</x:f>
        <x:v>0</x:v>
      </x:c>
      <x:c r="I27" s="192" t="n">
        <x:f>IFERROR(G27/Plano!$B$24,0)</x:f>
        <x:v>0.12987687256144861</x:v>
      </x:c>
      <x:c r="J27" s="193" t="n">
        <x:f>Plano!$B$24</x:f>
        <x:v>3450000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187" t="n">
        <x:f>A27+1</x:f>
        <x:v>23</x:v>
      </x:c>
      <x:c r="B28" s="188" t="n">
        <x:f>EDATE(B27,1)</x:f>
        <x:v>46993</x:v>
      </x:c>
      <x:c r="C28" s="189" t="n">
        <x:f>Plano!$B$7+A28/12</x:f>
        <x:v>36.916666666666664</x:v>
      </x:c>
      <x:c r="D28" s="190" t="n">
        <x:f>G27</x:f>
        <x:v>448075.2103369977</x:v>
      </x:c>
      <x:c r="E28" s="190" t="n">
        <x:f>IF(C28&lt;=Plano!$B$8,Plano!$B$17,0)</x:f>
        <x:v>5000</x:v>
      </x:c>
      <x:c r="F28" s="190" t="n">
        <x:f>D28*Plano!$B$21</x:f>
        <x:v>2099.260575580932</x:v>
      </x:c>
      <x:c r="G28" s="190" t="n">
        <x:f>D28+E28+F28</x:f>
        <x:v>455174.47091257863</x:v>
      </x:c>
      <x:c r="H28" s="191" t="n">
        <x:f>IF(AND(C28&lt;=Plano!$B$8,G28&gt;=Plano!$B$24),1,0)</x:f>
        <x:v>0</x:v>
      </x:c>
      <x:c r="I28" s="192" t="n">
        <x:f>IFERROR(G28/Plano!$B$24,0)</x:f>
        <x:v>0.1319346292500228</x:v>
      </x:c>
      <x:c r="J28" s="193" t="n">
        <x:f>Plano!$B$24</x:f>
        <x:v>3450000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87" t="n">
        <x:f>A28+1</x:f>
        <x:v>24</x:v>
      </x:c>
      <x:c r="B29" s="188" t="n">
        <x:f>EDATE(B28,1)</x:f>
        <x:v>47024</x:v>
      </x:c>
      <x:c r="C29" s="189" t="n">
        <x:f>Plano!$B$7+A29/12</x:f>
        <x:v>37</x:v>
      </x:c>
      <x:c r="D29" s="190" t="n">
        <x:f>G28</x:f>
        <x:v>455174.47091257863</x:v>
      </x:c>
      <x:c r="E29" s="190" t="n">
        <x:f>IF(C29&lt;=Plano!$B$8,Plano!$B$17,0)</x:f>
        <x:v>5000</x:v>
      </x:c>
      <x:c r="F29" s="190" t="n">
        <x:f>D29*Plano!$B$21</x:f>
        <x:v>2132.521058415687</x:v>
      </x:c>
      <x:c r="G29" s="190" t="n">
        <x:f>D29+E29+F29</x:f>
        <x:v>462306.99197099434</x:v>
      </x:c>
      <x:c r="H29" s="191" t="n">
        <x:f>IF(AND(C29&lt;=Plano!$B$8,G29&gt;=Plano!$B$24),1,0)</x:f>
        <x:v>0</x:v>
      </x:c>
      <x:c r="I29" s="192" t="n">
        <x:f>IFERROR(G29/Plano!$B$24,0)</x:f>
        <x:v>0.13400202665825922</x:v>
      </x:c>
      <x:c r="J29" s="193" t="n">
        <x:f>Plano!$B$24</x:f>
        <x:v>3450000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87" t="n">
        <x:f>A29+1</x:f>
        <x:v>25</x:v>
      </x:c>
      <x:c r="B30" s="188" t="n">
        <x:f>EDATE(B29,1)</x:f>
        <x:v>47054</x:v>
      </x:c>
      <x:c r="C30" s="189" t="n">
        <x:f>Plano!$B$7+A30/12</x:f>
        <x:v>37.083333333333336</x:v>
      </x:c>
      <x:c r="D30" s="190" t="n">
        <x:f>G29</x:f>
        <x:v>462306.99197099434</x:v>
      </x:c>
      <x:c r="E30" s="190" t="n">
        <x:f>IF(C30&lt;=Plano!$B$8,Plano!$B$17,0)</x:f>
        <x:v>5000</x:v>
      </x:c>
      <x:c r="F30" s="190" t="n">
        <x:f>D30*Plano!$B$21</x:f>
        <x:v>2165.937368706925</x:v>
      </x:c>
      <x:c r="G30" s="190" t="n">
        <x:f>D30+E30+F30</x:f>
        <x:v>469472.92933970125</x:v>
      </x:c>
      <x:c r="H30" s="191" t="n">
        <x:f>IF(AND(C30&lt;=Plano!$B$8,G30&gt;=Plano!$B$24),1,0)</x:f>
        <x:v>0</x:v>
      </x:c>
      <x:c r="I30" s="192" t="n">
        <x:f>IFERROR(G30/Plano!$B$24,0)</x:f>
        <x:v>0.1360791099535366</x:v>
      </x:c>
      <x:c r="J30" s="193" t="n">
        <x:f>Plano!$B$24</x:f>
        <x:v>3450000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87" t="n">
        <x:f>A30+1</x:f>
        <x:v>26</x:v>
      </x:c>
      <x:c r="B31" s="188" t="n">
        <x:f>EDATE(B30,1)</x:f>
        <x:v>47085</x:v>
      </x:c>
      <x:c r="C31" s="189" t="n">
        <x:f>Plano!$B$7+A31/12</x:f>
        <x:v>37.166666666666664</x:v>
      </x:c>
      <x:c r="D31" s="190" t="n">
        <x:f>G30</x:f>
        <x:v>469472.92933970125</x:v>
      </x:c>
      <x:c r="E31" s="190" t="n">
        <x:f>IF(C31&lt;=Plano!$B$8,Plano!$B$17,0)</x:f>
        <x:v>5000</x:v>
      </x:c>
      <x:c r="F31" s="190" t="n">
        <x:f>D31*Plano!$B$21</x:f>
        <x:v>2199.510236516092</x:v>
      </x:c>
      <x:c r="G31" s="190" t="n">
        <x:f>D31+E31+F31</x:f>
        <x:v>476672.4395762173</x:v>
      </x:c>
      <x:c r="H31" s="191" t="n">
        <x:f>IF(AND(C31&lt;=Plano!$B$8,G31&gt;=Plano!$B$24),1,0)</x:f>
        <x:v>0</x:v>
      </x:c>
      <x:c r="I31" s="192" t="n">
        <x:f>IFERROR(G31/Plano!$B$24,0)</x:f>
        <x:v>0.1381659245148456</x:v>
      </x:c>
      <x:c r="J31" s="193" t="n">
        <x:f>Plano!$B$24</x:f>
        <x:v>3450000</x:v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87" t="n">
        <x:f>A31+1</x:f>
        <x:v>27</x:v>
      </x:c>
      <x:c r="B32" s="188" t="n">
        <x:f>EDATE(B31,1)</x:f>
        <x:v>47115</x:v>
      </x:c>
      <x:c r="C32" s="189" t="n">
        <x:f>Plano!$B$7+A32/12</x:f>
        <x:v>37.25</x:v>
      </x:c>
      <x:c r="D32" s="190" t="n">
        <x:f>G31</x:f>
        <x:v>476672.4395762173</x:v>
      </x:c>
      <x:c r="E32" s="190" t="n">
        <x:f>IF(C32&lt;=Plano!$B$8,Plano!$B$17,0)</x:f>
        <x:v>5000</x:v>
      </x:c>
      <x:c r="F32" s="190" t="n">
        <x:f>D32*Plano!$B$21</x:f>
        <x:v>2233.2403953250173</x:v>
      </x:c>
      <x:c r="G32" s="190" t="n">
        <x:f>D32+E32+F32</x:f>
        <x:v>483905.6799715423</x:v>
      </x:c>
      <x:c r="H32" s="191" t="n">
        <x:f>IF(AND(C32&lt;=Plano!$B$8,G32&gt;=Plano!$B$24),1,0)</x:f>
        <x:v>0</x:v>
      </x:c>
      <x:c r="I32" s="192" t="n">
        <x:f>IFERROR(G32/Plano!$B$24,0)</x:f>
        <x:v>0.1402625159337804</x:v>
      </x:c>
      <x:c r="J32" s="193" t="n">
        <x:f>Plano!$B$24</x:f>
        <x:v>3450000</x:v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87" t="n">
        <x:f>A32+1</x:f>
        <x:v>28</x:v>
      </x:c>
      <x:c r="B33" s="188" t="n">
        <x:f>EDATE(B32,1)</x:f>
        <x:v>47146</x:v>
      </x:c>
      <x:c r="C33" s="189" t="n">
        <x:f>Plano!$B$7+A33/12</x:f>
        <x:v>37.333333333333336</x:v>
      </x:c>
      <x:c r="D33" s="190" t="n">
        <x:f>G32</x:f>
        <x:v>483905.6799715423</x:v>
      </x:c>
      <x:c r="E33" s="190" t="n">
        <x:f>IF(C33&lt;=Plano!$B$8,Plano!$B$17,0)</x:f>
        <x:v>5000</x:v>
      </x:c>
      <x:c r="F33" s="190" t="n">
        <x:f>D33*Plano!$B$21</x:f>
        <x:v>2267.1285820519397</x:v>
      </x:c>
      <x:c r="G33" s="190" t="n">
        <x:f>D33+E33+F33</x:f>
        <x:v>491172.8085535943</x:v>
      </x:c>
      <x:c r="H33" s="191" t="n">
        <x:f>IF(AND(C33&lt;=Plano!$B$8,G33&gt;=Plano!$B$24),1,0)</x:f>
        <x:v>0</x:v>
      </x:c>
      <x:c r="I33" s="192" t="n">
        <x:f>IFERROR(G33/Plano!$B$24,0)</x:f>
        <x:v>0.14236893001553458</x:v>
      </x:c>
      <x:c r="J33" s="193" t="n">
        <x:f>Plano!$B$24</x:f>
        <x:v>3450000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87" t="n">
        <x:f>A33+1</x:f>
        <x:v>29</x:v>
      </x:c>
      <x:c r="B34" s="188" t="n">
        <x:f>EDATE(B33,1)</x:f>
        <x:v>47177</x:v>
      </x:c>
      <x:c r="C34" s="189" t="n">
        <x:f>Plano!$B$7+A34/12</x:f>
        <x:v>37.416666666666664</x:v>
      </x:c>
      <x:c r="D34" s="190" t="n">
        <x:f>G33</x:f>
        <x:v>491172.8085535943</x:v>
      </x:c>
      <x:c r="E34" s="190" t="n">
        <x:f>IF(C34&lt;=Plano!$B$8,Plano!$B$17,0)</x:f>
        <x:v>5000</x:v>
      </x:c>
      <x:c r="F34" s="190" t="n">
        <x:f>D34*Plano!$B$21</x:f>
        <x:v>2301.175537067606</x:v>
      </x:c>
      <x:c r="G34" s="190" t="n">
        <x:f>D34+E34+F34</x:f>
        <x:v>498473.98409066186</x:v>
      </x:c>
      <x:c r="H34" s="191" t="n">
        <x:f>IF(AND(C34&lt;=Plano!$B$8,G34&gt;=Plano!$B$24),1,0)</x:f>
        <x:v>0</x:v>
      </x:c>
      <x:c r="I34" s="192" t="n">
        <x:f>IFERROR(G34/Plano!$B$24,0)</x:f>
        <x:v>0.14448521277990198</x:v>
      </x:c>
      <x:c r="J34" s="193" t="n">
        <x:f>Plano!$B$24</x:f>
        <x:v>3450000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87" t="n">
        <x:f>A34+1</x:f>
        <x:v>30</x:v>
      </x:c>
      <x:c r="B35" s="188" t="n">
        <x:f>EDATE(B34,1)</x:f>
        <x:v>47205</x:v>
      </x:c>
      <x:c r="C35" s="189" t="n">
        <x:f>Plano!$B$7+A35/12</x:f>
        <x:v>37.5</x:v>
      </x:c>
      <x:c r="D35" s="190" t="n">
        <x:f>G34</x:f>
        <x:v>498473.98409066186</x:v>
      </x:c>
      <x:c r="E35" s="190" t="n">
        <x:f>IF(C35&lt;=Plano!$B$8,Plano!$B$17,0)</x:f>
        <x:v>5000</x:v>
      </x:c>
      <x:c r="F35" s="190" t="n">
        <x:f>D35*Plano!$B$21</x:f>
        <x:v>2335.3820042114467</x:v>
      </x:c>
      <x:c r="G35" s="190" t="n">
        <x:f>D35+E35+F35</x:f>
        <x:v>505809.3660948733</x:v>
      </x:c>
      <x:c r="H35" s="191" t="n">
        <x:f>IF(AND(C35&lt;=Plano!$B$8,G35&gt;=Plano!$B$24),1,0)</x:f>
        <x:v>0</x:v>
      </x:c>
      <x:c r="I35" s="192" t="n">
        <x:f>IFERROR(G35/Plano!$B$24,0)</x:f>
        <x:v>0.1466114104622821</x:v>
      </x:c>
      <x:c r="J35" s="193" t="n">
        <x:f>Plano!$B$24</x:f>
        <x:v>3450000</x:v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87" t="n">
        <x:f>A35+1</x:f>
        <x:v>31</x:v>
      </x:c>
      <x:c r="B36" s="188" t="n">
        <x:f>EDATE(B35,1)</x:f>
        <x:v>47236</x:v>
      </x:c>
      <x:c r="C36" s="189" t="n">
        <x:f>Plano!$B$7+A36/12</x:f>
        <x:v>37.583333333333336</x:v>
      </x:c>
      <x:c r="D36" s="190" t="n">
        <x:f>G35</x:f>
        <x:v>505809.3660948733</x:v>
      </x:c>
      <x:c r="E36" s="190" t="n">
        <x:f>IF(C36&lt;=Plano!$B$8,Plano!$B$17,0)</x:f>
        <x:v>5000</x:v>
      </x:c>
      <x:c r="F36" s="190" t="n">
        <x:f>D36*Plano!$B$21</x:f>
        <x:v>2369.748730807826</x:v>
      </x:c>
      <x:c r="G36" s="190" t="n">
        <x:f>D36+E36+F36</x:f>
        <x:v>513179.1148256811</x:v>
      </x:c>
      <x:c r="H36" s="191" t="n">
        <x:f>IF(AND(C36&lt;=Plano!$B$8,G36&gt;=Plano!$B$24),1,0)</x:f>
        <x:v>0</x:v>
      </x:c>
      <x:c r="I36" s="192" t="n">
        <x:f>IFERROR(G36/Plano!$B$24,0)</x:f>
        <x:v>0.14874756951469018</x:v>
      </x:c>
      <x:c r="J36" s="193" t="n">
        <x:f>Plano!$B$24</x:f>
        <x:v>3450000</x:v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87" t="n">
        <x:f>A36+1</x:f>
        <x:v>32</x:v>
      </x:c>
      <x:c r="B37" s="188" t="n">
        <x:f>EDATE(B36,1)</x:f>
        <x:v>47266</x:v>
      </x:c>
      <x:c r="C37" s="189" t="n">
        <x:f>Plano!$B$7+A37/12</x:f>
        <x:v>37.666666666666664</x:v>
      </x:c>
      <x:c r="D37" s="190" t="n">
        <x:f>G36</x:f>
        <x:v>513179.1148256811</x:v>
      </x:c>
      <x:c r="E37" s="190" t="n">
        <x:f>IF(C37&lt;=Plano!$B$8,Plano!$B$17,0)</x:f>
        <x:v>5000</x:v>
      </x:c>
      <x:c r="F37" s="190" t="n">
        <x:f>D37*Plano!$B$21</x:f>
        <x:v>2404.2764676823713</x:v>
      </x:c>
      <x:c r="G37" s="190" t="n">
        <x:f>D37+E37+F37</x:f>
        <x:v>520583.3912933635</x:v>
      </x:c>
      <x:c r="H37" s="191" t="n">
        <x:f>IF(AND(C37&lt;=Plano!$B$8,G37&gt;=Plano!$B$24),1,0)</x:f>
        <x:v>0</x:v>
      </x:c>
      <x:c r="I37" s="192" t="n">
        <x:f>IFERROR(G37/Plano!$B$24,0)</x:f>
        <x:v>0.15089373660677202</x:v>
      </x:c>
      <x:c r="J37" s="193" t="n">
        <x:f>Plano!$B$24</x:f>
        <x:v>3450000</x:v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87" t="n">
        <x:f>A37+1</x:f>
        <x:v>33</x:v>
      </x:c>
      <x:c r="B38" s="188" t="n">
        <x:f>EDATE(B37,1)</x:f>
        <x:v>47297</x:v>
      </x:c>
      <x:c r="C38" s="189" t="n">
        <x:f>Plano!$B$7+A38/12</x:f>
        <x:v>37.75</x:v>
      </x:c>
      <x:c r="D38" s="190" t="n">
        <x:f>G37</x:f>
        <x:v>520583.3912933635</x:v>
      </x:c>
      <x:c r="E38" s="190" t="n">
        <x:f>IF(C38&lt;=Plano!$B$8,Plano!$B$17,0)</x:f>
        <x:v>5000</x:v>
      </x:c>
      <x:c r="F38" s="190" t="n">
        <x:f>D38*Plano!$B$21</x:f>
        <x:v>2438.965969178375</x:v>
      </x:c>
      <x:c r="G38" s="190" t="n">
        <x:f>D38+E38+F38</x:f>
        <x:v>528022.3572625418</x:v>
      </x:c>
      <x:c r="H38" s="191" t="n">
        <x:f>IF(AND(C38&lt;=Plano!$B$8,G38&gt;=Plano!$B$24),1,0)</x:f>
        <x:v>0</x:v>
      </x:c>
      <x:c r="I38" s="192" t="n">
        <x:f>IFERROR(G38/Plano!$B$24,0)</x:f>
        <x:v>0.1530499586268237</x:v>
      </x:c>
      <x:c r="J38" s="193" t="n">
        <x:f>Plano!$B$24</x:f>
        <x:v>3450000</x:v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87" t="n">
        <x:f>A38+1</x:f>
        <x:v>34</x:v>
      </x:c>
      <x:c r="B39" s="188" t="n">
        <x:f>EDATE(B38,1)</x:f>
        <x:v>47327</x:v>
      </x:c>
      <x:c r="C39" s="189" t="n">
        <x:f>Plano!$B$7+A39/12</x:f>
        <x:v>37.833333333333336</x:v>
      </x:c>
      <x:c r="D39" s="190" t="n">
        <x:f>G38</x:f>
        <x:v>528022.3572625418</x:v>
      </x:c>
      <x:c r="E39" s="190" t="n">
        <x:f>IF(C39&lt;=Plano!$B$8,Plano!$B$17,0)</x:f>
        <x:v>5000</x:v>
      </x:c>
      <x:c r="F39" s="190" t="n">
        <x:f>D39*Plano!$B$21</x:f>
        <x:v>2473.8179931732734</x:v>
      </x:c>
      <x:c r="G39" s="190" t="n">
        <x:f>D39+E39+F39</x:f>
        <x:v>535496.175255715</x:v>
      </x:c>
      <x:c r="H39" s="191" t="n">
        <x:f>IF(AND(C39&lt;=Plano!$B$8,G39&gt;=Plano!$B$24),1,0)</x:f>
        <x:v>0</x:v>
      </x:c>
      <x:c r="I39" s="192" t="n">
        <x:f>IFERROR(G39/Plano!$B$24,0)</x:f>
        <x:v>0.15521628268281595</x:v>
      </x:c>
      <x:c r="J39" s="193" t="n">
        <x:f>Plano!$B$24</x:f>
        <x:v>3450000</x:v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87" t="n">
        <x:f>A39+1</x:f>
        <x:v>35</x:v>
      </x:c>
      <x:c r="B40" s="188" t="n">
        <x:f>EDATE(B39,1)</x:f>
        <x:v>47358</x:v>
      </x:c>
      <x:c r="C40" s="189" t="n">
        <x:f>Plano!$B$7+A40/12</x:f>
        <x:v>37.916666666666664</x:v>
      </x:c>
      <x:c r="D40" s="190" t="n">
        <x:f>G39</x:f>
        <x:v>535496.175255715</x:v>
      </x:c>
      <x:c r="E40" s="190" t="n">
        <x:f>IF(C40&lt;=Plano!$B$8,Plano!$B$17,0)</x:f>
        <x:v>5000</x:v>
      </x:c>
      <x:c r="F40" s="190" t="n">
        <x:f>D40*Plano!$B$21</x:f>
        <x:v>2508.8333010952088</x:v>
      </x:c>
      <x:c r="G40" s="190" t="n">
        <x:f>D40+E40+F40</x:f>
        <x:v>543005.0085568102</x:v>
      </x:c>
      <x:c r="H40" s="191" t="n">
        <x:f>IF(AND(C40&lt;=Plano!$B$8,G40&gt;=Plano!$B$24),1,0)</x:f>
        <x:v>0</x:v>
      </x:c>
      <x:c r="I40" s="192" t="n">
        <x:f>IFERROR(G40/Plano!$B$24,0)</x:f>
        <x:v>0.15739275610342324</x:v>
      </x:c>
      <x:c r="J40" s="193" t="n">
        <x:f>Plano!$B$24</x:f>
        <x:v>3450000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87" t="n">
        <x:f>A40+1</x:f>
        <x:v>36</x:v>
      </x:c>
      <x:c r="B41" s="188" t="n">
        <x:f>EDATE(B40,1)</x:f>
        <x:v>47389</x:v>
      </x:c>
      <x:c r="C41" s="189" t="n">
        <x:f>Plano!$B$7+A41/12</x:f>
        <x:v>38</x:v>
      </x:c>
      <x:c r="D41" s="190" t="n">
        <x:f>G40</x:f>
        <x:v>543005.0085568102</x:v>
      </x:c>
      <x:c r="E41" s="190" t="n">
        <x:f>IF(C41&lt;=Plano!$B$8,Plano!$B$17,0)</x:f>
        <x:v>5000</x:v>
      </x:c>
      <x:c r="F41" s="190" t="n">
        <x:f>D41*Plano!$B$21</x:f>
        <x:v>2544.012657939661</x:v>
      </x:c>
      <x:c r="G41" s="190" t="n">
        <x:f>D41+E41+F41</x:f>
        <x:v>550549.0212147499</x:v>
      </x:c>
      <x:c r="H41" s="191" t="n">
        <x:f>IF(AND(C41&lt;=Plano!$B$8,G41&gt;=Plano!$B$24),1,0)</x:f>
        <x:v>0</x:v>
      </x:c>
      <x:c r="I41" s="192" t="n">
        <x:f>IFERROR(G41/Plano!$B$24,0)</x:f>
        <x:v>0.15957942643905795</x:v>
      </x:c>
      <x:c r="J41" s="193" t="n">
        <x:f>Plano!$B$24</x:f>
        <x:v>3450000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87" t="n">
        <x:f>A41+1</x:f>
        <x:v>37</x:v>
      </x:c>
      <x:c r="B42" s="188" t="n">
        <x:f>EDATE(B41,1)</x:f>
        <x:v>47419</x:v>
      </x:c>
      <x:c r="C42" s="189" t="n">
        <x:f>Plano!$B$7+A42/12</x:f>
        <x:v>38.083333333333336</x:v>
      </x:c>
      <x:c r="D42" s="190" t="n">
        <x:f>G41</x:f>
        <x:v>550549.0212147499</x:v>
      </x:c>
      <x:c r="E42" s="190" t="n">
        <x:f>IF(C42&lt;=Plano!$B$8,Plano!$B$17,0)</x:f>
        <x:v>5000</x:v>
      </x:c>
      <x:c r="F42" s="190" t="n">
        <x:f>D42*Plano!$B$21</x:f>
        <x:v>2579.356832286163</x:v>
      </x:c>
      <x:c r="G42" s="190" t="n">
        <x:f>D42+E42+F42</x:f>
        <x:v>558128.378047036</x:v>
      </x:c>
      <x:c r="H42" s="191" t="n">
        <x:f>IF(AND(C42&lt;=Plano!$B$8,G42&gt;=Plano!$B$24),1,0)</x:f>
        <x:v>0</x:v>
      </x:c>
      <x:c r="I42" s="192" t="n">
        <x:f>IFERROR(G42/Plano!$B$24,0)</x:f>
        <x:v>0.16177634146290898</x:v>
      </x:c>
      <x:c r="J42" s="193" t="n">
        <x:f>Plano!$B$24</x:f>
        <x:v>3450000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87" t="n">
        <x:f>A42+1</x:f>
        <x:v>38</x:v>
      </x:c>
      <x:c r="B43" s="188" t="n">
        <x:f>EDATE(B42,1)</x:f>
        <x:v>47450</x:v>
      </x:c>
      <x:c r="C43" s="189" t="n">
        <x:f>Plano!$B$7+A43/12</x:f>
        <x:v>38.166666666666664</x:v>
      </x:c>
      <x:c r="D43" s="190" t="n">
        <x:f>G42</x:f>
        <x:v>558128.378047036</x:v>
      </x:c>
      <x:c r="E43" s="190" t="n">
        <x:f>IF(C43&lt;=Plano!$B$8,Plano!$B$17,0)</x:f>
        <x:v>5000</x:v>
      </x:c>
      <x:c r="F43" s="190" t="n">
        <x:f>D43*Plano!$B$21</x:f>
        <x:v>2614.8665963150893</x:v>
      </x:c>
      <x:c r="G43" s="190" t="n">
        <x:f>D43+E43+F43</x:f>
        <x:v>565743.2446433511</x:v>
      </x:c>
      <x:c r="H43" s="191" t="n">
        <x:f>IF(AND(C43&lt;=Plano!$B$8,G43&gt;=Plano!$B$24),1,0)</x:f>
        <x:v>0</x:v>
      </x:c>
      <x:c r="I43" s="192" t="n">
        <x:f>IFERROR(G43/Plano!$B$24,0)</x:f>
        <x:v>0.16398354917198582</x:v>
      </x:c>
      <x:c r="J43" s="193" t="n">
        <x:f>Plano!$B$24</x:f>
        <x:v>3450000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87" t="n">
        <x:f>A43+1</x:f>
        <x:v>39</x:v>
      </x:c>
      <x:c r="B44" s="188" t="n">
        <x:f>EDATE(B43,1)</x:f>
        <x:v>47480</x:v>
      </x:c>
      <x:c r="C44" s="189" t="n">
        <x:f>Plano!$B$7+A44/12</x:f>
        <x:v>38.25</x:v>
      </x:c>
      <x:c r="D44" s="190" t="n">
        <x:f>G43</x:f>
        <x:v>565743.2446433511</x:v>
      </x:c>
      <x:c r="E44" s="190" t="n">
        <x:f>IF(C44&lt;=Plano!$B$8,Plano!$B$17,0)</x:f>
        <x:v>5000</x:v>
      </x:c>
      <x:c r="F44" s="190" t="n">
        <x:f>D44*Plano!$B$21</x:f>
        <x:v>2650.542725824529</x:v>
      </x:c>
      <x:c r="G44" s="190" t="n">
        <x:f>D44+E44+F44</x:f>
        <x:v>573393.7873691756</x:v>
      </x:c>
      <x:c r="H44" s="191" t="n">
        <x:f>IF(AND(C44&lt;=Plano!$B$8,G44&gt;=Plano!$B$24),1,0)</x:f>
        <x:v>0</x:v>
      </x:c>
      <x:c r="I44" s="192" t="n">
        <x:f>IFERROR(G44/Plano!$B$24,0)</x:f>
        <x:v>0.16620109778816683</x:v>
      </x:c>
      <x:c r="J44" s="193" t="n">
        <x:f>Plano!$B$24</x:f>
        <x:v>3450000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87" t="n">
        <x:f>A44+1</x:f>
        <x:v>40</x:v>
      </x:c>
      <x:c r="B45" s="188" t="n">
        <x:f>EDATE(B44,1)</x:f>
        <x:v>47511</x:v>
      </x:c>
      <x:c r="C45" s="189" t="n">
        <x:f>Plano!$B$7+A45/12</x:f>
        <x:v>38.333333333333336</x:v>
      </x:c>
      <x:c r="D45" s="190" t="n">
        <x:f>G44</x:f>
        <x:v>573393.7873691756</x:v>
      </x:c>
      <x:c r="E45" s="190" t="n">
        <x:f>IF(C45&lt;=Plano!$B$8,Plano!$B$17,0)</x:f>
        <x:v>5000</x:v>
      </x:c>
      <x:c r="F45" s="190" t="n">
        <x:f>D45*Plano!$B$21</x:f>
        <x:v>2686.3860002472356</x:v>
      </x:c>
      <x:c r="G45" s="190" t="n">
        <x:f>D45+E45+F45</x:f>
        <x:v>581080.1733694228</x:v>
      </x:c>
      <x:c r="H45" s="191" t="n">
        <x:f>IF(AND(C45&lt;=Plano!$B$8,G45&gt;=Plano!$B$24),1,0)</x:f>
        <x:v>0</x:v>
      </x:c>
      <x:c r="I45" s="192" t="n">
        <x:f>IFERROR(G45/Plano!$B$24,0)</x:f>
        <x:v>0.16842903575925297</x:v>
      </x:c>
      <x:c r="J45" s="193" t="n">
        <x:f>Plano!$B$24</x:f>
        <x:v>3450000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87" t="n">
        <x:f>A45+1</x:f>
        <x:v>41</x:v>
      </x:c>
      <x:c r="B46" s="188" t="n">
        <x:f>EDATE(B45,1)</x:f>
        <x:v>47542</x:v>
      </x:c>
      <x:c r="C46" s="189" t="n">
        <x:f>Plano!$B$7+A46/12</x:f>
        <x:v>38.416666666666664</x:v>
      </x:c>
      <x:c r="D46" s="190" t="n">
        <x:f>G45</x:f>
        <x:v>581080.1733694228</x:v>
      </x:c>
      <x:c r="E46" s="190" t="n">
        <x:f>IF(C46&lt;=Plano!$B$8,Plano!$B$17,0)</x:f>
        <x:v>5000</x:v>
      </x:c>
      <x:c r="F46" s="190" t="n">
        <x:f>D46*Plano!$B$21</x:f>
        <x:v>2722.3972026676515</x:v>
      </x:c>
      <x:c r="G46" s="190" t="n">
        <x:f>D46+E46+F46</x:f>
        <x:v>588802.5705720905</x:v>
      </x:c>
      <x:c r="H46" s="191" t="n">
        <x:f>IF(AND(C46&lt;=Plano!$B$8,G46&gt;=Plano!$B$24),1,0)</x:f>
        <x:v>0</x:v>
      </x:c>
      <x:c r="I46" s="192" t="n">
        <x:f>IFERROR(G46/Plano!$B$24,0)</x:f>
        <x:v>0.17066741176002623</x:v>
      </x:c>
      <x:c r="J46" s="193" t="n">
        <x:f>Plano!$B$24</x:f>
        <x:v>3450000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87" t="n">
        <x:f>A46+1</x:f>
        <x:v>42</x:v>
      </x:c>
      <x:c r="B47" s="188" t="n">
        <x:f>EDATE(B46,1)</x:f>
        <x:v>47570</x:v>
      </x:c>
      <x:c r="C47" s="189" t="n">
        <x:f>Plano!$B$7+A47/12</x:f>
        <x:v>38.5</x:v>
      </x:c>
      <x:c r="D47" s="190" t="n">
        <x:f>G46</x:f>
        <x:v>588802.5705720905</x:v>
      </x:c>
      <x:c r="E47" s="190" t="n">
        <x:f>IF(C47&lt;=Plano!$B$8,Plano!$B$17,0)</x:f>
        <x:v>5000</x:v>
      </x:c>
      <x:c r="F47" s="190" t="n">
        <x:f>D47*Plano!$B$21</x:f>
        <x:v>2758.5771198390216</x:v>
      </x:c>
      <x:c r="G47" s="190" t="n">
        <x:f>D47+E47+F47</x:f>
        <x:v>596561.1476919295</x:v>
      </x:c>
      <x:c r="H47" s="191" t="n">
        <x:f>IF(AND(C47&lt;=Plano!$B$8,G47&gt;=Plano!$B$24),1,0)</x:f>
        <x:v>0</x:v>
      </x:c>
      <x:c r="I47" s="192" t="n">
        <x:f>IFERROR(G47/Plano!$B$24,0)</x:f>
        <x:v>0.1729162746933129</x:v>
      </x:c>
      <x:c r="J47" s="193" t="n">
        <x:f>Plano!$B$24</x:f>
        <x:v>3450000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87" t="n">
        <x:f>A47+1</x:f>
        <x:v>43</x:v>
      </x:c>
      <x:c r="B48" s="188" t="n">
        <x:f>EDATE(B47,1)</x:f>
        <x:v>47601</x:v>
      </x:c>
      <x:c r="C48" s="189" t="n">
        <x:f>Plano!$B$7+A48/12</x:f>
        <x:v>38.583333333333336</x:v>
      </x:c>
      <x:c r="D48" s="190" t="n">
        <x:f>G47</x:f>
        <x:v>596561.1476919295</x:v>
      </x:c>
      <x:c r="E48" s="190" t="n">
        <x:f>IF(C48&lt;=Plano!$B$8,Plano!$B$17,0)</x:f>
        <x:v>5000</x:v>
      </x:c>
      <x:c r="F48" s="190" t="n">
        <x:f>D48*Plano!$B$21</x:f>
        <x:v>2794.926542200577</x:v>
      </x:c>
      <x:c r="G48" s="190" t="n">
        <x:f>D48+E48+F48</x:f>
        <x:v>604356.0742341301</x:v>
      </x:c>
      <x:c r="H48" s="191" t="n">
        <x:f>IF(AND(C48&lt;=Plano!$B$8,G48&gt;=Plano!$B$24),1,0)</x:f>
        <x:v>0</x:v>
      </x:c>
      <x:c r="I48" s="192" t="n">
        <x:f>IFERROR(G48/Plano!$B$24,0)</x:f>
        <x:v>0.1751756736910522</x:v>
      </x:c>
      <x:c r="J48" s="193" t="n">
        <x:f>Plano!$B$24</x:f>
        <x:v>3450000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87" t="n">
        <x:f>A48+1</x:f>
        <x:v>44</x:v>
      </x:c>
      <x:c r="B49" s="188" t="n">
        <x:f>EDATE(B48,1)</x:f>
        <x:v>47631</x:v>
      </x:c>
      <x:c r="C49" s="189" t="n">
        <x:f>Plano!$B$7+A49/12</x:f>
        <x:v>38.666666666666664</x:v>
      </x:c>
      <x:c r="D49" s="190" t="n">
        <x:f>G48</x:f>
        <x:v>604356.0742341301</x:v>
      </x:c>
      <x:c r="E49" s="190" t="n">
        <x:f>IF(C49&lt;=Plano!$B$8,Plano!$B$17,0)</x:f>
        <x:v>5000</x:v>
      </x:c>
      <x:c r="F49" s="190" t="n">
        <x:f>D49*Plano!$B$21</x:f>
        <x:v>2831.446263894808</x:v>
      </x:c>
      <x:c r="G49" s="190" t="n">
        <x:f>D49+E49+F49</x:f>
        <x:v>612187.5204980249</x:v>
      </x:c>
      <x:c r="H49" s="191" t="n">
        <x:f>IF(AND(C49&lt;=Plano!$B$8,G49&gt;=Plano!$B$24),1,0)</x:f>
        <x:v>0</x:v>
      </x:c>
      <x:c r="I49" s="192" t="n">
        <x:f>IFERROR(G49/Plano!$B$24,0)</x:f>
        <x:v>0.17744565811536953</x:v>
      </x:c>
      <x:c r="J49" s="193" t="n">
        <x:f>Plano!$B$24</x:f>
        <x:v>3450000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87" t="n">
        <x:f>A49+1</x:f>
        <x:v>45</x:v>
      </x:c>
      <x:c r="B50" s="188" t="n">
        <x:f>EDATE(B49,1)</x:f>
        <x:v>47662</x:v>
      </x:c>
      <x:c r="C50" s="189" t="n">
        <x:f>Plano!$B$7+A50/12</x:f>
        <x:v>38.75</x:v>
      </x:c>
      <x:c r="D50" s="190" t="n">
        <x:f>G49</x:f>
        <x:v>612187.5204980249</x:v>
      </x:c>
      <x:c r="E50" s="190" t="n">
        <x:f>IF(C50&lt;=Plano!$B$8,Plano!$B$17,0)</x:f>
        <x:v>5000</x:v>
      </x:c>
      <x:c r="F50" s="190" t="n">
        <x:f>D50*Plano!$B$21</x:f>
        <x:v>2868.1370827848114</x:v>
      </x:c>
      <x:c r="G50" s="190" t="n">
        <x:f>D50+E50+F50</x:f>
        <x:v>620055.6575808097</x:v>
      </x:c>
      <x:c r="H50" s="191" t="n">
        <x:f>IF(AND(C50&lt;=Plano!$B$8,G50&gt;=Plano!$B$24),1,0)</x:f>
        <x:v>0</x:v>
      </x:c>
      <x:c r="I50" s="192" t="n">
        <x:f>IFERROR(G50/Plano!$B$24,0)</x:f>
        <x:v>0.17972627755965498</x:v>
      </x:c>
      <x:c r="J50" s="193" t="n">
        <x:f>Plano!$B$24</x:f>
        <x:v>3450000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87" t="n">
        <x:f>A50+1</x:f>
        <x:v>46</x:v>
      </x:c>
      <x:c r="B51" s="188" t="n">
        <x:f>EDATE(B50,1)</x:f>
        <x:v>47692</x:v>
      </x:c>
      <x:c r="C51" s="189" t="n">
        <x:f>Plano!$B$7+A51/12</x:f>
        <x:v>38.833333333333336</x:v>
      </x:c>
      <x:c r="D51" s="190" t="n">
        <x:f>G50</x:f>
        <x:v>620055.6575808097</x:v>
      </x:c>
      <x:c r="E51" s="190" t="n">
        <x:f>IF(C51&lt;=Plano!$B$8,Plano!$B$17,0)</x:f>
        <x:v>5000</x:v>
      </x:c>
      <x:c r="F51" s="190" t="n">
        <x:f>D51*Plano!$B$21</x:f>
        <x:v>2904.999800471723</x:v>
      </x:c>
      <x:c r="G51" s="190" t="n">
        <x:f>D51+E51+F51</x:f>
        <x:v>627960.6573812814</x:v>
      </x:c>
      <x:c r="H51" s="191" t="n">
        <x:f>IF(AND(C51&lt;=Plano!$B$8,G51&gt;=Plano!$B$24),1,0)</x:f>
        <x:v>0</x:v>
      </x:c>
      <x:c r="I51" s="192" t="n">
        <x:f>IFERROR(G51/Plano!$B$24,0)</x:f>
        <x:v>0.18201758184964678</x:v>
      </x:c>
      <x:c r="J51" s="193" t="n">
        <x:f>Plano!$B$24</x:f>
        <x:v>3450000</x:v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87" t="n">
        <x:f>A51+1</x:f>
        <x:v>47</x:v>
      </x:c>
      <x:c r="B52" s="188" t="n">
        <x:f>EDATE(B51,1)</x:f>
        <x:v>47723</x:v>
      </x:c>
      <x:c r="C52" s="189" t="n">
        <x:f>Plano!$B$7+A52/12</x:f>
        <x:v>38.916666666666664</x:v>
      </x:c>
      <x:c r="D52" s="190" t="n">
        <x:f>G51</x:f>
        <x:v>627960.6573812814</x:v>
      </x:c>
      <x:c r="E52" s="190" t="n">
        <x:f>IF(C52&lt;=Plano!$B$8,Plano!$B$17,0)</x:f>
        <x:v>5000</x:v>
      </x:c>
      <x:c r="F52" s="190" t="n">
        <x:f>D52*Plano!$B$21</x:f>
        <x:v>2942.035222312232</x:v>
      </x:c>
      <x:c r="G52" s="190" t="n">
        <x:f>D52+E52+F52</x:f>
        <x:v>635902.6926035936</x:v>
      </x:c>
      <x:c r="H52" s="191" t="n">
        <x:f>IF(AND(C52&lt;=Plano!$B$8,G52&gt;=Plano!$B$24),1,0)</x:f>
        <x:v>0</x:v>
      </x:c>
      <x:c r="I52" s="192" t="n">
        <x:f>IFERROR(G52/Plano!$B$24,0)</x:f>
        <x:v>0.18431962104451988</x:v>
      </x:c>
      <x:c r="J52" s="193" t="n">
        <x:f>Plano!$B$24</x:f>
        <x:v>3450000</x:v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87" t="n">
        <x:f>A52+1</x:f>
        <x:v>48</x:v>
      </x:c>
      <x:c r="B53" s="188" t="n">
        <x:f>EDATE(B52,1)</x:f>
        <x:v>47754</x:v>
      </x:c>
      <x:c r="C53" s="189" t="n">
        <x:f>Plano!$B$7+A53/12</x:f>
        <x:v>39</x:v>
      </x:c>
      <x:c r="D53" s="190" t="n">
        <x:f>G52</x:f>
        <x:v>635902.6926035936</x:v>
      </x:c>
      <x:c r="E53" s="190" t="n">
        <x:f>IF(C53&lt;=Plano!$B$8,Plano!$B$17,0)</x:f>
        <x:v>5000</x:v>
      </x:c>
      <x:c r="F53" s="190" t="n">
        <x:f>D53*Plano!$B$21</x:f>
        <x:v>2979.244157436172</x:v>
      </x:c>
      <x:c r="G53" s="190" t="n">
        <x:f>D53+E53+F53</x:f>
        <x:v>643881.9367610298</x:v>
      </x:c>
      <x:c r="H53" s="191" t="n">
        <x:f>IF(AND(C53&lt;=Plano!$B$8,G53&gt;=Plano!$B$24),1,0)</x:f>
        <x:v>0</x:v>
      </x:c>
      <x:c r="I53" s="192" t="n">
        <x:f>IFERROR(G53/Plano!$B$24,0)</x:f>
        <x:v>0.18663244543797963</x:v>
      </x:c>
      <x:c r="J53" s="193" t="n">
        <x:f>Plano!$B$24</x:f>
        <x:v>3450000</x:v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87" t="n">
        <x:f>A53+1</x:f>
        <x:v>49</x:v>
      </x:c>
      <x:c r="B54" s="188" t="n">
        <x:f>EDATE(B53,1)</x:f>
        <x:v>47784</x:v>
      </x:c>
      <x:c r="C54" s="189" t="n">
        <x:f>Plano!$B$7+A54/12</x:f>
        <x:v>39.083333333333336</x:v>
      </x:c>
      <x:c r="D54" s="190" t="n">
        <x:f>G53</x:f>
        <x:v>643881.9367610298</x:v>
      </x:c>
      <x:c r="E54" s="190" t="n">
        <x:f>IF(C54&lt;=Plano!$B$8,Plano!$B$17,0)</x:f>
        <x:v>5000</x:v>
      </x:c>
      <x:c r="F54" s="190" t="n">
        <x:f>D54*Plano!$B$21</x:f>
        <x:v>3016.6274187642025</x:v>
      </x:c>
      <x:c r="G54" s="190" t="n">
        <x:f>D54+E54+F54</x:f>
        <x:v>651898.5641797939</x:v>
      </x:c>
      <x:c r="H54" s="191" t="n">
        <x:f>IF(AND(C54&lt;=Plano!$B$8,G54&gt;=Plano!$B$24),1,0)</x:f>
        <x:v>0</x:v>
      </x:c>
      <x:c r="I54" s="192" t="n">
        <x:f>IFERROR(G54/Plano!$B$24,0)</x:f>
        <x:v>0.18895610555936057</x:v>
      </x:c>
      <x:c r="J54" s="193" t="n">
        <x:f>Plano!$B$24</x:f>
        <x:v>3450000</x:v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87" t="n">
        <x:f>A54+1</x:f>
        <x:v>50</x:v>
      </x:c>
      <x:c r="B55" s="188" t="n">
        <x:f>EDATE(B54,1)</x:f>
        <x:v>47815</x:v>
      </x:c>
      <x:c r="C55" s="189" t="n">
        <x:f>Plano!$B$7+A55/12</x:f>
        <x:v>39.166666666666664</x:v>
      </x:c>
      <x:c r="D55" s="190" t="n">
        <x:f>G54</x:f>
        <x:v>651898.5641797939</x:v>
      </x:c>
      <x:c r="E55" s="190" t="n">
        <x:f>IF(C55&lt;=Plano!$B$8,Plano!$B$17,0)</x:f>
        <x:v>5000</x:v>
      </x:c>
      <x:c r="F55" s="190" t="n">
        <x:f>D55*Plano!$B$21</x:f>
        <x:v>3054.185823025567</x:v>
      </x:c>
      <x:c r="G55" s="190" t="n">
        <x:f>D55+E55+F55</x:f>
        <x:v>659952.7500028195</x:v>
      </x:c>
      <x:c r="H55" s="191" t="n">
        <x:f>IF(AND(C55&lt;=Plano!$B$8,G55&gt;=Plano!$B$24),1,0)</x:f>
        <x:v>0</x:v>
      </x:c>
      <x:c r="I55" s="192" t="n">
        <x:f>IFERROR(G55/Plano!$B$24,0)</x:f>
        <x:v>0.1912906521747303</x:v>
      </x:c>
      <x:c r="J55" s="193" t="n">
        <x:f>Plano!$B$24</x:f>
        <x:v>3450000</x:v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87" t="n">
        <x:f>A55+1</x:f>
        <x:v>51</x:v>
      </x:c>
      <x:c r="B56" s="188" t="n">
        <x:f>EDATE(B55,1)</x:f>
        <x:v>47845</x:v>
      </x:c>
      <x:c r="C56" s="189" t="n">
        <x:f>Plano!$B$7+A56/12</x:f>
        <x:v>39.25</x:v>
      </x:c>
      <x:c r="D56" s="190" t="n">
        <x:f>G55</x:f>
        <x:v>659952.7500028195</x:v>
      </x:c>
      <x:c r="E56" s="190" t="n">
        <x:f>IF(C56&lt;=Plano!$B$8,Plano!$B$17,0)</x:f>
        <x:v>5000</x:v>
      </x:c>
      <x:c r="F56" s="190" t="n">
        <x:f>D56*Plano!$B$21</x:f>
        <x:v>3091.920190775936</x:v>
      </x:c>
      <x:c r="G56" s="190" t="n">
        <x:f>D56+E56+F56</x:f>
        <x:v>668044.6701935953</x:v>
      </x:c>
      <x:c r="H56" s="191" t="n">
        <x:f>IF(AND(C56&lt;=Plano!$B$8,G56&gt;=Plano!$B$24),1,0)</x:f>
        <x:v>0</x:v>
      </x:c>
      <x:c r="I56" s="192" t="n">
        <x:f>IFERROR(G56/Plano!$B$24,0)</x:f>
        <x:v>0.19363613628799864</x:v>
      </x:c>
      <x:c r="J56" s="193" t="n">
        <x:f>Plano!$B$24</x:f>
        <x:v>3450000</x:v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87" t="n">
        <x:f>A56+1</x:f>
        <x:v>52</x:v>
      </x:c>
      <x:c r="B57" s="188" t="n">
        <x:f>EDATE(B56,1)</x:f>
        <x:v>47876</x:v>
      </x:c>
      <x:c r="C57" s="189" t="n">
        <x:f>Plano!$B$7+A57/12</x:f>
        <x:v>39.333333333333336</x:v>
      </x:c>
      <x:c r="D57" s="190" t="n">
        <x:f>G56</x:f>
        <x:v>668044.6701935953</x:v>
      </x:c>
      <x:c r="E57" s="190" t="n">
        <x:f>IF(C57&lt;=Plano!$B$8,Plano!$B$17,0)</x:f>
        <x:v>5000</x:v>
      </x:c>
      <x:c r="F57" s="190" t="n">
        <x:f>D57*Plano!$B$21</x:f>
        <x:v>3129.831346415337</x:v>
      </x:c>
      <x:c r="G57" s="190" t="n">
        <x:f>D57+E57+F57</x:f>
        <x:v>676174.5015400107</x:v>
      </x:c>
      <x:c r="H57" s="191" t="n">
        <x:f>IF(AND(C57&lt;=Plano!$B$8,G57&gt;=Plano!$B$24),1,0)</x:f>
        <x:v>0</x:v>
      </x:c>
      <x:c r="I57" s="192" t="n">
        <x:f>IFERROR(G57/Plano!$B$24,0)</x:f>
        <x:v>0.1959926091420321</x:v>
      </x:c>
      <x:c r="J57" s="193" t="n">
        <x:f>Plano!$B$24</x:f>
        <x:v>3450000</x:v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87" t="n">
        <x:f>A57+1</x:f>
        <x:v>53</x:v>
      </x:c>
      <x:c r="B58" s="188" t="n">
        <x:f>EDATE(B57,1)</x:f>
        <x:v>47907</x:v>
      </x:c>
      <x:c r="C58" s="189" t="n">
        <x:f>Plano!$B$7+A58/12</x:f>
        <x:v>39.416666666666664</x:v>
      </x:c>
      <x:c r="D58" s="190" t="n">
        <x:f>G57</x:f>
        <x:v>676174.5015400107</x:v>
      </x:c>
      <x:c r="E58" s="190" t="n">
        <x:f>IF(C58&lt;=Plano!$B$8,Plano!$B$17,0)</x:f>
        <x:v>5000</x:v>
      </x:c>
      <x:c r="F58" s="190" t="n">
        <x:f>D58*Plano!$B$21</x:f>
        <x:v>3167.920118206162</x:v>
      </x:c>
      <x:c r="G58" s="190" t="n">
        <x:f>D58+E58+F58</x:f>
        <x:v>684342.4216582169</x:v>
      </x:c>
      <x:c r="H58" s="191" t="n">
        <x:f>IF(AND(C58&lt;=Plano!$B$8,G58&gt;=Plano!$B$24),1,0)</x:f>
        <x:v>0</x:v>
      </x:c>
      <x:c r="I58" s="192" t="n">
        <x:f>IFERROR(G58/Plano!$B$24,0)</x:f>
        <x:v>0.198360122219773</x:v>
      </x:c>
      <x:c r="J58" s="193" t="n">
        <x:f>Plano!$B$24</x:f>
        <x:v>3450000</x:v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87" t="n">
        <x:f>A58+1</x:f>
        <x:v>54</x:v>
      </x:c>
      <x:c r="B59" s="188" t="n">
        <x:f>EDATE(B58,1)</x:f>
        <x:v>47935</x:v>
      </x:c>
      <x:c r="C59" s="189" t="n">
        <x:f>Plano!$B$7+A59/12</x:f>
        <x:v>39.5</x:v>
      </x:c>
      <x:c r="D59" s="190" t="n">
        <x:f>G58</x:f>
        <x:v>684342.4216582169</x:v>
      </x:c>
      <x:c r="E59" s="190" t="n">
        <x:f>IF(C59&lt;=Plano!$B$8,Plano!$B$17,0)</x:f>
        <x:v>5000</x:v>
      </x:c>
      <x:c r="F59" s="190" t="n">
        <x:f>D59*Plano!$B$21</x:f>
        <x:v>3206.1873382912645</x:v>
      </x:c>
      <x:c r="G59" s="190" t="n">
        <x:f>D59+E59+F59</x:f>
        <x:v>692548.6089965082</x:v>
      </x:c>
      <x:c r="H59" s="191" t="n">
        <x:f>IF(AND(C59&lt;=Plano!$B$8,G59&gt;=Plano!$B$24),1,0)</x:f>
        <x:v>0</x:v>
      </x:c>
      <x:c r="I59" s="192" t="n">
        <x:f>IFERROR(G59/Plano!$B$24,0)</x:f>
        <x:v>0.20073872724536468</x:v>
      </x:c>
      <x:c r="J59" s="193" t="n">
        <x:f>Plano!$B$24</x:f>
        <x:v>3450000</x:v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87" t="n">
        <x:f>A59+1</x:f>
        <x:v>55</x:v>
      </x:c>
      <x:c r="B60" s="188" t="n">
        <x:f>EDATE(B59,1)</x:f>
        <x:v>47966</x:v>
      </x:c>
      <x:c r="C60" s="189" t="n">
        <x:f>Plano!$B$7+A60/12</x:f>
        <x:v>39.583333333333336</x:v>
      </x:c>
      <x:c r="D60" s="190" t="n">
        <x:f>G59</x:f>
        <x:v>692548.6089965082</x:v>
      </x:c>
      <x:c r="E60" s="190" t="n">
        <x:f>IF(C60&lt;=Plano!$B$8,Plano!$B$17,0)</x:f>
        <x:v>5000</x:v>
      </x:c>
      <x:c r="F60" s="190" t="n">
        <x:f>D60*Plano!$B$21</x:f>
        <x:v>3244.633842712141</x:v>
      </x:c>
      <x:c r="G60" s="190" t="n">
        <x:f>D60+E60+F60</x:f>
        <x:v>700793.2428392203</x:v>
      </x:c>
      <x:c r="H60" s="191" t="n">
        <x:f>IF(AND(C60&lt;=Plano!$B$8,G60&gt;=Plano!$B$24),1,0)</x:f>
        <x:v>0</x:v>
      </x:c>
      <x:c r="I60" s="192" t="n">
        <x:f>IFERROR(G60/Plano!$B$24,0)</x:f>
        <x:v>0.20312847618528126</x:v>
      </x:c>
      <x:c r="J60" s="193" t="n">
        <x:f>Plano!$B$24</x:f>
        <x:v>3450000</x:v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87" t="n">
        <x:f>A60+1</x:f>
        <x:v>56</x:v>
      </x:c>
      <x:c r="B61" s="188" t="n">
        <x:f>EDATE(B60,1)</x:f>
        <x:v>47996</x:v>
      </x:c>
      <x:c r="C61" s="189" t="n">
        <x:f>Plano!$B$7+A61/12</x:f>
        <x:v>39.666666666666664</x:v>
      </x:c>
      <x:c r="D61" s="190" t="n">
        <x:f>G60</x:f>
        <x:v>700793.2428392203</x:v>
      </x:c>
      <x:c r="E61" s="190" t="n">
        <x:f>IF(C61&lt;=Plano!$B$8,Plano!$B$17,0)</x:f>
        <x:v>5000</x:v>
      </x:c>
      <x:c r="F61" s="190" t="n">
        <x:f>D61*Plano!$B$21</x:f>
        <x:v>3283.2604714271924</x:v>
      </x:c>
      <x:c r="G61" s="190" t="n">
        <x:f>D61+E61+F61</x:f>
        <x:v>709076.5033106476</x:v>
      </x:c>
      <x:c r="H61" s="191" t="n">
        <x:f>IF(AND(C61&lt;=Plano!$B$8,G61&gt;=Plano!$B$24),1,0)</x:f>
        <x:v>0</x:v>
      </x:c>
      <x:c r="I61" s="192" t="n">
        <x:f>IFERROR(G61/Plano!$B$24,0)</x:f>
        <x:v>0.20552942124946305</x:v>
      </x:c>
      <x:c r="J61" s="193" t="n">
        <x:f>Plano!$B$24</x:f>
        <x:v>3450000</x:v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87" t="n">
        <x:f>A61+1</x:f>
        <x:v>57</x:v>
      </x:c>
      <x:c r="B62" s="188" t="n">
        <x:f>EDATE(B61,1)</x:f>
        <x:v>48027</x:v>
      </x:c>
      <x:c r="C62" s="189" t="n">
        <x:f>Plano!$B$7+A62/12</x:f>
        <x:v>39.75</x:v>
      </x:c>
      <x:c r="D62" s="190" t="n">
        <x:f>G61</x:f>
        <x:v>709076.5033106476</x:v>
      </x:c>
      <x:c r="E62" s="190" t="n">
        <x:f>IF(C62&lt;=Plano!$B$8,Plano!$B$17,0)</x:f>
        <x:v>5000</x:v>
      </x:c>
      <x:c r="F62" s="190" t="n">
        <x:f>D62*Plano!$B$21</x:f>
        <x:v>3322.0680683300807</x:v>
      </x:c>
      <x:c r="G62" s="190" t="n">
        <x:f>D62+E62+F62</x:f>
        <x:v>717398.5713789776</x:v>
      </x:c>
      <x:c r="H62" s="191" t="n">
        <x:f>IF(AND(C62&lt;=Plano!$B$8,G62&gt;=Plano!$B$24),1,0)</x:f>
        <x:v>0</x:v>
      </x:c>
      <x:c r="I62" s="192" t="n">
        <x:f>IFERROR(G62/Plano!$B$24,0)</x:f>
        <x:v>0.20794161489245727</x:v>
      </x:c>
      <x:c r="J62" s="193" t="n">
        <x:f>Plano!$B$24</x:f>
        <x:v>3450000</x:v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87" t="n">
        <x:f>A62+1</x:f>
        <x:v>58</x:v>
      </x:c>
      <x:c r="B63" s="188" t="n">
        <x:f>EDATE(B62,1)</x:f>
        <x:v>48057</x:v>
      </x:c>
      <x:c r="C63" s="189" t="n">
        <x:f>Plano!$B$7+A63/12</x:f>
        <x:v>39.833333333333336</x:v>
      </x:c>
      <x:c r="D63" s="190" t="n">
        <x:f>G62</x:f>
        <x:v>717398.5713789776</x:v>
      </x:c>
      <x:c r="E63" s="190" t="n">
        <x:f>IF(C63&lt;=Plano!$B$8,Plano!$B$17,0)</x:f>
        <x:v>5000</x:v>
      </x:c>
      <x:c r="F63" s="190" t="n">
        <x:f>D63*Plano!$B$21</x:f>
        <x:v>3361.0574812681607</x:v>
      </x:c>
      <x:c r="G63" s="190" t="n">
        <x:f>D63+E63+F63</x:f>
        <x:v>725759.6288602458</x:v>
      </x:c>
      <x:c r="H63" s="191" t="n">
        <x:f>IF(AND(C63&lt;=Plano!$B$8,G63&gt;=Plano!$B$24),1,0)</x:f>
        <x:v>0</x:v>
      </x:c>
      <x:c r="I63" s="192" t="n">
        <x:f>IFERROR(G63/Plano!$B$24,0)</x:f>
        <x:v>0.210365109814564</x:v>
      </x:c>
      <x:c r="J63" s="193" t="n">
        <x:f>Plano!$B$24</x:f>
        <x:v>3450000</x:v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87" t="n">
        <x:f>A63+1</x:f>
        <x:v>59</x:v>
      </x:c>
      <x:c r="B64" s="188" t="n">
        <x:f>EDATE(B63,1)</x:f>
        <x:v>48088</x:v>
      </x:c>
      <x:c r="C64" s="189" t="n">
        <x:f>Plano!$B$7+A64/12</x:f>
        <x:v>39.916666666666664</x:v>
      </x:c>
      <x:c r="D64" s="190" t="n">
        <x:f>G63</x:f>
        <x:v>725759.6288602458</x:v>
      </x:c>
      <x:c r="E64" s="190" t="n">
        <x:f>IF(C64&lt;=Plano!$B$8,Plano!$B$17,0)</x:f>
        <x:v>5000</x:v>
      </x:c>
      <x:c r="F64" s="190" t="n">
        <x:f>D64*Plano!$B$21</x:f>
        <x:v>3400.2295620610066</x:v>
      </x:c>
      <x:c r="G64" s="190" t="n">
        <x:f>D64+E64+F64</x:f>
        <x:v>734159.8584223068</x:v>
      </x:c>
      <x:c r="H64" s="191" t="n">
        <x:f>IF(AND(C64&lt;=Plano!$B$8,G64&gt;=Plano!$B$24),1,0)</x:f>
        <x:v>0</x:v>
      </x:c>
      <x:c r="I64" s="192" t="n">
        <x:f>IFERROR(G64/Plano!$B$24,0)</x:f>
        <x:v>0.21279995896298748</x:v>
      </x:c>
      <x:c r="J64" s="193" t="n">
        <x:f>Plano!$B$24</x:f>
        <x:v>3450000</x:v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87" t="n">
        <x:f>A64+1</x:f>
        <x:v>60</x:v>
      </x:c>
      <x:c r="B65" s="188" t="n">
        <x:f>EDATE(B64,1)</x:f>
        <x:v>48119</x:v>
      </x:c>
      <x:c r="C65" s="189" t="n">
        <x:f>Plano!$B$7+A65/12</x:f>
        <x:v>40</x:v>
      </x:c>
      <x:c r="D65" s="190" t="n">
        <x:f>G64</x:f>
        <x:v>734159.8584223068</x:v>
      </x:c>
      <x:c r="E65" s="190" t="n">
        <x:f>IF(C65&lt;=Plano!$B$8,Plano!$B$17,0)</x:f>
        <x:v>5000</x:v>
      </x:c>
      <x:c r="F65" s="190" t="n">
        <x:f>D65*Plano!$B$21</x:f>
        <x:v>3439.5851665190203</x:v>
      </x:c>
      <x:c r="G65" s="190" t="n">
        <x:f>D65+E65+F65</x:f>
        <x:v>742599.4435888259</x:v>
      </x:c>
      <x:c r="H65" s="191" t="n">
        <x:f>IF(AND(C65&lt;=Plano!$B$8,G65&gt;=Plano!$B$24),1,0)</x:f>
        <x:v>0</x:v>
      </x:c>
      <x:c r="I65" s="192" t="n">
        <x:f>IFERROR(G65/Plano!$B$24,0)</x:f>
        <x:v>0.215246215532993</x:v>
      </x:c>
      <x:c r="J65" s="193" t="n">
        <x:f>Plano!$B$24</x:f>
        <x:v>3450000</x:v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87" t="n">
        <x:f>A65+1</x:f>
        <x:v>61</x:v>
      </x:c>
      <x:c r="B66" s="188" t="n">
        <x:f>EDATE(B65,1)</x:f>
        <x:v>48149</x:v>
      </x:c>
      <x:c r="C66" s="189" t="n">
        <x:f>Plano!$B$7+A66/12</x:f>
        <x:v>40.083333333333336</x:v>
      </x:c>
      <x:c r="D66" s="190" t="n">
        <x:f>G65</x:f>
        <x:v>742599.4435888259</x:v>
      </x:c>
      <x:c r="E66" s="190" t="n">
        <x:f>IF(C66&lt;=Plano!$B$8,Plano!$B$17,0)</x:f>
        <x:v>5000</x:v>
      </x:c>
      <x:c r="F66" s="190" t="n">
        <x:f>D66*Plano!$B$21</x:f>
        <x:v>3479.1251544621296</x:v>
      </x:c>
      <x:c r="G66" s="190" t="n">
        <x:f>D66+E66+F66</x:f>
        <x:v>751078.568743288</x:v>
      </x:c>
      <x:c r="H66" s="191" t="n">
        <x:f>IF(AND(C66&lt;=Plano!$B$8,G66&gt;=Plano!$B$24),1,0)</x:f>
        <x:v>0</x:v>
      </x:c>
      <x:c r="I66" s="192" t="n">
        <x:f>IFERROR(G66/Plano!$B$24,0)</x:f>
        <x:v>0.217703932969069</x:v>
      </x:c>
      <x:c r="J66" s="193" t="n">
        <x:f>Plano!$B$24</x:f>
        <x:v>3450000</x:v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87" t="n">
        <x:f>A66+1</x:f>
        <x:v>62</x:v>
      </x:c>
      <x:c r="B67" s="188" t="n">
        <x:f>EDATE(B66,1)</x:f>
        <x:v>48180</x:v>
      </x:c>
      <x:c r="C67" s="189" t="n">
        <x:f>Plano!$B$7+A67/12</x:f>
        <x:v>40.166666666666664</x:v>
      </x:c>
      <x:c r="D67" s="190" t="n">
        <x:f>G66</x:f>
        <x:v>751078.568743288</x:v>
      </x:c>
      <x:c r="E67" s="190" t="n">
        <x:f>IF(C67&lt;=Plano!$B$8,Plano!$B$17,0)</x:f>
        <x:v>5000</x:v>
      </x:c>
      <x:c r="F67" s="190" t="n">
        <x:f>D67*Plano!$B$21</x:f>
        <x:v>3518.850389738573</x:v>
      </x:c>
      <x:c r="G67" s="190" t="n">
        <x:f>D67+E67+F67</x:f>
        <x:v>759597.4191330266</x:v>
      </x:c>
      <x:c r="H67" s="191" t="n">
        <x:f>IF(AND(C67&lt;=Plano!$B$8,G67&gt;=Plano!$B$24),1,0)</x:f>
        <x:v>0</x:v>
      </x:c>
      <x:c r="I67" s="192" t="n">
        <x:f>IFERROR(G67/Plano!$B$24,0)</x:f>
        <x:v>0.22017316496609468</x:v>
      </x:c>
      <x:c r="J67" s="193" t="n">
        <x:f>Plano!$B$24</x:f>
        <x:v>3450000</x:v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87" t="n">
        <x:f>A67+1</x:f>
        <x:v>63</x:v>
      </x:c>
      <x:c r="B68" s="188" t="n">
        <x:f>EDATE(B67,1)</x:f>
        <x:v>48210</x:v>
      </x:c>
      <x:c r="C68" s="189" t="n">
        <x:f>Plano!$B$7+A68/12</x:f>
        <x:v>40.25</x:v>
      </x:c>
      <x:c r="D68" s="190" t="n">
        <x:f>G67</x:f>
        <x:v>759597.4191330266</x:v>
      </x:c>
      <x:c r="E68" s="190" t="n">
        <x:f>IF(C68&lt;=Plano!$B$8,Plano!$B$17,0)</x:f>
        <x:v>5000</x:v>
      </x:c>
      <x:c r="F68" s="190" t="n">
        <x:f>D68*Plano!$B$21</x:f>
        <x:v>3558.7617402437713</x:v>
      </x:c>
      <x:c r="G68" s="190" t="n">
        <x:f>D68+E68+F68</x:f>
        <x:v>768156.1808732704</x:v>
      </x:c>
      <x:c r="H68" s="191" t="n">
        <x:f>IF(AND(C68&lt;=Plano!$B$8,G68&gt;=Plano!$B$24),1,0)</x:f>
        <x:v>0</x:v>
      </x:c>
      <x:c r="I68" s="192" t="n">
        <x:f>IFERROR(G68/Plano!$B$24,0)</x:f>
        <x:v>0.22265396547051317</x:v>
      </x:c>
      <x:c r="J68" s="193" t="n">
        <x:f>Plano!$B$24</x:f>
        <x:v>3450000</x:v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87" t="n">
        <x:f>A68+1</x:f>
        <x:v>64</x:v>
      </x:c>
      <x:c r="B69" s="188" t="n">
        <x:f>EDATE(B68,1)</x:f>
        <x:v>48241</x:v>
      </x:c>
      <x:c r="C69" s="189" t="n">
        <x:f>Plano!$B$7+A69/12</x:f>
        <x:v>40.333333333333336</x:v>
      </x:c>
      <x:c r="D69" s="190" t="n">
        <x:f>G68</x:f>
        <x:v>768156.1808732704</x:v>
      </x:c>
      <x:c r="E69" s="190" t="n">
        <x:f>IF(C69&lt;=Plano!$B$8,Plano!$B$17,0)</x:f>
        <x:v>5000</x:v>
      </x:c>
      <x:c r="F69" s="190" t="n">
        <x:f>D69*Plano!$B$21</x:f>
        <x:v>3598.860077939292</x:v>
      </x:c>
      <x:c r="G69" s="190" t="n">
        <x:f>D69+E69+F69</x:f>
        <x:v>776755.0409512097</x:v>
      </x:c>
      <x:c r="H69" s="191" t="n">
        <x:f>IF(AND(C69&lt;=Plano!$B$8,G69&gt;=Plano!$B$24),1,0)</x:f>
        <x:v>0</x:v>
      </x:c>
      <x:c r="I69" s="192" t="n">
        <x:f>IFERROR(G69/Plano!$B$24,0)</x:f>
        <x:v>0.22514638868151007</x:v>
      </x:c>
      <x:c r="J69" s="193" t="n">
        <x:f>Plano!$B$24</x:f>
        <x:v>3450000</x:v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87" t="n">
        <x:f>A69+1</x:f>
        <x:v>65</x:v>
      </x:c>
      <x:c r="B70" s="188" t="n">
        <x:f>EDATE(B69,1)</x:f>
        <x:v>48272</x:v>
      </x:c>
      <x:c r="C70" s="189" t="n">
        <x:f>Plano!$B$7+A70/12</x:f>
        <x:v>40.416666666666664</x:v>
      </x:c>
      <x:c r="D70" s="190" t="n">
        <x:f>G69</x:f>
        <x:v>776755.0409512097</x:v>
      </x:c>
      <x:c r="E70" s="190" t="n">
        <x:f>IF(C70&lt;=Plano!$B$8,Plano!$B$17,0)</x:f>
        <x:v>5000</x:v>
      </x:c>
      <x:c r="F70" s="190" t="n">
        <x:f>D70*Plano!$B$21</x:f>
        <x:v>3639.146278871895</x:v>
      </x:c>
      <x:c r="G70" s="190" t="n">
        <x:f>D70+E70+F70</x:f>
        <x:v>785394.1872300816</x:v>
      </x:c>
      <x:c r="H70" s="191" t="n">
        <x:f>IF(AND(C70&lt;=Plano!$B$8,G70&gt;=Plano!$B$24),1,0)</x:f>
        <x:v>0</x:v>
      </x:c>
      <x:c r="I70" s="192" t="n">
        <x:f>IFERROR(G70/Plano!$B$24,0)</x:f>
        <x:v>0.2276504890521976</x:v>
      </x:c>
      <x:c r="J70" s="193" t="n">
        <x:f>Plano!$B$24</x:f>
        <x:v>3450000</x:v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87" t="n">
        <x:f>A70+1</x:f>
        <x:v>66</x:v>
      </x:c>
      <x:c r="B71" s="188" t="n">
        <x:f>EDATE(B70,1)</x:f>
        <x:v>48301</x:v>
      </x:c>
      <x:c r="C71" s="189" t="n">
        <x:f>Plano!$B$7+A71/12</x:f>
        <x:v>40.5</x:v>
      </x:c>
      <x:c r="D71" s="190" t="n">
        <x:f>G70</x:f>
        <x:v>785394.1872300816</x:v>
      </x:c>
      <x:c r="E71" s="190" t="n">
        <x:f>IF(C71&lt;=Plano!$B$8,Plano!$B$17,0)</x:f>
        <x:v>5000</x:v>
      </x:c>
      <x:c r="F71" s="190" t="n">
        <x:f>D71*Plano!$B$21</x:f>
        <x:v>3679.621223192677</x:v>
      </x:c>
      <x:c r="G71" s="190" t="n">
        <x:f>D71+E71+F71</x:f>
        <x:v>794073.8084532743</x:v>
      </x:c>
      <x:c r="H71" s="191" t="n">
        <x:f>IF(AND(C71&lt;=Plano!$B$8,G71&gt;=Plano!$B$24),1,0)</x:f>
        <x:v>0</x:v>
      </x:c>
      <x:c r="I71" s="192" t="n">
        <x:f>IFERROR(G71/Plano!$B$24,0)</x:f>
        <x:v>0.23016632129080414</x:v>
      </x:c>
      <x:c r="J71" s="193" t="n">
        <x:f>Plano!$B$24</x:f>
        <x:v>3450000</x:v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87" t="n">
        <x:f>A71+1</x:f>
        <x:v>67</x:v>
      </x:c>
      <x:c r="B72" s="188" t="n">
        <x:f>EDATE(B71,1)</x:f>
        <x:v>48332</x:v>
      </x:c>
      <x:c r="C72" s="189" t="n">
        <x:f>Plano!$B$7+A72/12</x:f>
        <x:v>40.583333333333336</x:v>
      </x:c>
      <x:c r="D72" s="190" t="n">
        <x:f>G71</x:f>
        <x:v>794073.8084532743</x:v>
      </x:c>
      <x:c r="E72" s="190" t="n">
        <x:f>IF(C72&lt;=Plano!$B$8,Plano!$B$17,0)</x:f>
        <x:v>5000</x:v>
      </x:c>
      <x:c r="F72" s="190" t="n">
        <x:f>D72*Plano!$B$21</x:f>
        <x:v>3720.2857951762953</x:v>
      </x:c>
      <x:c r="G72" s="190" t="n">
        <x:f>D72+E72+F72</x:f>
        <x:v>802794.0942484506</x:v>
      </x:c>
      <x:c r="H72" s="191" t="n">
        <x:f>IF(AND(C72&lt;=Plano!$B$8,G72&gt;=Plano!$B$24),1,0)</x:f>
        <x:v>0</x:v>
      </x:c>
      <x:c r="I72" s="192" t="n">
        <x:f>IFERROR(G72/Plano!$B$24,0)</x:f>
        <x:v>0.23269394036186974</x:v>
      </x:c>
      <x:c r="J72" s="193" t="n">
        <x:f>Plano!$B$24</x:f>
        <x:v>3450000</x:v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87" t="n">
        <x:f>A72+1</x:f>
        <x:v>68</x:v>
      </x:c>
      <x:c r="B73" s="188" t="n">
        <x:f>EDATE(B72,1)</x:f>
        <x:v>48362</x:v>
      </x:c>
      <x:c r="C73" s="189" t="n">
        <x:f>Plano!$B$7+A73/12</x:f>
        <x:v>40.666666666666664</x:v>
      </x:c>
      <x:c r="D73" s="190" t="n">
        <x:f>G72</x:f>
        <x:v>802794.0942484506</x:v>
      </x:c>
      <x:c r="E73" s="190" t="n">
        <x:f>IF(C73&lt;=Plano!$B$8,Plano!$B$17,0)</x:f>
        <x:v>5000</x:v>
      </x:c>
      <x:c r="F73" s="190" t="n">
        <x:f>D73*Plano!$B$21</x:f>
        <x:v>3761.1408832402926</x:v>
      </x:c>
      <x:c r="G73" s="190" t="n">
        <x:f>D73+E73+F73</x:f>
        <x:v>811555.2351316909</x:v>
      </x:c>
      <x:c r="H73" s="191" t="n">
        <x:f>IF(AND(C73&lt;=Plano!$B$8,G73&gt;=Plano!$B$24),1,0)</x:f>
        <x:v>0</x:v>
      </x:c>
      <x:c r="I73" s="192" t="n">
        <x:f>IFERROR(G73/Plano!$B$24,0)</x:f>
        <x:v>0.23523340148744662</x:v>
      </x:c>
      <x:c r="J73" s="193" t="n">
        <x:f>Plano!$B$24</x:f>
        <x:v>3450000</x:v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87" t="n">
        <x:f>A73+1</x:f>
        <x:v>69</x:v>
      </x:c>
      <x:c r="B74" s="188" t="n">
        <x:f>EDATE(B73,1)</x:f>
        <x:v>48393</x:v>
      </x:c>
      <x:c r="C74" s="189" t="n">
        <x:f>Plano!$B$7+A74/12</x:f>
        <x:v>40.75</x:v>
      </x:c>
      <x:c r="D74" s="190" t="n">
        <x:f>G73</x:f>
        <x:v>811555.2351316909</x:v>
      </x:c>
      <x:c r="E74" s="190" t="n">
        <x:f>IF(C74&lt;=Plano!$B$8,Plano!$B$17,0)</x:f>
        <x:v>5000</x:v>
      </x:c>
      <x:c r="F74" s="190" t="n">
        <x:f>D74*Plano!$B$21</x:f>
        <x:v>3802.187379964501</x:v>
      </x:c>
      <x:c r="G74" s="190" t="n">
        <x:f>D74+E74+F74</x:f>
        <x:v>820357.4225116554</x:v>
      </x:c>
      <x:c r="H74" s="191" t="n">
        <x:f>IF(AND(C74&lt;=Plano!$B$8,G74&gt;=Plano!$B$24),1,0)</x:f>
        <x:v>0</x:v>
      </x:c>
      <x:c r="I74" s="192" t="n">
        <x:f>IFERROR(G74/Plano!$B$24,0)</x:f>
        <x:v>0.2377847601483059</x:v>
      </x:c>
      <x:c r="J74" s="193" t="n">
        <x:f>Plano!$B$24</x:f>
        <x:v>3450000</x:v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87" t="n">
        <x:f>A74+1</x:f>
        <x:v>70</x:v>
      </x:c>
      <x:c r="B75" s="188" t="n">
        <x:f>EDATE(B74,1)</x:f>
        <x:v>48423</x:v>
      </x:c>
      <x:c r="C75" s="189" t="n">
        <x:f>Plano!$B$7+A75/12</x:f>
        <x:v>40.833333333333336</x:v>
      </x:c>
      <x:c r="D75" s="190" t="n">
        <x:f>G74</x:f>
        <x:v>820357.4225116554</x:v>
      </x:c>
      <x:c r="E75" s="190" t="n">
        <x:f>IF(C75&lt;=Plano!$B$8,Plano!$B$17,0)</x:f>
        <x:v>5000</x:v>
      </x:c>
      <x:c r="F75" s="190" t="n">
        <x:f>D75*Plano!$B$21</x:f>
        <x:v>3843.426182110547</x:v>
      </x:c>
      <x:c r="G75" s="190" t="n">
        <x:f>D75+E75+F75</x:f>
        <x:v>829200.8486937659</x:v>
      </x:c>
      <x:c r="H75" s="191" t="n">
        <x:f>IF(AND(C75&lt;=Plano!$B$8,G75&gt;=Plano!$B$24),1,0)</x:f>
        <x:v>0</x:v>
      </x:c>
      <x:c r="I75" s="192" t="n">
        <x:f>IFERROR(G75/Plano!$B$24,0)</x:f>
        <x:v>0.24034807208514955</x:v>
      </x:c>
      <x:c r="J75" s="193" t="n">
        <x:f>Plano!$B$24</x:f>
        <x:v>3450000</x:v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87" t="n">
        <x:f>A75+1</x:f>
        <x:v>71</x:v>
      </x:c>
      <x:c r="B76" s="188" t="n">
        <x:f>EDATE(B75,1)</x:f>
        <x:v>48454</x:v>
      </x:c>
      <x:c r="C76" s="189" t="n">
        <x:f>Plano!$B$7+A76/12</x:f>
        <x:v>40.916666666666664</x:v>
      </x:c>
      <x:c r="D76" s="190" t="n">
        <x:f>G75</x:f>
        <x:v>829200.8486937659</x:v>
      </x:c>
      <x:c r="E76" s="190" t="n">
        <x:f>IF(C76&lt;=Plano!$B$8,Plano!$B$17,0)</x:f>
        <x:v>5000</x:v>
      </x:c>
      <x:c r="F76" s="190" t="n">
        <x:f>D76*Plano!$B$21</x:f>
        <x:v>3884.858190641442</x:v>
      </x:c>
      <x:c r="G76" s="190" t="n">
        <x:f>D76+E76+F76</x:f>
        <x:v>838085.7068844073</x:v>
      </x:c>
      <x:c r="H76" s="191" t="n">
        <x:f>IF(AND(C76&lt;=Plano!$B$8,G76&gt;=Plano!$B$24),1,0)</x:f>
        <x:v>0</x:v>
      </x:c>
      <x:c r="I76" s="192" t="n">
        <x:f>IFERROR(G76/Plano!$B$24,0)</x:f>
        <x:v>0.2429233932998282</x:v>
      </x:c>
      <x:c r="J76" s="193" t="n">
        <x:f>Plano!$B$24</x:f>
        <x:v>3450000</x:v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87" t="n">
        <x:f>A76+1</x:f>
        <x:v>72</x:v>
      </x:c>
      <x:c r="B77" s="188" t="n">
        <x:f>EDATE(B76,1)</x:f>
        <x:v>48485</x:v>
      </x:c>
      <x:c r="C77" s="189" t="n">
        <x:f>Plano!$B$7+A77/12</x:f>
        <x:v>41</x:v>
      </x:c>
      <x:c r="D77" s="190" t="n">
        <x:f>G76</x:f>
        <x:v>838085.7068844073</x:v>
      </x:c>
      <x:c r="E77" s="190" t="n">
        <x:f>IF(C77&lt;=Plano!$B$8,Plano!$B$17,0)</x:f>
        <x:v>5000</x:v>
      </x:c>
      <x:c r="F77" s="190" t="n">
        <x:f>D77*Plano!$B$21</x:f>
        <x:v>3926.4843107412635</x:v>
      </x:c>
      <x:c r="G77" s="190" t="n">
        <x:f>D77+E77+F77</x:f>
        <x:v>847012.1911951486</x:v>
      </x:c>
      <x:c r="H77" s="191" t="n">
        <x:f>IF(AND(C77&lt;=Plano!$B$8,G77&gt;=Plano!$B$24),1,0)</x:f>
        <x:v>0</x:v>
      </x:c>
      <x:c r="I77" s="192" t="n">
        <x:f>IFERROR(G77/Plano!$B$24,0)</x:f>
        <x:v>0.24551078005656482</x:v>
      </x:c>
      <x:c r="J77" s="193" t="n">
        <x:f>Plano!$B$24</x:f>
        <x:v>3450000</x:v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87" t="n">
        <x:f>A77+1</x:f>
        <x:v>73</x:v>
      </x:c>
      <x:c r="B78" s="188" t="n">
        <x:f>EDATE(B77,1)</x:f>
        <x:v>48515</x:v>
      </x:c>
      <x:c r="C78" s="189" t="n">
        <x:f>Plano!$B$7+A78/12</x:f>
        <x:v>41.083333333333336</x:v>
      </x:c>
      <x:c r="D78" s="190" t="n">
        <x:f>G77</x:f>
        <x:v>847012.1911951486</x:v>
      </x:c>
      <x:c r="E78" s="190" t="n">
        <x:f>IF(C78&lt;=Plano!$B$8,Plano!$B$17,0)</x:f>
        <x:v>5000</x:v>
      </x:c>
      <x:c r="F78" s="190" t="n">
        <x:f>D78*Plano!$B$21</x:f>
        <x:v>3968.305451834937</x:v>
      </x:c>
      <x:c r="G78" s="190" t="n">
        <x:f>D78+E78+F78</x:f>
        <x:v>855980.4966469835</x:v>
      </x:c>
      <x:c r="H78" s="191" t="n">
        <x:f>IF(AND(C78&lt;=Plano!$B$8,G78&gt;=Plano!$B$24),1,0)</x:f>
        <x:v>0</x:v>
      </x:c>
      <x:c r="I78" s="192" t="n">
        <x:f>IFERROR(G78/Plano!$B$24,0)</x:f>
        <x:v>0.24811028888318365</x:v>
      </x:c>
      <x:c r="J78" s="193" t="n">
        <x:f>Plano!$B$24</x:f>
        <x:v>3450000</x:v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87" t="n">
        <x:f>A78+1</x:f>
        <x:v>74</x:v>
      </x:c>
      <x:c r="B79" s="188" t="n">
        <x:f>EDATE(B78,1)</x:f>
        <x:v>48546</x:v>
      </x:c>
      <x:c r="C79" s="189" t="n">
        <x:f>Plano!$B$7+A79/12</x:f>
        <x:v>41.166666666666664</x:v>
      </x:c>
      <x:c r="D79" s="190" t="n">
        <x:f>G78</x:f>
        <x:v>855980.4966469835</x:v>
      </x:c>
      <x:c r="E79" s="190" t="n">
        <x:f>IF(C79&lt;=Plano!$B$8,Plano!$B$17,0)</x:f>
        <x:v>5000</x:v>
      </x:c>
      <x:c r="F79" s="190" t="n">
        <x:f>D79*Plano!$B$21</x:f>
        <x:v>4010.322527608098</x:v>
      </x:c>
      <x:c r="G79" s="190" t="n">
        <x:f>D79+E79+F79</x:f>
        <x:v>864990.8191745917</x:v>
      </x:c>
      <x:c r="H79" s="191" t="n">
        <x:f>IF(AND(C79&lt;=Plano!$B$8,G79&gt;=Plano!$B$24),1,0)</x:f>
        <x:v>0</x:v>
      </x:c>
      <x:c r="I79" s="192" t="n">
        <x:f>IFERROR(G79/Plano!$B$24,0)</x:f>
        <x:v>0.2507219765723454</x:v>
      </x:c>
      <x:c r="J79" s="193" t="n">
        <x:f>Plano!$B$24</x:f>
        <x:v>3450000</x:v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87" t="n">
        <x:f>A79+1</x:f>
        <x:v>75</x:v>
      </x:c>
      <x:c r="B80" s="188" t="n">
        <x:f>EDATE(B79,1)</x:f>
        <x:v>48576</x:v>
      </x:c>
      <x:c r="C80" s="189" t="n">
        <x:f>Plano!$B$7+A80/12</x:f>
        <x:v>41.25</x:v>
      </x:c>
      <x:c r="D80" s="190" t="n">
        <x:f>G79</x:f>
        <x:v>864990.8191745917</x:v>
      </x:c>
      <x:c r="E80" s="190" t="n">
        <x:f>IF(C80&lt;=Plano!$B$8,Plano!$B$17,0)</x:f>
        <x:v>5000</x:v>
      </x:c>
      <x:c r="F80" s="190" t="n">
        <x:f>D80*Plano!$B$21</x:f>
        <x:v>4052.5364560270577</x:v>
      </x:c>
      <x:c r="G80" s="190" t="n">
        <x:f>D80+E80+F80</x:f>
        <x:v>874043.3556306188</x:v>
      </x:c>
      <x:c r="H80" s="191" t="n">
        <x:f>IF(AND(C80&lt;=Plano!$B$8,G80&gt;=Plano!$B$24),1,0)</x:f>
        <x:v>0</x:v>
      </x:c>
      <x:c r="I80" s="192" t="n">
        <x:f>IFERROR(G80/Plano!$B$24,0)</x:f>
        <x:v>0.253345900182788</x:v>
      </x:c>
      <x:c r="J80" s="193" t="n">
        <x:f>Plano!$B$24</x:f>
        <x:v>3450000</x:v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87" t="n">
        <x:f>A80+1</x:f>
        <x:v>76</x:v>
      </x:c>
      <x:c r="B81" s="188" t="n">
        <x:f>EDATE(B80,1)</x:f>
        <x:v>48607</x:v>
      </x:c>
      <x:c r="C81" s="189" t="n">
        <x:f>Plano!$B$7+A81/12</x:f>
        <x:v>41.333333333333336</x:v>
      </x:c>
      <x:c r="D81" s="190" t="n">
        <x:f>G80</x:f>
        <x:v>874043.3556306188</x:v>
      </x:c>
      <x:c r="E81" s="190" t="n">
        <x:f>IF(C81&lt;=Plano!$B$8,Plano!$B$17,0)</x:f>
        <x:v>5000</x:v>
      </x:c>
      <x:c r="F81" s="190" t="n">
        <x:f>D81*Plano!$B$21</x:f>
        <x:v>4094.948159358858</x:v>
      </x:c>
      <x:c r="G81" s="190" t="n">
        <x:f>D81+E81+F81</x:f>
        <x:v>883138.3037899776</x:v>
      </x:c>
      <x:c r="H81" s="191" t="n">
        <x:f>IF(AND(C81&lt;=Plano!$B$8,G81&gt;=Plano!$B$24),1,0)</x:f>
        <x:v>0</x:v>
      </x:c>
      <x:c r="I81" s="192" t="n">
        <x:f>IFERROR(G81/Plano!$B$24,0)</x:f>
        <x:v>0.2559821170405732</x:v>
      </x:c>
      <x:c r="J81" s="193" t="n">
        <x:f>Plano!$B$24</x:f>
        <x:v>3450000</x:v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87" t="n">
        <x:f>A81+1</x:f>
        <x:v>77</x:v>
      </x:c>
      <x:c r="B82" s="188" t="n">
        <x:f>EDATE(B81,1)</x:f>
        <x:v>48638</x:v>
      </x:c>
      <x:c r="C82" s="189" t="n">
        <x:f>Plano!$B$7+A82/12</x:f>
        <x:v>41.416666666666664</x:v>
      </x:c>
      <x:c r="D82" s="190" t="n">
        <x:f>G81</x:f>
        <x:v>883138.3037899776</x:v>
      </x:c>
      <x:c r="E82" s="190" t="n">
        <x:f>IF(C82&lt;=Plano!$B$8,Plano!$B$17,0)</x:f>
        <x:v>5000</x:v>
      </x:c>
      <x:c r="F82" s="190" t="n">
        <x:f>D82*Plano!$B$21</x:f>
        <x:v>4137.558564191419</x:v>
      </x:c>
      <x:c r="G82" s="190" t="n">
        <x:f>D82+E82+F82</x:f>
        <x:v>892275.862354169</x:v>
      </x:c>
      <x:c r="H82" s="191" t="n">
        <x:f>IF(AND(C82&lt;=Plano!$B$8,G82&gt;=Plano!$B$24),1,0)</x:f>
        <x:v>0</x:v>
      </x:c>
      <x:c r="I82" s="192" t="n">
        <x:f>IFERROR(G82/Plano!$B$24,0)</x:f>
        <x:v>0.25863068474033885</x:v>
      </x:c>
      <x:c r="J82" s="193" t="n">
        <x:f>Plano!$B$24</x:f>
        <x:v>3450000</x:v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87" t="n">
        <x:f>A82+1</x:f>
        <x:v>78</x:v>
      </x:c>
      <x:c r="B83" s="188" t="n">
        <x:f>EDATE(B82,1)</x:f>
        <x:v>48666</x:v>
      </x:c>
      <x:c r="C83" s="189" t="n">
        <x:f>Plano!$B$7+A83/12</x:f>
        <x:v>41.5</x:v>
      </x:c>
      <x:c r="D83" s="190" t="n">
        <x:f>G82</x:f>
        <x:v>892275.862354169</x:v>
      </x:c>
      <x:c r="E83" s="190" t="n">
        <x:f>IF(C83&lt;=Plano!$B$8,Plano!$B$17,0)</x:f>
        <x:v>5000</x:v>
      </x:c>
      <x:c r="F83" s="190" t="n">
        <x:f>D83*Plano!$B$21</x:f>
        <x:v>4180.368601453784</x:v>
      </x:c>
      <x:c r="G83" s="190" t="n">
        <x:f>D83+E83+F83</x:f>
        <x:v>901456.2309556229</x:v>
      </x:c>
      <x:c r="H83" s="191" t="n">
        <x:f>IF(AND(C83&lt;=Plano!$B$8,G83&gt;=Plano!$B$24),1,0)</x:f>
        <x:v>0</x:v>
      </x:c>
      <x:c r="I83" s="192" t="n">
        <x:f>IFERROR(G83/Plano!$B$24,0)</x:f>
        <x:v>0.26129166114655733</x:v>
      </x:c>
      <x:c r="J83" s="193" t="n">
        <x:f>Plano!$B$24</x:f>
        <x:v>3450000</x:v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87" t="n">
        <x:f>A83+1</x:f>
        <x:v>79</x:v>
      </x:c>
      <x:c r="B84" s="188" t="n">
        <x:f>EDATE(B83,1)</x:f>
        <x:v>48697</x:v>
      </x:c>
      <x:c r="C84" s="189" t="n">
        <x:f>Plano!$B$7+A84/12</x:f>
        <x:v>41.583333333333336</x:v>
      </x:c>
      <x:c r="D84" s="190" t="n">
        <x:f>G83</x:f>
        <x:v>901456.2309556229</x:v>
      </x:c>
      <x:c r="E84" s="190" t="n">
        <x:f>IF(C84&lt;=Plano!$B$8,Plano!$B$17,0)</x:f>
        <x:v>5000</x:v>
      </x:c>
      <x:c r="F84" s="190" t="n">
        <x:f>D84*Plano!$B$21</x:f>
        <x:v>4223.379206436458</x:v>
      </x:c>
      <x:c r="G84" s="190" t="n">
        <x:f>D84+E84+F84</x:f>
        <x:v>910679.6101620593</x:v>
      </x:c>
      <x:c r="H84" s="191" t="n">
        <x:f>IF(AND(C84&lt;=Plano!$B$8,G84&gt;=Plano!$B$24),1,0)</x:f>
        <x:v>0</x:v>
      </x:c>
      <x:c r="I84" s="192" t="n">
        <x:f>IFERROR(G84/Plano!$B$24,0)</x:f>
        <x:v>0.2639651043947998</x:v>
      </x:c>
      <x:c r="J84" s="193" t="n">
        <x:f>Plano!$B$24</x:f>
        <x:v>3450000</x:v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87" t="n">
        <x:f>A84+1</x:f>
        <x:v>80</x:v>
      </x:c>
      <x:c r="B85" s="188" t="n">
        <x:f>EDATE(B84,1)</x:f>
        <x:v>48727</x:v>
      </x:c>
      <x:c r="C85" s="189" t="n">
        <x:f>Plano!$B$7+A85/12</x:f>
        <x:v>41.666666666666664</x:v>
      </x:c>
      <x:c r="D85" s="190" t="n">
        <x:f>G84</x:f>
        <x:v>910679.6101620593</x:v>
      </x:c>
      <x:c r="E85" s="190" t="n">
        <x:f>IF(C85&lt;=Plano!$B$8,Plano!$B$17,0)</x:f>
        <x:v>5000</x:v>
      </x:c>
      <x:c r="F85" s="190" t="n">
        <x:f>D85*Plano!$B$21</x:f>
        <x:v>4266.591318811839</x:v>
      </x:c>
      <x:c r="G85" s="190" t="n">
        <x:f>D85+E85+F85</x:f>
        <x:v>919946.2014808712</x:v>
      </x:c>
      <x:c r="H85" s="191" t="n">
        <x:f>IF(AND(C85&lt;=Plano!$B$8,G85&gt;=Plano!$B$24),1,0)</x:f>
        <x:v>0</x:v>
      </x:c>
      <x:c r="I85" s="192" t="n">
        <x:f>IFERROR(G85/Plano!$B$24,0)</x:f>
        <x:v>0.26665107289300616</x:v>
      </x:c>
      <x:c r="J85" s="193" t="n">
        <x:f>Plano!$B$24</x:f>
        <x:v>3450000</x:v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87" t="n">
        <x:f>A85+1</x:f>
        <x:v>81</x:v>
      </x:c>
      <x:c r="B86" s="188" t="n">
        <x:f>EDATE(B85,1)</x:f>
        <x:v>48758</x:v>
      </x:c>
      <x:c r="C86" s="189" t="n">
        <x:f>Plano!$B$7+A86/12</x:f>
        <x:v>41.75</x:v>
      </x:c>
      <x:c r="D86" s="190" t="n">
        <x:f>G85</x:f>
        <x:v>919946.2014808712</x:v>
      </x:c>
      <x:c r="E86" s="190" t="n">
        <x:f>IF(C86&lt;=Plano!$B$8,Plano!$B$17,0)</x:f>
        <x:v>5000</x:v>
      </x:c>
      <x:c r="F86" s="190" t="n">
        <x:f>D86*Plano!$B$21</x:f>
        <x:v>4310.005882654753</x:v>
      </x:c>
      <x:c r="G86" s="190" t="n">
        <x:f>D86+E86+F86</x:f>
        <x:v>929256.207363526</x:v>
      </x:c>
      <x:c r="H86" s="191" t="n">
        <x:f>IF(AND(C86&lt;=Plano!$B$8,G86&gt;=Plano!$B$24),1,0)</x:f>
        <x:v>0</x:v>
      </x:c>
      <x:c r="I86" s="192" t="n">
        <x:f>IFERROR(G86/Plano!$B$24,0)</x:f>
        <x:v>0.26934962532276113</x:v>
      </x:c>
      <x:c r="J86" s="193" t="n">
        <x:f>Plano!$B$24</x:f>
        <x:v>3450000</x:v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87" t="n">
        <x:f>A86+1</x:f>
        <x:v>82</x:v>
      </x:c>
      <x:c r="B87" s="188" t="n">
        <x:f>EDATE(B86,1)</x:f>
        <x:v>48788</x:v>
      </x:c>
      <x:c r="C87" s="189" t="n">
        <x:f>Plano!$B$7+A87/12</x:f>
        <x:v>41.833333333333336</x:v>
      </x:c>
      <x:c r="D87" s="190" t="n">
        <x:f>G86</x:f>
        <x:v>929256.207363526</x:v>
      </x:c>
      <x:c r="E87" s="190" t="n">
        <x:f>IF(C87&lt;=Plano!$B$8,Plano!$B$17,0)</x:f>
        <x:v>5000</x:v>
      </x:c>
      <x:c r="F87" s="190" t="n">
        <x:f>D87*Plano!$B$21</x:f>
        <x:v>4353.623846463071</x:v>
      </x:c>
      <x:c r="G87" s="190" t="n">
        <x:f>D87+E87+F87</x:f>
        <x:v>938609.831209989</x:v>
      </x:c>
      <x:c r="H87" s="191" t="n">
        <x:f>IF(AND(C87&lt;=Plano!$B$8,G87&gt;=Plano!$B$24),1,0)</x:f>
        <x:v>0</x:v>
      </x:c>
      <x:c r="I87" s="192" t="n">
        <x:f>IFERROR(G87/Plano!$B$24,0)</x:f>
        <x:v>0.2720608206405765</x:v>
      </x:c>
      <x:c r="J87" s="193" t="n">
        <x:f>Plano!$B$24</x:f>
        <x:v>3450000</x:v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87" t="n">
        <x:f>A87+1</x:f>
        <x:v>83</x:v>
      </x:c>
      <x:c r="B88" s="188" t="n">
        <x:f>EDATE(B87,1)</x:f>
        <x:v>48819</x:v>
      </x:c>
      <x:c r="C88" s="189" t="n">
        <x:f>Plano!$B$7+A88/12</x:f>
        <x:v>41.916666666666664</x:v>
      </x:c>
      <x:c r="D88" s="190" t="n">
        <x:f>G87</x:f>
        <x:v>938609.831209989</x:v>
      </x:c>
      <x:c r="E88" s="190" t="n">
        <x:f>IF(C88&lt;=Plano!$B$8,Plano!$B$17,0)</x:f>
        <x:v>5000</x:v>
      </x:c>
      <x:c r="F88" s="190" t="n">
        <x:f>D88*Plano!$B$21</x:f>
        <x:v>4397.44616317844</x:v>
      </x:c>
      <x:c r="G88" s="190" t="n">
        <x:f>D88+E88+F88</x:f>
        <x:v>948007.2773731675</x:v>
      </x:c>
      <x:c r="H88" s="191" t="n">
        <x:f>IF(AND(C88&lt;=Plano!$B$8,G88&gt;=Plano!$B$24),1,0)</x:f>
        <x:v>0</x:v>
      </x:c>
      <x:c r="I88" s="192" t="n">
        <x:f>IFERROR(G88/Plano!$B$24,0)</x:f>
        <x:v>0.274784718079179</x:v>
      </x:c>
      <x:c r="J88" s="193" t="n">
        <x:f>Plano!$B$24</x:f>
        <x:v>3450000</x:v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87" t="n">
        <x:f>A88+1</x:f>
        <x:v>84</x:v>
      </x:c>
      <x:c r="B89" s="188" t="n">
        <x:f>EDATE(B88,1)</x:f>
        <x:v>48850</x:v>
      </x:c>
      <x:c r="C89" s="189" t="n">
        <x:f>Plano!$B$7+A89/12</x:f>
        <x:v>42</x:v>
      </x:c>
      <x:c r="D89" s="190" t="n">
        <x:f>G88</x:f>
        <x:v>948007.2773731675</x:v>
      </x:c>
      <x:c r="E89" s="190" t="n">
        <x:f>IF(C89&lt;=Plano!$B$8,Plano!$B$17,0)</x:f>
        <x:v>5000</x:v>
      </x:c>
      <x:c r="F89" s="190" t="n">
        <x:f>D89*Plano!$B$21</x:f>
        <x:v>4441.473790207097</x:v>
      </x:c>
      <x:c r="G89" s="190" t="n">
        <x:f>D89+E89+F89</x:f>
        <x:v>957448.7511633745</x:v>
      </x:c>
      <x:c r="H89" s="191" t="n">
        <x:f>IF(AND(C89&lt;=Plano!$B$8,G89&gt;=Plano!$B$24),1,0)</x:f>
        <x:v>0</x:v>
      </x:c>
      <x:c r="I89" s="192" t="n">
        <x:f>IFERROR(G89/Plano!$B$24,0)</x:f>
        <x:v>0.2775213771488042</x:v>
      </x:c>
      <x:c r="J89" s="193" t="n">
        <x:f>Plano!$B$24</x:f>
        <x:v>3450000</x:v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87" t="n">
        <x:f>A89+1</x:f>
        <x:v>85</x:v>
      </x:c>
      <x:c r="B90" s="188" t="n">
        <x:f>EDATE(B89,1)</x:f>
        <x:v>48880</x:v>
      </x:c>
      <x:c r="C90" s="189" t="n">
        <x:f>Plano!$B$7+A90/12</x:f>
        <x:v>42.083333333333336</x:v>
      </x:c>
      <x:c r="D90" s="190" t="n">
        <x:f>G89</x:f>
        <x:v>957448.7511633745</x:v>
      </x:c>
      <x:c r="E90" s="190" t="n">
        <x:f>IF(C90&lt;=Plano!$B$8,Plano!$B$17,0)</x:f>
        <x:v>5000</x:v>
      </x:c>
      <x:c r="F90" s="190" t="n">
        <x:f>D90*Plano!$B$21</x:f>
        <x:v>4485.70768944079</x:v>
      </x:c>
      <x:c r="G90" s="190" t="n">
        <x:f>D90+E90+F90</x:f>
        <x:v>966934.4588528153</x:v>
      </x:c>
      <x:c r="H90" s="191" t="n">
        <x:f>IF(AND(C90&lt;=Plano!$B$8,G90&gt;=Plano!$B$24),1,0)</x:f>
        <x:v>0</x:v>
      </x:c>
      <x:c r="I90" s="192" t="n">
        <x:f>IFERROR(G90/Plano!$B$24,0)</x:f>
        <x:v>0.2802708576384972</x:v>
      </x:c>
      <x:c r="J90" s="193" t="n">
        <x:f>Plano!$B$24</x:f>
        <x:v>3450000</x:v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87" t="n">
        <x:f>A90+1</x:f>
        <x:v>86</x:v>
      </x:c>
      <x:c r="B91" s="188" t="n">
        <x:f>EDATE(B90,1)</x:f>
        <x:v>48911</x:v>
      </x:c>
      <x:c r="C91" s="189" t="n">
        <x:f>Plano!$B$7+A91/12</x:f>
        <x:v>42.166666666666664</x:v>
      </x:c>
      <x:c r="D91" s="190" t="n">
        <x:f>G90</x:f>
        <x:v>966934.4588528153</x:v>
      </x:c>
      <x:c r="E91" s="190" t="n">
        <x:f>IF(C91&lt;=Plano!$B$8,Plano!$B$17,0)</x:f>
        <x:v>5000</x:v>
      </x:c>
      <x:c r="F91" s="190" t="n">
        <x:f>D91*Plano!$B$21</x:f>
        <x:v>4530.148827277788</x:v>
      </x:c>
      <x:c r="G91" s="190" t="n">
        <x:f>D91+E91+F91</x:f>
        <x:v>976464.6076800931</x:v>
      </x:c>
      <x:c r="H91" s="191" t="n">
        <x:f>IF(AND(C91&lt;=Plano!$B$8,G91&gt;=Plano!$B$24),1,0)</x:f>
        <x:v>0</x:v>
      </x:c>
      <x:c r="I91" s="192" t="n">
        <x:f>IFERROR(G91/Plano!$B$24,0)</x:f>
        <x:v>0.2830332196174183</x:v>
      </x:c>
      <x:c r="J91" s="193" t="n">
        <x:f>Plano!$B$24</x:f>
        <x:v>3450000</x:v>
      </x:c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87" t="n">
        <x:f>A91+1</x:f>
        <x:v>87</x:v>
      </x:c>
      <x:c r="B92" s="188" t="n">
        <x:f>EDATE(B91,1)</x:f>
        <x:v>48941</x:v>
      </x:c>
      <x:c r="C92" s="189" t="n">
        <x:f>Plano!$B$7+A92/12</x:f>
        <x:v>42.25</x:v>
      </x:c>
      <x:c r="D92" s="190" t="n">
        <x:f>G91</x:f>
        <x:v>976464.6076800931</x:v>
      </x:c>
      <x:c r="E92" s="190" t="n">
        <x:f>IF(C92&lt;=Plano!$B$8,Plano!$B$17,0)</x:f>
        <x:v>5000</x:v>
      </x:c>
      <x:c r="F92" s="190" t="n">
        <x:f>D92*Plano!$B$21</x:f>
        <x:v>4574.7981746439955</x:v>
      </x:c>
      <x:c r="G92" s="190" t="n">
        <x:f>D92+E92+F92</x:f>
        <x:v>986039.4058547372</x:v>
      </x:c>
      <x:c r="H92" s="191" t="n">
        <x:f>IF(AND(C92&lt;=Plano!$B$8,G92&gt;=Plano!$B$24),1,0)</x:f>
        <x:v>0</x:v>
      </x:c>
      <x:c r="I92" s="192" t="n">
        <x:f>IFERROR(G92/Plano!$B$24,0)</x:f>
        <x:v>0.2858085234361557</x:v>
      </x:c>
      <x:c r="J92" s="193" t="n">
        <x:f>Plano!$B$24</x:f>
        <x:v>3450000</x:v>
      </x:c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87" t="n">
        <x:f>A92+1</x:f>
        <x:v>88</x:v>
      </x:c>
      <x:c r="B93" s="188" t="n">
        <x:f>EDATE(B92,1)</x:f>
        <x:v>48972</x:v>
      </x:c>
      <x:c r="C93" s="189" t="n">
        <x:f>Plano!$B$7+A93/12</x:f>
        <x:v>42.333333333333336</x:v>
      </x:c>
      <x:c r="D93" s="190" t="n">
        <x:f>G92</x:f>
        <x:v>986039.4058547372</x:v>
      </x:c>
      <x:c r="E93" s="190" t="n">
        <x:f>IF(C93&lt;=Plano!$B$8,Plano!$B$17,0)</x:f>
        <x:v>5000</x:v>
      </x:c>
      <x:c r="F93" s="190" t="n">
        <x:f>D93*Plano!$B$21</x:f>
        <x:v>4619.656707014168</x:v>
      </x:c>
      <x:c r="G93" s="190" t="n">
        <x:f>D93+E93+F93</x:f>
        <x:v>995659.0625617513</x:v>
      </x:c>
      <x:c r="H93" s="191" t="n">
        <x:f>IF(AND(C93&lt;=Plano!$B$8,G93&gt;=Plano!$B$24),1,0)</x:f>
        <x:v>0</x:v>
      </x:c>
      <x:c r="I93" s="192" t="n">
        <x:f>IFERROR(G93/Plano!$B$24,0)</x:f>
        <x:v>0.28859682972804385</x:v>
      </x:c>
      <x:c r="J93" s="193" t="n">
        <x:f>Plano!$B$24</x:f>
        <x:v>3450000</x:v>
      </x:c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87" t="n">
        <x:f>A93+1</x:f>
        <x:v>89</x:v>
      </x:c>
      <x:c r="B94" s="188" t="n">
        <x:f>EDATE(B93,1)</x:f>
        <x:v>49003</x:v>
      </x:c>
      <x:c r="C94" s="189" t="n">
        <x:f>Plano!$B$7+A94/12</x:f>
        <x:v>42.416666666666664</x:v>
      </x:c>
      <x:c r="D94" s="190" t="n">
        <x:f>G93</x:f>
        <x:v>995659.0625617513</x:v>
      </x:c>
      <x:c r="E94" s="190" t="n">
        <x:f>IF(C94&lt;=Plano!$B$8,Plano!$B$17,0)</x:f>
        <x:v>5000</x:v>
      </x:c>
      <x:c r="F94" s="190" t="n">
        <x:f>D94*Plano!$B$21</x:f>
        <x:v>4664.725404433223</x:v>
      </x:c>
      <x:c r="G94" s="190" t="n">
        <x:f>D94+E94+F94</x:f>
        <x:v>1005323.7879661846</x:v>
      </x:c>
      <x:c r="H94" s="191" t="n">
        <x:f>IF(AND(C94&lt;=Plano!$B$8,G94&gt;=Plano!$B$24),1,0)</x:f>
        <x:v>0</x:v>
      </x:c>
      <x:c r="I94" s="192" t="n">
        <x:f>IFERROR(G94/Plano!$B$24,0)</x:f>
        <x:v>0.2913981994104883</x:v>
      </x:c>
      <x:c r="J94" s="193" t="n">
        <x:f>Plano!$B$24</x:f>
        <x:v>3450000</x:v>
      </x:c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87" t="n">
        <x:f>A94+1</x:f>
        <x:v>90</x:v>
      </x:c>
      <x:c r="B95" s="188" t="n">
        <x:f>EDATE(B94,1)</x:f>
        <x:v>49031</x:v>
      </x:c>
      <x:c r="C95" s="189" t="n">
        <x:f>Plano!$B$7+A95/12</x:f>
        <x:v>42.5</x:v>
      </x:c>
      <x:c r="D95" s="190" t="n">
        <x:f>G94</x:f>
        <x:v>1005323.7879661846</x:v>
      </x:c>
      <x:c r="E95" s="190" t="n">
        <x:f>IF(C95&lt;=Plano!$B$8,Plano!$B$17,0)</x:f>
        <x:v>5000</x:v>
      </x:c>
      <x:c r="F95" s="190" t="n">
        <x:f>D95*Plano!$B$21</x:f>
        <x:v>4710.005251537648</x:v>
      </x:c>
      <x:c r="G95" s="190" t="n">
        <x:f>D95+E95+F95</x:f>
        <x:v>1015033.7932177222</x:v>
      </x:c>
      <x:c r="H95" s="191" t="n">
        <x:f>IF(AND(C95&lt;=Plano!$B$8,G95&gt;=Plano!$B$24),1,0)</x:f>
        <x:v>0</x:v>
      </x:c>
      <x:c r="I95" s="192" t="n">
        <x:f>IFERROR(G95/Plano!$B$24,0)</x:f>
        <x:v>0.29421269368629627</x:v>
      </x:c>
      <x:c r="J95" s="193" t="n">
        <x:f>Plano!$B$24</x:f>
        <x:v>3450000</x:v>
      </x:c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87" t="n">
        <x:f>A95+1</x:f>
        <x:v>91</x:v>
      </x:c>
      <x:c r="B96" s="188" t="n">
        <x:f>EDATE(B95,1)</x:f>
        <x:v>49062</x:v>
      </x:c>
      <x:c r="C96" s="189" t="n">
        <x:f>Plano!$B$7+A96/12</x:f>
        <x:v>42.583333333333336</x:v>
      </x:c>
      <x:c r="D96" s="190" t="n">
        <x:f>G95</x:f>
        <x:v>1015033.7932177222</x:v>
      </x:c>
      <x:c r="E96" s="190" t="n">
        <x:f>IF(C96&lt;=Plano!$B$8,Plano!$B$17,0)</x:f>
        <x:v>5000</x:v>
      </x:c>
      <x:c r="F96" s="190" t="n">
        <x:f>D96*Plano!$B$21</x:f>
        <x:v>4755.497237577014</x:v>
      </x:c>
      <x:c r="G96" s="190" t="n">
        <x:f>D96+E96+F96</x:f>
        <x:v>1024789.2904552992</x:v>
      </x:c>
      <x:c r="H96" s="191" t="n">
        <x:f>IF(AND(C96&lt;=Plano!$B$8,G96&gt;=Plano!$B$24),1,0)</x:f>
        <x:v>0</x:v>
      </x:c>
      <x:c r="I96" s="192" t="n">
        <x:f>IFERROR(G96/Plano!$B$24,0)</x:f>
        <x:v>0.29704037404501427</x:v>
      </x:c>
      <x:c r="J96" s="193" t="n">
        <x:f>Plano!$B$24</x:f>
        <x:v>3450000</x:v>
      </x:c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87" t="n">
        <x:f>A96+1</x:f>
        <x:v>92</x:v>
      </x:c>
      <x:c r="B97" s="188" t="n">
        <x:f>EDATE(B96,1)</x:f>
        <x:v>49092</x:v>
      </x:c>
      <x:c r="C97" s="189" t="n">
        <x:f>Plano!$B$7+A97/12</x:f>
        <x:v>42.666666666666664</x:v>
      </x:c>
      <x:c r="D97" s="190" t="n">
        <x:f>G96</x:f>
        <x:v>1024789.2904552992</x:v>
      </x:c>
      <x:c r="E97" s="190" t="n">
        <x:f>IF(C97&lt;=Plano!$B$8,Plano!$B$17,0)</x:f>
        <x:v>5000</x:v>
      </x:c>
      <x:c r="F97" s="190" t="n">
        <x:f>D97*Plano!$B$21</x:f>
        <x:v>4801.20235643559</x:v>
      </x:c>
      <x:c r="G97" s="190" t="n">
        <x:f>D97+E97+F97</x:f>
        <x:v>1034590.4928117348</x:v>
      </x:c>
      <x:c r="H97" s="191" t="n">
        <x:f>IF(AND(C97&lt;=Plano!$B$8,G97&gt;=Plano!$B$24),1,0)</x:f>
        <x:v>0</x:v>
      </x:c>
      <x:c r="I97" s="192" t="n">
        <x:f>IFERROR(G97/Plano!$B$24,0)</x:f>
        <x:v>0.29988130226427095</x:v>
      </x:c>
      <x:c r="J97" s="193" t="n">
        <x:f>Plano!$B$24</x:f>
        <x:v>3450000</x:v>
      </x:c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87" t="n">
        <x:f>A97+1</x:f>
        <x:v>93</x:v>
      </x:c>
      <x:c r="B98" s="188" t="n">
        <x:f>EDATE(B97,1)</x:f>
        <x:v>49123</x:v>
      </x:c>
      <x:c r="C98" s="189" t="n">
        <x:f>Plano!$B$7+A98/12</x:f>
        <x:v>42.75</x:v>
      </x:c>
      <x:c r="D98" s="190" t="n">
        <x:f>G97</x:f>
        <x:v>1034590.4928117348</x:v>
      </x:c>
      <x:c r="E98" s="190" t="n">
        <x:f>IF(C98&lt;=Plano!$B$8,Plano!$B$17,0)</x:f>
        <x:v>5000</x:v>
      </x:c>
      <x:c r="F98" s="190" t="n">
        <x:f>D98*Plano!$B$21</x:f>
        <x:v>4847.121606654056</x:v>
      </x:c>
      <x:c r="G98" s="190" t="n">
        <x:f>D98+E98+F98</x:f>
        <x:v>1044437.6144183888</x:v>
      </x:c>
      <x:c r="H98" s="191" t="n">
        <x:f>IF(AND(C98&lt;=Plano!$B$8,G98&gt;=Plano!$B$24),1,0)</x:f>
        <x:v>0</x:v>
      </x:c>
      <x:c r="I98" s="192" t="n">
        <x:f>IFERROR(G98/Plano!$B$24,0)</x:f>
        <x:v>0.3027355404111272</x:v>
      </x:c>
      <x:c r="J98" s="193" t="n">
        <x:f>Plano!$B$24</x:f>
        <x:v>3450000</x:v>
      </x:c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87" t="n">
        <x:f>A98+1</x:f>
        <x:v>94</x:v>
      </x:c>
      <x:c r="B99" s="188" t="n">
        <x:f>EDATE(B98,1)</x:f>
        <x:v>49153</x:v>
      </x:c>
      <x:c r="C99" s="189" t="n">
        <x:f>Plano!$B$7+A99/12</x:f>
        <x:v>42.833333333333336</x:v>
      </x:c>
      <x:c r="D99" s="190" t="n">
        <x:f>G98</x:f>
        <x:v>1044437.6144183888</x:v>
      </x:c>
      <x:c r="E99" s="190" t="n">
        <x:f>IF(C99&lt;=Plano!$B$8,Plano!$B$17,0)</x:f>
        <x:v>5000</x:v>
      </x:c>
      <x:c r="F99" s="190" t="n">
        <x:f>D99*Plano!$B$21</x:f>
        <x:v>4893.255991451316</x:v>
      </x:c>
      <x:c r="G99" s="190" t="n">
        <x:f>D99+E99+F99</x:f>
        <x:v>1054330.87040984</x:v>
      </x:c>
      <x:c r="H99" s="191" t="n">
        <x:f>IF(AND(C99&lt;=Plano!$B$8,G99&gt;=Plano!$B$24),1,0)</x:f>
        <x:v>0</x:v>
      </x:c>
      <x:c r="I99" s="192" t="n">
        <x:f>IFERROR(G99/Plano!$B$24,0)</x:f>
        <x:v>0.30560315084343187</x:v>
      </x:c>
      <x:c r="J99" s="193" t="n">
        <x:f>Plano!$B$24</x:f>
        <x:v>3450000</x:v>
      </x:c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87" t="n">
        <x:f>A99+1</x:f>
        <x:v>95</x:v>
      </x:c>
      <x:c r="B100" s="188" t="n">
        <x:f>EDATE(B99,1)</x:f>
        <x:v>49184</x:v>
      </x:c>
      <x:c r="C100" s="189" t="n">
        <x:f>Plano!$B$7+A100/12</x:f>
        <x:v>42.916666666666664</x:v>
      </x:c>
      <x:c r="D100" s="190" t="n">
        <x:f>G99</x:f>
        <x:v>1054330.87040984</x:v>
      </x:c>
      <x:c r="E100" s="190" t="n">
        <x:f>IF(C100&lt;=Plano!$B$8,Plano!$B$17,0)</x:f>
        <x:v>5000</x:v>
      </x:c>
      <x:c r="F100" s="190" t="n">
        <x:f>D100*Plano!$B$21</x:f>
        <x:v>4939.606518746417</x:v>
      </x:c>
      <x:c r="G100" s="190" t="n">
        <x:f>D100+E100+F100</x:f>
        <x:v>1064270.4769285864</x:v>
      </x:c>
      <x:c r="H100" s="191" t="n">
        <x:f>IF(AND(C100&lt;=Plano!$B$8,G100&gt;=Plano!$B$24),1,0)</x:f>
        <x:v>0</x:v>
      </x:c>
      <x:c r="I100" s="192" t="n">
        <x:f>IFERROR(G100/Plano!$B$24,0)</x:f>
        <x:v>0.30848419621118445</x:v>
      </x:c>
      <x:c r="J100" s="193" t="n">
        <x:f>Plano!$B$24</x:f>
        <x:v>3450000</x:v>
      </x:c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87" t="n">
        <x:f>A100+1</x:f>
        <x:v>96</x:v>
      </x:c>
      <x:c r="B101" s="188" t="n">
        <x:f>EDATE(B100,1)</x:f>
        <x:v>49215</x:v>
      </x:c>
      <x:c r="C101" s="189" t="n">
        <x:f>Plano!$B$7+A101/12</x:f>
        <x:v>43</x:v>
      </x:c>
      <x:c r="D101" s="190" t="n">
        <x:f>G100</x:f>
        <x:v>1064270.4769285864</x:v>
      </x:c>
      <x:c r="E101" s="190" t="n">
        <x:f>IF(C101&lt;=Plano!$B$8,Plano!$B$17,0)</x:f>
        <x:v>5000</x:v>
      </x:c>
      <x:c r="F101" s="190" t="n">
        <x:f>D101*Plano!$B$21</x:f>
        <x:v>4986.174201180574</x:v>
      </x:c>
      <x:c r="G101" s="190" t="n">
        <x:f>D101+E101+F101</x:f>
        <x:v>1074256.6511297668</x:v>
      </x:c>
      <x:c r="H101" s="191" t="n">
        <x:f>IF(AND(C101&lt;=Plano!$B$8,G101&gt;=Plano!$B$24),1,0)</x:f>
        <x:v>0</x:v>
      </x:c>
      <x:c r="I101" s="192" t="n">
        <x:f>IFERROR(G101/Plano!$B$24,0)</x:f>
        <x:v>0.31137873945790345</x:v>
      </x:c>
      <x:c r="J101" s="193" t="n">
        <x:f>Plano!$B$24</x:f>
        <x:v>3450000</x:v>
      </x:c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87" t="n">
        <x:f>A101+1</x:f>
        <x:v>97</x:v>
      </x:c>
      <x:c r="B102" s="188" t="n">
        <x:f>EDATE(B101,1)</x:f>
        <x:v>49245</x:v>
      </x:c>
      <x:c r="C102" s="189" t="n">
        <x:f>Plano!$B$7+A102/12</x:f>
        <x:v>43.083333333333336</x:v>
      </x:c>
      <x:c r="D102" s="190" t="n">
        <x:f>G101</x:f>
        <x:v>1074256.6511297668</x:v>
      </x:c>
      <x:c r="E102" s="190" t="n">
        <x:f>IF(C102&lt;=Plano!$B$8,Plano!$B$17,0)</x:f>
        <x:v>5000</x:v>
      </x:c>
      <x:c r="F102" s="190" t="n">
        <x:f>D102*Plano!$B$21</x:f>
        <x:v>5032.960056139287</x:v>
      </x:c>
      <x:c r="G102" s="190" t="n">
        <x:f>D102+E102+F102</x:f>
        <x:v>1084289.6111859062</x:v>
      </x:c>
      <x:c r="H102" s="191" t="n">
        <x:f>IF(AND(C102&lt;=Plano!$B$8,G102&gt;=Plano!$B$24),1,0)</x:f>
        <x:v>0</x:v>
      </x:c>
      <x:c r="I102" s="192" t="n">
        <x:f>IFERROR(G102/Plano!$B$24,0)</x:f>
        <x:v>0.3142868438220018</x:v>
      </x:c>
      <x:c r="J102" s="193" t="n">
        <x:f>Plano!$B$24</x:f>
        <x:v>3450000</x:v>
      </x:c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87" t="n">
        <x:f>A102+1</x:f>
        <x:v>98</x:v>
      </x:c>
      <x:c r="B103" s="188" t="n">
        <x:f>EDATE(B102,1)</x:f>
        <x:v>49276</x:v>
      </x:c>
      <x:c r="C103" s="189" t="n">
        <x:f>Plano!$B$7+A103/12</x:f>
        <x:v>43.166666666666664</x:v>
      </x:c>
      <x:c r="D103" s="190" t="n">
        <x:f>G102</x:f>
        <x:v>1084289.6111859062</x:v>
      </x:c>
      <x:c r="E103" s="190" t="n">
        <x:f>IF(C103&lt;=Plano!$B$8,Plano!$B$17,0)</x:f>
        <x:v>5000</x:v>
      </x:c>
      <x:c r="F103" s="190" t="n">
        <x:f>D103*Plano!$B$21</x:f>
        <x:v>5079.965105774572</x:v>
      </x:c>
      <x:c r="G103" s="190" t="n">
        <x:f>D103+E103+F103</x:f>
        <x:v>1094369.5762916808</x:v>
      </x:c>
      <x:c r="H103" s="191" t="n">
        <x:f>IF(AND(C103&lt;=Plano!$B$8,G103&gt;=Plano!$B$24),1,0)</x:f>
        <x:v>0</x:v>
      </x:c>
      <x:c r="I103" s="192" t="n">
        <x:f>IFERROR(G103/Plano!$B$24,0)</x:f>
        <x:v>0.31720857283816833</x:v>
      </x:c>
      <x:c r="J103" s="193" t="n">
        <x:f>Plano!$B$24</x:f>
        <x:v>3450000</x:v>
      </x:c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87" t="n">
        <x:f>A103+1</x:f>
        <x:v>99</x:v>
      </x:c>
      <x:c r="B104" s="188" t="n">
        <x:f>EDATE(B103,1)</x:f>
        <x:v>49306</x:v>
      </x:c>
      <x:c r="C104" s="189" t="n">
        <x:f>Plano!$B$7+A104/12</x:f>
        <x:v>43.25</x:v>
      </x:c>
      <x:c r="D104" s="190" t="n">
        <x:f>G103</x:f>
        <x:v>1094369.5762916808</x:v>
      </x:c>
      <x:c r="E104" s="190" t="n">
        <x:f>IF(C104&lt;=Plano!$B$8,Plano!$B$17,0)</x:f>
        <x:v>5000</x:v>
      </x:c>
      <x:c r="F104" s="190" t="n">
        <x:f>D104*Plano!$B$21</x:f>
        <x:v>5127.190377027292</x:v>
      </x:c>
      <x:c r="G104" s="190" t="n">
        <x:f>D104+E104+F104</x:f>
        <x:v>1104496.766668708</x:v>
      </x:c>
      <x:c r="H104" s="191" t="n">
        <x:f>IF(AND(C104&lt;=Plano!$B$8,G104&gt;=Plano!$B$24),1,0)</x:f>
        <x:v>0</x:v>
      </x:c>
      <x:c r="I104" s="192" t="n">
        <x:f>IFERROR(G104/Plano!$B$24,0)</x:f>
        <x:v>0.32014399033875596</x:v>
      </x:c>
      <x:c r="J104" s="193" t="n">
        <x:f>Plano!$B$24</x:f>
        <x:v>3450000</x:v>
      </x:c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87" t="n">
        <x:f>A104+1</x:f>
        <x:v>100</x:v>
      </x:c>
      <x:c r="B105" s="188" t="n">
        <x:f>EDATE(B104,1)</x:f>
        <x:v>49337</x:v>
      </x:c>
      <x:c r="C105" s="189" t="n">
        <x:f>Plano!$B$7+A105/12</x:f>
        <x:v>43.333333333333336</x:v>
      </x:c>
      <x:c r="D105" s="190" t="n">
        <x:f>G104</x:f>
        <x:v>1104496.766668708</x:v>
      </x:c>
      <x:c r="E105" s="190" t="n">
        <x:f>IF(C105&lt;=Plano!$B$8,Plano!$B$17,0)</x:f>
        <x:v>5000</x:v>
      </x:c>
      <x:c r="F105" s="190" t="n">
        <x:f>D105*Plano!$B$21</x:f>
        <x:v>5174.636901649591</x:v>
      </x:c>
      <x:c r="G105" s="190" t="n">
        <x:f>D105+E105+F105</x:f>
        <x:v>1114671.4035703577</x:v>
      </x:c>
      <x:c r="H105" s="191" t="n">
        <x:f>IF(AND(C105&lt;=Plano!$B$8,G105&gt;=Plano!$B$24),1,0)</x:f>
        <x:v>0</x:v>
      </x:c>
      <x:c r="I105" s="192" t="n">
        <x:f>IFERROR(G105/Plano!$B$24,0)</x:f>
        <x:v>0.32309316045517616</x:v>
      </x:c>
      <x:c r="J105" s="193" t="n">
        <x:f>Plano!$B$24</x:f>
        <x:v>3450000</x:v>
      </x:c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87" t="n">
        <x:f>A105+1</x:f>
        <x:v>101</x:v>
      </x:c>
      <x:c r="B106" s="188" t="n">
        <x:f>EDATE(B105,1)</x:f>
        <x:v>49368</x:v>
      </x:c>
      <x:c r="C106" s="189" t="n">
        <x:f>Plano!$B$7+A106/12</x:f>
        <x:v>43.416666666666664</x:v>
      </x:c>
      <x:c r="D106" s="190" t="n">
        <x:f>G105</x:f>
        <x:v>1114671.4035703577</x:v>
      </x:c>
      <x:c r="E106" s="190" t="n">
        <x:f>IF(C106&lt;=Plano!$B$8,Plano!$B$17,0)</x:f>
        <x:v>5000</x:v>
      </x:c>
      <x:c r="F106" s="190" t="n">
        <x:f>D106*Plano!$B$21</x:f>
        <x:v>5222.305716227437</x:v>
      </x:c>
      <x:c r="G106" s="190" t="n">
        <x:f>D106+E106+F106</x:f>
        <x:v>1124893.7092865852</x:v>
      </x:c>
      <x:c r="H106" s="191" t="n">
        <x:f>IF(AND(C106&lt;=Plano!$B$8,G106&gt;=Plano!$B$24),1,0)</x:f>
        <x:v>0</x:v>
      </x:c>
      <x:c r="I106" s="192" t="n">
        <x:f>IFERROR(G106/Plano!$B$24,0)</x:f>
        <x:v>0.3260561476193001</x:v>
      </x:c>
      <x:c r="J106" s="193" t="n">
        <x:f>Plano!$B$24</x:f>
        <x:v>3450000</x:v>
      </x:c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87" t="n">
        <x:f>A106+1</x:f>
        <x:v>102</x:v>
      </x:c>
      <x:c r="B107" s="188" t="n">
        <x:f>EDATE(B106,1)</x:f>
        <x:v>49396</x:v>
      </x:c>
      <x:c r="C107" s="189" t="n">
        <x:f>Plano!$B$7+A107/12</x:f>
        <x:v>43.5</x:v>
      </x:c>
      <x:c r="D107" s="190" t="n">
        <x:f>G106</x:f>
        <x:v>1124893.7092865852</x:v>
      </x:c>
      <x:c r="E107" s="190" t="n">
        <x:f>IF(C107&lt;=Plano!$B$8,Plano!$B$17,0)</x:f>
        <x:v>5000</x:v>
      </x:c>
      <x:c r="F107" s="190" t="n">
        <x:f>D107*Plano!$B$21</x:f>
        <x:v>5270.197862203271</x:v>
      </x:c>
      <x:c r="G107" s="190" t="n">
        <x:f>D107+E107+F107</x:f>
        <x:v>1135163.9071487885</x:v>
      </x:c>
      <x:c r="H107" s="191" t="n">
        <x:f>IF(AND(C107&lt;=Plano!$B$8,G107&gt;=Plano!$B$24),1,0)</x:f>
        <x:v>0</x:v>
      </x:c>
      <x:c r="I107" s="192" t="n">
        <x:f>IFERROR(G107/Plano!$B$24,0)</x:f>
        <x:v>0.3290330165648662</x:v>
      </x:c>
      <x:c r="J107" s="193" t="n">
        <x:f>Plano!$B$24</x:f>
        <x:v>3450000</x:v>
      </x:c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87" t="n">
        <x:f>A107+1</x:f>
        <x:v>103</x:v>
      </x:c>
      <x:c r="B108" s="188" t="n">
        <x:f>EDATE(B107,1)</x:f>
        <x:v>49427</x:v>
      </x:c>
      <x:c r="C108" s="189" t="n">
        <x:f>Plano!$B$7+A108/12</x:f>
        <x:v>43.583333333333336</x:v>
      </x:c>
      <x:c r="D108" s="190" t="n">
        <x:f>G107</x:f>
        <x:v>1135163.9071487885</x:v>
      </x:c>
      <x:c r="E108" s="190" t="n">
        <x:f>IF(C108&lt;=Plano!$B$8,Plano!$B$17,0)</x:f>
        <x:v>5000</x:v>
      </x:c>
      <x:c r="F108" s="190" t="n">
        <x:f>D108*Plano!$B$21</x:f>
        <x:v>5318.314385898755</x:v>
      </x:c>
      <x:c r="G108" s="190" t="n">
        <x:f>D108+E108+F108</x:f>
        <x:v>1145482.221534687</x:v>
      </x:c>
      <x:c r="H108" s="191" t="n">
        <x:f>IF(AND(C108&lt;=Plano!$B$8,G108&gt;=Plano!$B$24),1,0)</x:f>
        <x:v>0</x:v>
      </x:c>
      <x:c r="I108" s="192" t="n">
        <x:f>IFERROR(G108/Plano!$B$24,0)</x:f>
        <x:v>0.3320238323288948</x:v>
      </x:c>
      <x:c r="J108" s="193" t="n">
        <x:f>Plano!$B$24</x:f>
        <x:v>3450000</x:v>
      </x:c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87" t="n">
        <x:f>A108+1</x:f>
        <x:v>104</x:v>
      </x:c>
      <x:c r="B109" s="188" t="n">
        <x:f>EDATE(B108,1)</x:f>
        <x:v>49457</x:v>
      </x:c>
      <x:c r="C109" s="189" t="n">
        <x:f>Plano!$B$7+A109/12</x:f>
        <x:v>43.666666666666664</x:v>
      </x:c>
      <x:c r="D109" s="190" t="n">
        <x:f>G108</x:f>
        <x:v>1145482.221534687</x:v>
      </x:c>
      <x:c r="E109" s="190" t="n">
        <x:f>IF(C109&lt;=Plano!$B$8,Plano!$B$17,0)</x:f>
        <x:v>5000</x:v>
      </x:c>
      <x:c r="F109" s="190" t="n">
        <x:f>D109*Plano!$B$21</x:f>
        <x:v>5366.656338537633</x:v>
      </x:c>
      <x:c r="G109" s="190" t="n">
        <x:f>D109+E109+F109</x:f>
        <x:v>1155848.8778732247</x:v>
      </x:c>
      <x:c r="H109" s="191" t="n">
        <x:f>IF(AND(C109&lt;=Plano!$B$8,G109&gt;=Plano!$B$24),1,0)</x:f>
        <x:v>0</x:v>
      </x:c>
      <x:c r="I109" s="192" t="n">
        <x:f>IFERROR(G109/Plano!$B$24,0)</x:f>
        <x:v>0.3350286602531086</x:v>
      </x:c>
      <x:c r="J109" s="193" t="n">
        <x:f>Plano!$B$24</x:f>
        <x:v>3450000</x:v>
      </x:c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87" t="n">
        <x:f>A109+1</x:f>
        <x:v>105</x:v>
      </x:c>
      <x:c r="B110" s="188" t="n">
        <x:f>EDATE(B109,1)</x:f>
        <x:v>49488</x:v>
      </x:c>
      <x:c r="C110" s="189" t="n">
        <x:f>Plano!$B$7+A110/12</x:f>
        <x:v>43.75</x:v>
      </x:c>
      <x:c r="D110" s="190" t="n">
        <x:f>G109</x:f>
        <x:v>1155848.8778732247</x:v>
      </x:c>
      <x:c r="E110" s="190" t="n">
        <x:f>IF(C110&lt;=Plano!$B$8,Plano!$B$17,0)</x:f>
        <x:v>5000</x:v>
      </x:c>
      <x:c r="F110" s="190" t="n">
        <x:f>D110*Plano!$B$21</x:f>
        <x:v>5415.224776268702</x:v>
      </x:c>
      <x:c r="G110" s="190" t="n">
        <x:f>D110+E110+F110</x:f>
        <x:v>1166264.1026494934</x:v>
      </x:c>
      <x:c r="H110" s="191" t="n">
        <x:f>IF(AND(C110&lt;=Plano!$B$8,G110&gt;=Plano!$B$24),1,0)</x:f>
        <x:v>0</x:v>
      </x:c>
      <x:c r="I110" s="192" t="n">
        <x:f>IFERROR(G110/Plano!$B$24,0)</x:f>
        <x:v>0.3380475659853604</x:v>
      </x:c>
      <x:c r="J110" s="193" t="n">
        <x:f>Plano!$B$24</x:f>
        <x:v>3450000</x:v>
      </x:c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87" t="n">
        <x:f>A110+1</x:f>
        <x:v>106</x:v>
      </x:c>
      <x:c r="B111" s="188" t="n">
        <x:f>EDATE(B110,1)</x:f>
        <x:v>49518</x:v>
      </x:c>
      <x:c r="C111" s="189" t="n">
        <x:f>Plano!$B$7+A111/12</x:f>
        <x:v>43.833333333333336</x:v>
      </x:c>
      <x:c r="D111" s="190" t="n">
        <x:f>G110</x:f>
        <x:v>1166264.1026494934</x:v>
      </x:c>
      <x:c r="E111" s="190" t="n">
        <x:f>IF(C111&lt;=Plano!$B$8,Plano!$B$17,0)</x:f>
        <x:v>5000</x:v>
      </x:c>
      <x:c r="F111" s="190" t="n">
        <x:f>D111*Plano!$B$21</x:f>
        <x:v>5464.020760188881</x:v>
      </x:c>
      <x:c r="G111" s="190" t="n">
        <x:f>D111+E111+F111</x:f>
        <x:v>1176728.1234096822</x:v>
      </x:c>
      <x:c r="H111" s="191" t="n">
        <x:f>IF(AND(C111&lt;=Plano!$B$8,G111&gt;=Plano!$B$24),1,0)</x:f>
        <x:v>0</x:v>
      </x:c>
      <x:c r="I111" s="192" t="n">
        <x:f>IFERROR(G111/Plano!$B$24,0)</x:f>
        <x:v>0.3410806154810673</x:v>
      </x:c>
      <x:c r="J111" s="193" t="n">
        <x:f>Plano!$B$24</x:f>
        <x:v>3450000</x:v>
      </x:c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87" t="n">
        <x:f>A111+1</x:f>
        <x:v>107</x:v>
      </x:c>
      <x:c r="B112" s="188" t="n">
        <x:f>EDATE(B111,1)</x:f>
        <x:v>49549</x:v>
      </x:c>
      <x:c r="C112" s="189" t="n">
        <x:f>Plano!$B$7+A112/12</x:f>
        <x:v>43.916666666666664</x:v>
      </x:c>
      <x:c r="D112" s="190" t="n">
        <x:f>G111</x:f>
        <x:v>1176728.1234096822</x:v>
      </x:c>
      <x:c r="E112" s="190" t="n">
        <x:f>IF(C112&lt;=Plano!$B$8,Plano!$B$17,0)</x:f>
        <x:v>5000</x:v>
      </x:c>
      <x:c r="F112" s="190" t="n">
        <x:f>D112*Plano!$B$21</x:f>
        <x:v>5513.045356366391</x:v>
      </x:c>
      <x:c r="G112" s="190" t="n">
        <x:f>D112+E112+F112</x:f>
        <x:v>1187241.1687660485</x:v>
      </x:c>
      <x:c r="H112" s="191" t="n">
        <x:f>IF(AND(C112&lt;=Plano!$B$8,G112&gt;=Plano!$B$24),1,0)</x:f>
        <x:v>0</x:v>
      </x:c>
      <x:c r="I112" s="192" t="n">
        <x:f>IFERROR(G112/Plano!$B$24,0)</x:f>
        <x:v>0.34412787500465175</x:v>
      </x:c>
      <x:c r="J112" s="193" t="n">
        <x:f>Plano!$B$24</x:f>
        <x:v>3450000</x:v>
      </x:c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87" t="n">
        <x:f>A112+1</x:f>
        <x:v>108</x:v>
      </x:c>
      <x:c r="B113" s="188" t="n">
        <x:f>EDATE(B112,1)</x:f>
        <x:v>49580</x:v>
      </x:c>
      <x:c r="C113" s="189" t="n">
        <x:f>Plano!$B$7+A113/12</x:f>
        <x:v>44</x:v>
      </x:c>
      <x:c r="D113" s="190" t="n">
        <x:f>G112</x:f>
        <x:v>1187241.1687660485</x:v>
      </x:c>
      <x:c r="E113" s="190" t="n">
        <x:f>IF(C113&lt;=Plano!$B$8,Plano!$B$17,0)</x:f>
        <x:v>5000</x:v>
      </x:c>
      <x:c r="F113" s="190" t="n">
        <x:f>D113*Plano!$B$21</x:f>
        <x:v>5562.299635864058</x:v>
      </x:c>
      <x:c r="G113" s="190" t="n">
        <x:f>D113+E113+F113</x:f>
        <x:v>1197803.4684019126</x:v>
      </x:c>
      <x:c r="H113" s="191" t="n">
        <x:f>IF(AND(C113&lt;=Plano!$B$8,G113&gt;=Plano!$B$24),1,0)</x:f>
        <x:v>0</x:v>
      </x:c>
      <x:c r="I113" s="192" t="n">
        <x:f>IFERROR(G113/Plano!$B$24,0)</x:f>
        <x:v>0.34718941113098917</x:v>
      </x:c>
      <x:c r="J113" s="193" t="n">
        <x:f>Plano!$B$24</x:f>
        <x:v>3450000</x:v>
      </x:c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87" t="n">
        <x:f>A113+1</x:f>
        <x:v>109</x:v>
      </x:c>
      <x:c r="B114" s="188" t="n">
        <x:f>EDATE(B113,1)</x:f>
        <x:v>49610</x:v>
      </x:c>
      <x:c r="C114" s="189" t="n">
        <x:f>Plano!$B$7+A114/12</x:f>
        <x:v>44.083333333333336</x:v>
      </x:c>
      <x:c r="D114" s="190" t="n">
        <x:f>G113</x:f>
        <x:v>1197803.4684019126</x:v>
      </x:c>
      <x:c r="E114" s="190" t="n">
        <x:f>IF(C114&lt;=Plano!$B$8,Plano!$B$17,0)</x:f>
        <x:v>5000</x:v>
      </x:c>
      <x:c r="F114" s="190" t="n">
        <x:f>D114*Plano!$B$21</x:f>
        <x:v>5611.784674762697</x:v>
      </x:c>
      <x:c r="G114" s="190" t="n">
        <x:f>D114+E114+F114</x:f>
        <x:v>1208415.2530766753</x:v>
      </x:c>
      <x:c r="H114" s="191" t="n">
        <x:f>IF(AND(C114&lt;=Plano!$B$8,G114&gt;=Plano!$B$24),1,0)</x:f>
        <x:v>0</x:v>
      </x:c>
      <x:c r="I114" s="192" t="n">
        <x:f>IFERROR(G114/Plano!$B$24,0)</x:f>
        <x:v>0.3502652907468624</x:v>
      </x:c>
      <x:c r="J114" s="193" t="n">
        <x:f>Plano!$B$24</x:f>
        <x:v>3450000</x:v>
      </x:c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87" t="n">
        <x:f>A114+1</x:f>
        <x:v>110</x:v>
      </x:c>
      <x:c r="B115" s="188" t="n">
        <x:f>EDATE(B114,1)</x:f>
        <x:v>49641</x:v>
      </x:c>
      <x:c r="C115" s="189" t="n">
        <x:f>Plano!$B$7+A115/12</x:f>
        <x:v>44.166666666666664</x:v>
      </x:c>
      <x:c r="D115" s="190" t="n">
        <x:f>G114</x:f>
        <x:v>1208415.2530766753</x:v>
      </x:c>
      <x:c r="E115" s="190" t="n">
        <x:f>IF(C115&lt;=Plano!$B$8,Plano!$B$17,0)</x:f>
        <x:v>5000</x:v>
      </x:c>
      <x:c r="F115" s="190" t="n">
        <x:f>D115*Plano!$B$21</x:f>
        <x:v>5661.501554184633</x:v>
      </x:c>
      <x:c r="G115" s="190" t="n">
        <x:f>D115+E115+F115</x:f>
        <x:v>1219076.75463086</x:v>
      </x:c>
      <x:c r="H115" s="191" t="n">
        <x:f>IF(AND(C115&lt;=Plano!$B$8,G115&gt;=Plano!$B$24),1,0)</x:f>
        <x:v>0</x:v>
      </x:c>
      <x:c r="I115" s="192" t="n">
        <x:f>IFERROR(G115/Plano!$B$24,0)</x:f>
        <x:v>0.35335558105242315</x:v>
      </x:c>
      <x:c r="J115" s="193" t="n">
        <x:f>Plano!$B$24</x:f>
        <x:v>3450000</x:v>
      </x:c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87" t="n">
        <x:f>A115+1</x:f>
        <x:v>111</x:v>
      </x:c>
      <x:c r="B116" s="188" t="n">
        <x:f>EDATE(B115,1)</x:f>
        <x:v>49671</x:v>
      </x:c>
      <x:c r="C116" s="189" t="n">
        <x:f>Plano!$B$7+A116/12</x:f>
        <x:v>44.25</x:v>
      </x:c>
      <x:c r="D116" s="190" t="n">
        <x:f>G115</x:f>
        <x:v>1219076.75463086</x:v>
      </x:c>
      <x:c r="E116" s="190" t="n">
        <x:f>IF(C116&lt;=Plano!$B$8,Plano!$B$17,0)</x:f>
        <x:v>5000</x:v>
      </x:c>
      <x:c r="F116" s="190" t="n">
        <x:f>D116*Plano!$B$21</x:f>
        <x:v>5711.451360317317</x:v>
      </x:c>
      <x:c r="G116" s="190" t="n">
        <x:f>D116+E116+F116</x:f>
        <x:v>1229788.2059911774</x:v>
      </x:c>
      <x:c r="H116" s="191" t="n">
        <x:f>IF(AND(C116&lt;=Plano!$B$8,G116&gt;=Plano!$B$24),1,0)</x:f>
        <x:v>0</x:v>
      </x:c>
      <x:c r="I116" s="192" t="n">
        <x:f>IFERROR(G116/Plano!$B$24,0)</x:f>
        <x:v>0.3564603495626601</x:v>
      </x:c>
      <x:c r="J116" s="193" t="n">
        <x:f>Plano!$B$24</x:f>
        <x:v>3450000</x:v>
      </x:c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87" t="n">
        <x:f>A116+1</x:f>
        <x:v>112</x:v>
      </x:c>
      <x:c r="B117" s="188" t="n">
        <x:f>EDATE(B116,1)</x:f>
        <x:v>49702</x:v>
      </x:c>
      <x:c r="C117" s="189" t="n">
        <x:f>Plano!$B$7+A117/12</x:f>
        <x:v>44.333333333333336</x:v>
      </x:c>
      <x:c r="D117" s="190" t="n">
        <x:f>G116</x:f>
        <x:v>1229788.2059911774</x:v>
      </x:c>
      <x:c r="E117" s="190" t="n">
        <x:f>IF(C117&lt;=Plano!$B$8,Plano!$B$17,0)</x:f>
        <x:v>5000</x:v>
      </x:c>
      <x:c r="F117" s="190" t="n">
        <x:f>D117*Plano!$B$21</x:f>
        <x:v>5761.6351844370565</x:v>
      </x:c>
      <x:c r="G117" s="190" t="n">
        <x:f>D117+E117+F117</x:f>
        <x:v>1240549.8411756144</x:v>
      </x:c>
      <x:c r="H117" s="191" t="n">
        <x:f>IF(AND(C117&lt;=Plano!$B$8,G117&gt;=Plano!$B$24),1,0)</x:f>
        <x:v>0</x:v>
      </x:c>
      <x:c r="I117" s="192" t="n">
        <x:f>IFERROR(G117/Plano!$B$24,0)</x:f>
        <x:v>0.3595796641088737</x:v>
      </x:c>
      <x:c r="J117" s="193" t="n">
        <x:f>Plano!$B$24</x:f>
        <x:v>3450000</x:v>
      </x:c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87" t="n">
        <x:f>A117+1</x:f>
        <x:v>113</x:v>
      </x:c>
      <x:c r="B118" s="188" t="n">
        <x:f>EDATE(B117,1)</x:f>
        <x:v>49733</x:v>
      </x:c>
      <x:c r="C118" s="189" t="n">
        <x:f>Plano!$B$7+A118/12</x:f>
        <x:v>44.416666666666664</x:v>
      </x:c>
      <x:c r="D118" s="190" t="n">
        <x:f>G117</x:f>
        <x:v>1240549.8411756144</x:v>
      </x:c>
      <x:c r="E118" s="190" t="n">
        <x:f>IF(C118&lt;=Plano!$B$8,Plano!$B$17,0)</x:f>
        <x:v>5000</x:v>
      </x:c>
      <x:c r="F118" s="190" t="n">
        <x:f>D118*Plano!$B$21</x:f>
        <x:v>5812.0541229328555</x:v>
      </x:c>
      <x:c r="G118" s="190" t="n">
        <x:f>D118+E118+F118</x:f>
        <x:v>1251361.8952985473</x:v>
      </x:c>
      <x:c r="H118" s="191" t="n">
        <x:f>IF(AND(C118&lt;=Plano!$B$8,G118&gt;=Plano!$B$24),1,0)</x:f>
        <x:v>0</x:v>
      </x:c>
      <x:c r="I118" s="192" t="n">
        <x:f>IFERROR(G118/Plano!$B$24,0)</x:f>
        <x:v>0.36271359284015864</x:v>
      </x:c>
      <x:c r="J118" s="193" t="n">
        <x:f>Plano!$B$24</x:f>
        <x:v>3450000</x:v>
      </x:c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87" t="n">
        <x:f>A118+1</x:f>
        <x:v>114</x:v>
      </x:c>
      <x:c r="B119" s="188" t="n">
        <x:f>EDATE(B118,1)</x:f>
        <x:v>49762</x:v>
      </x:c>
      <x:c r="C119" s="189" t="n">
        <x:f>Plano!$B$7+A119/12</x:f>
        <x:v>44.5</x:v>
      </x:c>
      <x:c r="D119" s="190" t="n">
        <x:f>G118</x:f>
        <x:v>1251361.8952985473</x:v>
      </x:c>
      <x:c r="E119" s="190" t="n">
        <x:f>IF(C119&lt;=Plano!$B$8,Plano!$B$17,0)</x:f>
        <x:v>5000</x:v>
      </x:c>
      <x:c r="F119" s="190" t="n">
        <x:f>D119*Plano!$B$21</x:f>
        <x:v>5862.709277330372</x:v>
      </x:c>
      <x:c r="G119" s="190" t="n">
        <x:f>D119+E119+F119</x:f>
        <x:v>1262224.6045758778</x:v>
      </x:c>
      <x:c r="H119" s="191" t="n">
        <x:f>IF(AND(C119&lt;=Plano!$B$8,G119&gt;=Plano!$B$24),1,0)</x:f>
        <x:v>0</x:v>
      </x:c>
      <x:c r="I119" s="192" t="n">
        <x:f>IFERROR(G119/Plano!$B$24,0)</x:f>
        <x:v>0.36586220422489213</x:v>
      </x:c>
      <x:c r="J119" s="193" t="n">
        <x:f>Plano!$B$24</x:f>
        <x:v>3450000</x:v>
      </x:c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87" t="n">
        <x:f>A119+1</x:f>
        <x:v>115</x:v>
      </x:c>
      <x:c r="B120" s="188" t="n">
        <x:f>EDATE(B119,1)</x:f>
        <x:v>49793</x:v>
      </x:c>
      <x:c r="C120" s="189" t="n">
        <x:f>Plano!$B$7+A120/12</x:f>
        <x:v>44.583333333333336</x:v>
      </x:c>
      <x:c r="D120" s="190" t="n">
        <x:f>G119</x:f>
        <x:v>1262224.6045758778</x:v>
      </x:c>
      <x:c r="E120" s="190" t="n">
        <x:f>IF(C120&lt;=Plano!$B$8,Plano!$B$17,0)</x:f>
        <x:v>5000</x:v>
      </x:c>
      <x:c r="F120" s="190" t="n">
        <x:f>D120*Plano!$B$21</x:f>
        <x:v>5913.6017543159805</x:v>
      </x:c>
      <x:c r="G120" s="190" t="n">
        <x:f>D120+E120+F120</x:f>
        <x:v>1273138.2063301937</x:v>
      </x:c>
      <x:c r="H120" s="191" t="n">
        <x:f>IF(AND(C120&lt;=Plano!$B$8,G120&gt;=Plano!$B$24),1,0)</x:f>
        <x:v>0</x:v>
      </x:c>
      <x:c r="I120" s="192" t="n">
        <x:f>IFERROR(G120/Plano!$B$24,0)</x:f>
        <x:v>0.36902556705223005</x:v>
      </x:c>
      <x:c r="J120" s="193" t="n">
        <x:f>Plano!$B$24</x:f>
        <x:v>3450000</x:v>
      </x:c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87" t="n">
        <x:f>A120+1</x:f>
        <x:v>116</x:v>
      </x:c>
      <x:c r="B121" s="188" t="n">
        <x:f>EDATE(B120,1)</x:f>
        <x:v>49823</x:v>
      </x:c>
      <x:c r="C121" s="189" t="n">
        <x:f>Plano!$B$7+A121/12</x:f>
        <x:v>44.666666666666664</x:v>
      </x:c>
      <x:c r="D121" s="190" t="n">
        <x:f>G120</x:f>
        <x:v>1273138.2063301937</x:v>
      </x:c>
      <x:c r="E121" s="190" t="n">
        <x:f>IF(C121&lt;=Plano!$B$8,Plano!$B$17,0)</x:f>
        <x:v>5000</x:v>
      </x:c>
      <x:c r="F121" s="190" t="n">
        <x:f>D121*Plano!$B$21</x:f>
        <x:v>5964.732665760947</x:v>
      </x:c>
      <x:c r="G121" s="190" t="n">
        <x:f>D121+E121+F121</x:f>
        <x:v>1284102.9389959546</x:v>
      </x:c>
      <x:c r="H121" s="191" t="n">
        <x:f>IF(AND(C121&lt;=Plano!$B$8,G121&gt;=Plano!$B$24),1,0)</x:f>
        <x:v>0</x:v>
      </x:c>
      <x:c r="I121" s="192" t="n">
        <x:f>IFERROR(G121/Plano!$B$24,0)</x:f>
        <x:v>0.37220375043361004</x:v>
      </x:c>
      <x:c r="J121" s="193" t="n">
        <x:f>Plano!$B$24</x:f>
        <x:v>3450000</x:v>
      </x:c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87" t="n">
        <x:f>A121+1</x:f>
        <x:v>117</x:v>
      </x:c>
      <x:c r="B122" s="188" t="n">
        <x:f>EDATE(B121,1)</x:f>
        <x:v>49854</x:v>
      </x:c>
      <x:c r="C122" s="189" t="n">
        <x:f>Plano!$B$7+A122/12</x:f>
        <x:v>44.75</x:v>
      </x:c>
      <x:c r="D122" s="190" t="n">
        <x:f>G121</x:f>
        <x:v>1284102.9389959546</x:v>
      </x:c>
      <x:c r="E122" s="190" t="n">
        <x:f>IF(C122&lt;=Plano!$B$8,Plano!$B$17,0)</x:f>
        <x:v>5000</x:v>
      </x:c>
      <x:c r="F122" s="190" t="n">
        <x:f>D122*Plano!$B$21</x:f>
        <x:v>6016.103128745733</x:v>
      </x:c>
      <x:c r="G122" s="190" t="n">
        <x:f>D122+E122+F122</x:f>
        <x:v>1295119.0421247003</x:v>
      </x:c>
      <x:c r="H122" s="191" t="n">
        <x:f>IF(AND(C122&lt;=Plano!$B$8,G122&gt;=Plano!$B$24),1,0)</x:f>
        <x:v>0</x:v>
      </x:c>
      <x:c r="I122" s="192" t="n">
        <x:f>IFERROR(G122/Plano!$B$24,0)</x:f>
        <x:v>0.3753968238042609</x:v>
      </x:c>
      <x:c r="J122" s="193" t="n">
        <x:f>Plano!$B$24</x:f>
        <x:v>3450000</x:v>
      </x:c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87" t="n">
        <x:f>A122+1</x:f>
        <x:v>118</x:v>
      </x:c>
      <x:c r="B123" s="188" t="n">
        <x:f>EDATE(B122,1)</x:f>
        <x:v>49884</x:v>
      </x:c>
      <x:c r="C123" s="189" t="n">
        <x:f>Plano!$B$7+A123/12</x:f>
        <x:v>44.833333333333336</x:v>
      </x:c>
      <x:c r="D123" s="190" t="n">
        <x:f>G122</x:f>
        <x:v>1295119.0421247003</x:v>
      </x:c>
      <x:c r="E123" s="190" t="n">
        <x:f>IF(C123&lt;=Plano!$B$8,Plano!$B$17,0)</x:f>
        <x:v>5000</x:v>
      </x:c>
      <x:c r="F123" s="190" t="n">
        <x:f>D123*Plano!$B$21</x:f>
        <x:v>6067.714265584382</x:v>
      </x:c>
      <x:c r="G123" s="190" t="n">
        <x:f>D123+E123+F123</x:f>
        <x:v>1306186.7563902847</x:v>
      </x:c>
      <x:c r="H123" s="191" t="n">
        <x:f>IF(AND(C123&lt;=Plano!$B$8,G123&gt;=Plano!$B$24),1,0)</x:f>
        <x:v>0</x:v>
      </x:c>
      <x:c r="I123" s="192" t="n">
        <x:f>IFERROR(G123/Plano!$B$24,0)</x:f>
        <x:v>0.37860485692472023</x:v>
      </x:c>
      <x:c r="J123" s="193" t="n">
        <x:f>Plano!$B$24</x:f>
        <x:v>3450000</x:v>
      </x:c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87" t="n">
        <x:f>A123+1</x:f>
        <x:v>119</x:v>
      </x:c>
      <x:c r="B124" s="188" t="n">
        <x:f>EDATE(B123,1)</x:f>
        <x:v>49915</x:v>
      </x:c>
      <x:c r="C124" s="189" t="n">
        <x:f>Plano!$B$7+A124/12</x:f>
        <x:v>44.916666666666664</x:v>
      </x:c>
      <x:c r="D124" s="190" t="n">
        <x:f>G123</x:f>
        <x:v>1306186.7563902847</x:v>
      </x:c>
      <x:c r="E124" s="190" t="n">
        <x:f>IF(C124&lt;=Plano!$B$8,Plano!$B$17,0)</x:f>
        <x:v>5000</x:v>
      </x:c>
      <x:c r="F124" s="190" t="n">
        <x:f>D124*Plano!$B$21</x:f>
        <x:v>6119.567203849058</x:v>
      </x:c>
      <x:c r="G124" s="190" t="n">
        <x:f>D124+E124+F124</x:f>
        <x:v>1317306.3235941338</x:v>
      </x:c>
      <x:c r="H124" s="191" t="n">
        <x:f>IF(AND(C124&lt;=Plano!$B$8,G124&gt;=Plano!$B$24),1,0)</x:f>
        <x:v>0</x:v>
      </x:c>
      <x:c r="I124" s="192" t="n">
        <x:f>IFERROR(G124/Plano!$B$24,0)</x:f>
        <x:v>0.38182791988235765</x:v>
      </x:c>
      <x:c r="J124" s="193" t="n">
        <x:f>Plano!$B$24</x:f>
        <x:v>3450000</x:v>
      </x:c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87" t="n">
        <x:f>A124+1</x:f>
        <x:v>120</x:v>
      </x:c>
      <x:c r="B125" s="188" t="n">
        <x:f>EDATE(B124,1)</x:f>
        <x:v>49946</x:v>
      </x:c>
      <x:c r="C125" s="189" t="n">
        <x:f>Plano!$B$7+A125/12</x:f>
        <x:v>45</x:v>
      </x:c>
      <x:c r="D125" s="190" t="n">
        <x:f>G124</x:f>
        <x:v>1317306.3235941338</x:v>
      </x:c>
      <x:c r="E125" s="190" t="n">
        <x:f>IF(C125&lt;=Plano!$B$8,Plano!$B$17,0)</x:f>
        <x:v>5000</x:v>
      </x:c>
      <x:c r="F125" s="190" t="n">
        <x:f>D125*Plano!$B$21</x:f>
        <x:v>6171.663076394667</x:v>
      </x:c>
      <x:c r="G125" s="190" t="n">
        <x:f>D125+E125+F125</x:f>
        <x:v>1328477.9866705285</x:v>
      </x:c>
      <x:c r="H125" s="191" t="n">
        <x:f>IF(AND(C125&lt;=Plano!$B$8,G125&gt;=Plano!$B$24),1,0)</x:f>
        <x:v>0</x:v>
      </x:c>
      <x:c r="I125" s="192" t="n">
        <x:f>IFERROR(G125/Plano!$B$24,0)</x:f>
        <x:v>0.3850660830929068</x:v>
      </x:c>
      <x:c r="J125" s="193" t="n">
        <x:f>Plano!$B$24</x:f>
        <x:v>3450000</x:v>
      </x:c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87" t="n">
        <x:f>A125+1</x:f>
        <x:v>121</x:v>
      </x:c>
      <x:c r="B126" s="188" t="n">
        <x:f>EDATE(B125,1)</x:f>
        <x:v>49976</x:v>
      </x:c>
      <x:c r="C126" s="189" t="n">
        <x:f>Plano!$B$7+A126/12</x:f>
        <x:v>45.083333333333336</x:v>
      </x:c>
      <x:c r="D126" s="190" t="n">
        <x:f>G125</x:f>
        <x:v>1328477.9866705285</x:v>
      </x:c>
      <x:c r="E126" s="190" t="n">
        <x:f>IF(C126&lt;=Plano!$B$8,Plano!$B$17,0)</x:f>
        <x:v>5000</x:v>
      </x:c>
      <x:c r="F126" s="190" t="n">
        <x:f>D126*Plano!$B$21</x:f>
        <x:v>6224.003021383613</x:v>
      </x:c>
      <x:c r="G126" s="190" t="n">
        <x:f>D126+E126+F126</x:f>
        <x:v>1339701.9896919122</x:v>
      </x:c>
      <x:c r="H126" s="191" t="n">
        <x:f>IF(AND(C126&lt;=Plano!$B$8,G126&gt;=Plano!$B$24),1,0)</x:f>
        <x:v>0</x:v>
      </x:c>
      <x:c r="I126" s="192" t="n">
        <x:f>IFERROR(G126/Plano!$B$24,0)</x:f>
        <x:v>0.38831941730200353</x:v>
      </x:c>
      <x:c r="J126" s="193" t="n">
        <x:f>Plano!$B$24</x:f>
        <x:v>3450000</x:v>
      </x:c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87" t="n">
        <x:f>A126+1</x:f>
        <x:v>122</x:v>
      </x:c>
      <x:c r="B127" s="188" t="n">
        <x:f>EDATE(B126,1)</x:f>
        <x:v>50007</x:v>
      </x:c>
      <x:c r="C127" s="189" t="n">
        <x:f>Plano!$B$7+A127/12</x:f>
        <x:v>45.166666666666664</x:v>
      </x:c>
      <x:c r="D127" s="190" t="n">
        <x:f>G126</x:f>
        <x:v>1339701.9896919122</x:v>
      </x:c>
      <x:c r="E127" s="190" t="n">
        <x:f>IF(C127&lt;=Plano!$B$8,Plano!$B$17,0)</x:f>
        <x:v>5000</x:v>
      </x:c>
      <x:c r="F127" s="190" t="n">
        <x:f>D127*Plano!$B$21</x:f>
        <x:v>6276.588182310661</x:v>
      </x:c>
      <x:c r="G127" s="190" t="n">
        <x:f>D127+E127+F127</x:f>
        <x:v>1350978.5778742228</x:v>
      </x:c>
      <x:c r="H127" s="191" t="n">
        <x:f>IF(AND(C127&lt;=Plano!$B$8,G127&gt;=Plano!$B$24),1,0)</x:f>
        <x:v>0</x:v>
      </x:c>
      <x:c r="I127" s="192" t="n">
        <x:f>IFERROR(G127/Plano!$B$24,0)</x:f>
        <x:v>0.39158799358673124</x:v>
      </x:c>
      <x:c r="J127" s="193" t="n">
        <x:f>Plano!$B$24</x:f>
        <x:v>3450000</x:v>
      </x:c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87" t="n">
        <x:f>A127+1</x:f>
        <x:v>123</x:v>
      </x:c>
      <x:c r="B128" s="188" t="n">
        <x:f>EDATE(B127,1)</x:f>
        <x:v>50037</x:v>
      </x:c>
      <x:c r="C128" s="189" t="n">
        <x:f>Plano!$B$7+A128/12</x:f>
        <x:v>45.25</x:v>
      </x:c>
      <x:c r="D128" s="190" t="n">
        <x:f>G127</x:f>
        <x:v>1350978.5778742228</x:v>
      </x:c>
      <x:c r="E128" s="190" t="n">
        <x:f>IF(C128&lt;=Plano!$B$8,Plano!$B$17,0)</x:f>
        <x:v>5000</x:v>
      </x:c>
      <x:c r="F128" s="190" t="n">
        <x:f>D128*Plano!$B$21</x:f>
        <x:v>6329.419708027922</x:v>
      </x:c>
      <x:c r="G128" s="190" t="n">
        <x:f>D128+E128+F128</x:f>
        <x:v>1362307.9975822507</x:v>
      </x:c>
      <x:c r="H128" s="191" t="n">
        <x:f>IF(AND(C128&lt;=Plano!$B$8,G128&gt;=Plano!$B$24),1,0)</x:f>
        <x:v>0</x:v>
      </x:c>
      <x:c r="I128" s="192" t="n">
        <x:f>IFERROR(G128/Plano!$B$24,0)</x:f>
        <x:v>0.3948718833571741</x:v>
      </x:c>
      <x:c r="J128" s="193" t="n">
        <x:f>Plano!$B$24</x:f>
        <x:v>3450000</x:v>
      </x:c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87" t="n">
        <x:f>A128+1</x:f>
        <x:v>124</x:v>
      </x:c>
      <x:c r="B129" s="188" t="n">
        <x:f>EDATE(B128,1)</x:f>
        <x:v>50068</x:v>
      </x:c>
      <x:c r="C129" s="189" t="n">
        <x:f>Plano!$B$7+A129/12</x:f>
        <x:v>45.333333333333336</x:v>
      </x:c>
      <x:c r="D129" s="190" t="n">
        <x:f>G128</x:f>
        <x:v>1362307.9975822507</x:v>
      </x:c>
      <x:c r="E129" s="190" t="n">
        <x:f>IF(C129&lt;=Plano!$B$8,Plano!$B$17,0)</x:f>
        <x:v>5000</x:v>
      </x:c>
      <x:c r="F129" s="190" t="n">
        <x:f>D129*Plano!$B$21</x:f>
        <x:v>6382.498752769954</x:v>
      </x:c>
      <x:c r="G129" s="190" t="n">
        <x:f>D129+E129+F129</x:f>
        <x:v>1373690.4963350208</x:v>
      </x:c>
      <x:c r="H129" s="191" t="n">
        <x:f>IF(AND(C129&lt;=Plano!$B$8,G129&gt;=Plano!$B$24),1,0)</x:f>
        <x:v>0</x:v>
      </x:c>
      <x:c r="I129" s="192" t="n">
        <x:f>IFERROR(G129/Plano!$B$24,0)</x:f>
        <x:v>0.398171158357977</x:v>
      </x:c>
      <x:c r="J129" s="193" t="n">
        <x:f>Plano!$B$24</x:f>
        <x:v>3450000</x:v>
      </x:c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87" t="n">
        <x:f>A129+1</x:f>
        <x:v>125</x:v>
      </x:c>
      <x:c r="B130" s="188" t="n">
        <x:f>EDATE(B129,1)</x:f>
        <x:v>50099</x:v>
      </x:c>
      <x:c r="C130" s="189" t="n">
        <x:f>Plano!$B$7+A130/12</x:f>
        <x:v>45.416666666666664</x:v>
      </x:c>
      <x:c r="D130" s="190" t="n">
        <x:f>G129</x:f>
        <x:v>1373690.4963350208</x:v>
      </x:c>
      <x:c r="E130" s="190" t="n">
        <x:f>IF(C130&lt;=Plano!$B$8,Plano!$B$17,0)</x:f>
        <x:v>5000</x:v>
      </x:c>
      <x:c r="F130" s="190" t="n">
        <x:f>D130*Plano!$B$21</x:f>
        <x:v>6435.826476178972</x:v>
      </x:c>
      <x:c r="G130" s="190" t="n">
        <x:f>D130+E130+F130</x:f>
        <x:v>1385126.3228111998</x:v>
      </x:c>
      <x:c r="H130" s="191" t="n">
        <x:f>IF(AND(C130&lt;=Plano!$B$8,G130&gt;=Plano!$B$24),1,0)</x:f>
        <x:v>0</x:v>
      </x:c>
      <x:c r="I130" s="192" t="n">
        <x:f>IFERROR(G130/Plano!$B$24,0)</x:f>
        <x:v>0.40148589066991297</x:v>
      </x:c>
      <x:c r="J130" s="193" t="n">
        <x:f>Plano!$B$24</x:f>
        <x:v>3450000</x:v>
      </x:c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87" t="n">
        <x:f>A130+1</x:f>
        <x:v>126</x:v>
      </x:c>
      <x:c r="B131" s="188" t="n">
        <x:f>EDATE(B130,1)</x:f>
        <x:v>50127</x:v>
      </x:c>
      <x:c r="C131" s="189" t="n">
        <x:f>Plano!$B$7+A131/12</x:f>
        <x:v>45.5</x:v>
      </x:c>
      <x:c r="D131" s="190" t="n">
        <x:f>G130</x:f>
        <x:v>1385126.3228111998</x:v>
      </x:c>
      <x:c r="E131" s="190" t="n">
        <x:f>IF(C131&lt;=Plano!$B$8,Plano!$B$17,0)</x:f>
        <x:v>5000</x:v>
      </x:c>
      <x:c r="F131" s="190" t="n">
        <x:f>D131*Plano!$B$21</x:f>
        <x:v>6489.404043330192</x:v>
      </x:c>
      <x:c r="G131" s="190" t="n">
        <x:f>D131+E131+F131</x:f>
        <x:v>1396615.72685453</x:v>
      </x:c>
      <x:c r="H131" s="191" t="n">
        <x:f>IF(AND(C131&lt;=Plano!$B$8,G131&gt;=Plano!$B$24),1,0)</x:f>
        <x:v>0</x:v>
      </x:c>
      <x:c r="I131" s="192" t="n">
        <x:f>IFERROR(G131/Plano!$B$24,0)</x:f>
        <x:v>0.40481615271145793</x:v>
      </x:c>
      <x:c r="J131" s="193" t="n">
        <x:f>Plano!$B$24</x:f>
        <x:v>3450000</x:v>
      </x:c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87" t="n">
        <x:f>A131+1</x:f>
        <x:v>127</x:v>
      </x:c>
      <x:c r="B132" s="188" t="n">
        <x:f>EDATE(B131,1)</x:f>
        <x:v>50158</x:v>
      </x:c>
      <x:c r="C132" s="189" t="n">
        <x:f>Plano!$B$7+A132/12</x:f>
        <x:v>45.583333333333336</x:v>
      </x:c>
      <x:c r="D132" s="190" t="n">
        <x:f>G131</x:f>
        <x:v>1396615.72685453</x:v>
      </x:c>
      <x:c r="E132" s="190" t="n">
        <x:f>IF(C132&lt;=Plano!$B$8,Plano!$B$17,0)</x:f>
        <x:v>5000</x:v>
      </x:c>
      <x:c r="F132" s="190" t="n">
        <x:f>D132*Plano!$B$21</x:f>
        <x:v>6543.232624757276</x:v>
      </x:c>
      <x:c r="G132" s="190" t="n">
        <x:f>D132+E132+F132</x:f>
        <x:v>1408158.9594792873</x:v>
      </x:c>
      <x:c r="H132" s="191" t="n">
        <x:f>IF(AND(C132&lt;=Plano!$B$8,G132&gt;=Plano!$B$24),1,0)</x:f>
        <x:v>0</x:v>
      </x:c>
      <x:c r="I132" s="192" t="n">
        <x:f>IFERROR(G132/Plano!$B$24,0)</x:f>
        <x:v>0.4081620172403731</x:v>
      </x:c>
      <x:c r="J132" s="193" t="n">
        <x:f>Plano!$B$24</x:f>
        <x:v>3450000</x:v>
      </x:c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87" t="n">
        <x:f>A132+1</x:f>
        <x:v>128</x:v>
      </x:c>
      <x:c r="B133" s="188" t="n">
        <x:f>EDATE(B132,1)</x:f>
        <x:v>50188</x:v>
      </x:c>
      <x:c r="C133" s="189" t="n">
        <x:f>Plano!$B$7+A133/12</x:f>
        <x:v>45.666666666666664</x:v>
      </x:c>
      <x:c r="D133" s="190" t="n">
        <x:f>G132</x:f>
        <x:v>1408158.9594792873</x:v>
      </x:c>
      <x:c r="E133" s="190" t="n">
        <x:f>IF(C133&lt;=Plano!$B$8,Plano!$B$17,0)</x:f>
        <x:v>5000</x:v>
      </x:c>
      <x:c r="F133" s="190" t="n">
        <x:f>D133*Plano!$B$21</x:f>
        <x:v>6597.313396477915</x:v>
      </x:c>
      <x:c r="G133" s="190" t="n">
        <x:f>D133+E133+F133</x:f>
        <x:v>1419756.272875765</x:v>
      </x:c>
      <x:c r="H133" s="191" t="n">
        <x:f>IF(AND(C133&lt;=Plano!$B$8,G133&gt;=Plano!$B$24),1,0)</x:f>
        <x:v>0</x:v>
      </x:c>
      <x:c r="I133" s="192" t="n">
        <x:f>IFERROR(G133/Plano!$B$24,0)</x:f>
        <x:v>0.4115235573552942</x:v>
      </x:c>
      <x:c r="J133" s="193" t="n">
        <x:f>Plano!$B$24</x:f>
        <x:v>3450000</x:v>
      </x:c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87" t="n">
        <x:f>A133+1</x:f>
        <x:v>129</x:v>
      </x:c>
      <x:c r="B134" s="188" t="n">
        <x:f>EDATE(B133,1)</x:f>
        <x:v>50219</x:v>
      </x:c>
      <x:c r="C134" s="189" t="n">
        <x:f>Plano!$B$7+A134/12</x:f>
        <x:v>45.75</x:v>
      </x:c>
      <x:c r="D134" s="190" t="n">
        <x:f>G133</x:f>
        <x:v>1419756.272875765</x:v>
      </x:c>
      <x:c r="E134" s="190" t="n">
        <x:f>IF(C134&lt;=Plano!$B$8,Plano!$B$17,0)</x:f>
        <x:v>5000</x:v>
      </x:c>
      <x:c r="F134" s="190" t="n">
        <x:f>D134*Plano!$B$21</x:f>
        <x:v>6651.647540019515</x:v>
      </x:c>
      <x:c r="G134" s="190" t="n">
        <x:f>D134+E134+F134</x:f>
        <x:v>1431407.9204157847</x:v>
      </x:c>
      <x:c r="H134" s="191" t="n">
        <x:f>IF(AND(C134&lt;=Plano!$B$8,G134&gt;=Plano!$B$24),1,0)</x:f>
        <x:v>0</x:v>
      </x:c>
      <x:c r="I134" s="192" t="n">
        <x:f>IFERROR(G134/Plano!$B$24,0)</x:f>
        <x:v>0.4149008464973289</x:v>
      </x:c>
      <x:c r="J134" s="193" t="n">
        <x:f>Plano!$B$24</x:f>
        <x:v>3450000</x:v>
      </x:c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87" t="n">
        <x:f>A134+1</x:f>
        <x:v>130</x:v>
      </x:c>
      <x:c r="B135" s="188" t="n">
        <x:f>EDATE(B134,1)</x:f>
        <x:v>50249</x:v>
      </x:c>
      <x:c r="C135" s="189" t="n">
        <x:f>Plano!$B$7+A135/12</x:f>
        <x:v>45.833333333333336</x:v>
      </x:c>
      <x:c r="D135" s="190" t="n">
        <x:f>G134</x:f>
        <x:v>1431407.9204157847</x:v>
      </x:c>
      <x:c r="E135" s="190" t="n">
        <x:f>IF(C135&lt;=Plano!$B$8,Plano!$B$17,0)</x:f>
        <x:v>5000</x:v>
      </x:c>
      <x:c r="F135" s="190" t="n">
        <x:f>D135*Plano!$B$21</x:f>
        <x:v>6706.23624244501</x:v>
      </x:c>
      <x:c r="G135" s="190" t="n">
        <x:f>D135+E135+F135</x:f>
        <x:v>1443114.1566582297</x:v>
      </x:c>
      <x:c r="H135" s="191" t="n">
        <x:f>IF(AND(C135&lt;=Plano!$B$8,G135&gt;=Plano!$B$24),1,0)</x:f>
        <x:v>0</x:v>
      </x:c>
      <x:c r="I135" s="192" t="n">
        <x:f>IFERROR(G135/Plano!$B$24,0)</x:f>
        <x:v>0.4182939584516608</x:v>
      </x:c>
      <x:c r="J135" s="193" t="n">
        <x:f>Plano!$B$24</x:f>
        <x:v>3450000</x:v>
      </x:c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87" t="n">
        <x:f>A135+1</x:f>
        <x:v>131</x:v>
      </x:c>
      <x:c r="B136" s="188" t="n">
        <x:f>EDATE(B135,1)</x:f>
        <x:v>50280</x:v>
      </x:c>
      <x:c r="C136" s="189" t="n">
        <x:f>Plano!$B$7+A136/12</x:f>
        <x:v>45.916666666666664</x:v>
      </x:c>
      <x:c r="D136" s="190" t="n">
        <x:f>G135</x:f>
        <x:v>1443114.1566582297</x:v>
      </x:c>
      <x:c r="E136" s="190" t="n">
        <x:f>IF(C136&lt;=Plano!$B$8,Plano!$B$17,0)</x:f>
        <x:v>5000</x:v>
      </x:c>
      <x:c r="F136" s="190" t="n">
        <x:f>D136*Plano!$B$21</x:f>
        <x:v>6761.080696378802</x:v>
      </x:c>
      <x:c r="G136" s="190" t="n">
        <x:f>D136+E136+F136</x:f>
        <x:v>1454875.2373546085</x:v>
      </x:c>
      <x:c r="H136" s="191" t="n">
        <x:f>IF(AND(C136&lt;=Plano!$B$8,G136&gt;=Plano!$B$24),1,0)</x:f>
        <x:v>0</x:v>
      </x:c>
      <x:c r="I136" s="192" t="n">
        <x:f>IFERROR(G136/Plano!$B$24,0)</x:f>
        <x:v>0.4217029673491619</x:v>
      </x:c>
      <x:c r="J136" s="193" t="n">
        <x:f>Plano!$B$24</x:f>
        <x:v>3450000</x:v>
      </x:c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87" t="n">
        <x:f>A136+1</x:f>
        <x:v>132</x:v>
      </x:c>
      <x:c r="B137" s="188" t="n">
        <x:f>EDATE(B136,1)</x:f>
        <x:v>50311</x:v>
      </x:c>
      <x:c r="C137" s="189" t="n">
        <x:f>Plano!$B$7+A137/12</x:f>
        <x:v>46</x:v>
      </x:c>
      <x:c r="D137" s="190" t="n">
        <x:f>G136</x:f>
        <x:v>1454875.2373546085</x:v>
      </x:c>
      <x:c r="E137" s="190" t="n">
        <x:f>IF(C137&lt;=Plano!$B$8,Plano!$B$17,0)</x:f>
        <x:v>5000</x:v>
      </x:c>
      <x:c r="F137" s="190" t="n">
        <x:f>D137*Plano!$B$21</x:f>
        <x:v>6816.182100032811</x:v>
      </x:c>
      <x:c r="G137" s="190" t="n">
        <x:f>D137+E137+F137</x:f>
        <x:v>1466691.4194546414</x:v>
      </x:c>
      <x:c r="H137" s="191" t="n">
        <x:f>IF(AND(C137&lt;=Plano!$B$8,G137&gt;=Plano!$B$24),1,0)</x:f>
        <x:v>0</x:v>
      </x:c>
      <x:c r="I137" s="192" t="n">
        <x:f>IFERROR(G137/Plano!$B$24,0)</x:f>
        <x:v>0.425127947668012</x:v>
      </x:c>
      <x:c r="J137" s="193" t="n">
        <x:f>Plano!$B$24</x:f>
        <x:v>3450000</x:v>
      </x:c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87" t="n">
        <x:f>A137+1</x:f>
        <x:v>133</x:v>
      </x:c>
      <x:c r="B138" s="188" t="n">
        <x:f>EDATE(B137,1)</x:f>
        <x:v>50341</x:v>
      </x:c>
      <x:c r="C138" s="189" t="n">
        <x:f>Plano!$B$7+A138/12</x:f>
        <x:v>46.083333333333336</x:v>
      </x:c>
      <x:c r="D138" s="190" t="n">
        <x:f>G137</x:f>
        <x:v>1466691.4194546414</x:v>
      </x:c>
      <x:c r="E138" s="190" t="n">
        <x:f>IF(C138&lt;=Plano!$B$8,Plano!$B$17,0)</x:f>
        <x:v>5000</x:v>
      </x:c>
      <x:c r="F138" s="190" t="n">
        <x:f>D138*Plano!$B$21</x:f>
        <x:v>6871.541657232658</x:v>
      </x:c>
      <x:c r="G138" s="190" t="n">
        <x:f>D138+E138+F138</x:f>
        <x:v>1478562.961111874</x:v>
      </x:c>
      <x:c r="H138" s="191" t="n">
        <x:f>IF(AND(C138&lt;=Plano!$B$8,G138&gt;=Plano!$B$24),1,0)</x:f>
        <x:v>0</x:v>
      </x:c>
      <x:c r="I138" s="192" t="n">
        <x:f>IFERROR(G138/Plano!$B$24,0)</x:f>
        <x:v>0.4285689742353258</x:v>
      </x:c>
      <x:c r="J138" s="193" t="n">
        <x:f>Plano!$B$24</x:f>
        <x:v>3450000</x:v>
      </x:c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87" t="n">
        <x:f>A138+1</x:f>
        <x:v>134</x:v>
      </x:c>
      <x:c r="B139" s="188" t="n">
        <x:f>EDATE(B138,1)</x:f>
        <x:v>50372</x:v>
      </x:c>
      <x:c r="C139" s="189" t="n">
        <x:f>Plano!$B$7+A139/12</x:f>
        <x:v>46.166666666666664</x:v>
      </x:c>
      <x:c r="D139" s="190" t="n">
        <x:f>G138</x:f>
        <x:v>1478562.961111874</x:v>
      </x:c>
      <x:c r="E139" s="190" t="n">
        <x:f>IF(C139&lt;=Plano!$B$8,Plano!$B$17,0)</x:f>
        <x:v>5000</x:v>
      </x:c>
      <x:c r="F139" s="190" t="n">
        <x:f>D139*Plano!$B$21</x:f>
        <x:v>6927.160577443958</x:v>
      </x:c>
      <x:c r="G139" s="190" t="n">
        <x:f>D139+E139+F139</x:f>
        <x:v>1490490.121689318</x:v>
      </x:c>
      <x:c r="H139" s="191" t="n">
        <x:f>IF(AND(C139&lt;=Plano!$B$8,G139&gt;=Plano!$B$24),1,0)</x:f>
        <x:v>0</x:v>
      </x:c>
      <x:c r="I139" s="192" t="n">
        <x:f>IFERROR(G139/Plano!$B$24,0)</x:f>
        <x:v>0.43202612222878783</x:v>
      </x:c>
      <x:c r="J139" s="193" t="n">
        <x:f>Plano!$B$24</x:f>
        <x:v>3450000</x:v>
      </x:c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87" t="n">
        <x:f>A139+1</x:f>
        <x:v>135</x:v>
      </x:c>
      <x:c r="B140" s="188" t="n">
        <x:f>EDATE(B139,1)</x:f>
        <x:v>50402</x:v>
      </x:c>
      <x:c r="C140" s="189" t="n">
        <x:f>Plano!$B$7+A140/12</x:f>
        <x:v>46.25</x:v>
      </x:c>
      <x:c r="D140" s="190" t="n">
        <x:f>G139</x:f>
        <x:v>1490490.121689318</x:v>
      </x:c>
      <x:c r="E140" s="190" t="n">
        <x:f>IF(C140&lt;=Plano!$B$8,Plano!$B$17,0)</x:f>
        <x:v>5000</x:v>
      </x:c>
      <x:c r="F140" s="190" t="n">
        <x:f>D140*Plano!$B$21</x:f>
        <x:v>6983.040075798754</x:v>
      </x:c>
      <x:c r="G140" s="190" t="n">
        <x:f>D140+E140+F140</x:f>
        <x:v>1502473.1617651167</x:v>
      </x:c>
      <x:c r="H140" s="191" t="n">
        <x:f>IF(AND(C140&lt;=Plano!$B$8,G140&gt;=Plano!$B$24),1,0)</x:f>
        <x:v>0</x:v>
      </x:c>
      <x:c r="I140" s="192" t="n">
        <x:f>IFERROR(G140/Plano!$B$24,0)</x:f>
        <x:v>0.4354994671782947</x:v>
      </x:c>
      <x:c r="J140" s="193" t="n">
        <x:f>Plano!$B$24</x:f>
        <x:v>3450000</x:v>
      </x:c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87" t="n">
        <x:f>A140+1</x:f>
        <x:v>136</x:v>
      </x:c>
      <x:c r="B141" s="188" t="n">
        <x:f>EDATE(B140,1)</x:f>
        <x:v>50433</x:v>
      </x:c>
      <x:c r="C141" s="189" t="n">
        <x:f>Plano!$B$7+A141/12</x:f>
        <x:v>46.333333333333336</x:v>
      </x:c>
      <x:c r="D141" s="190" t="n">
        <x:f>G140</x:f>
        <x:v>1502473.1617651167</x:v>
      </x:c>
      <x:c r="E141" s="190" t="n">
        <x:f>IF(C141&lt;=Plano!$B$8,Plano!$B$17,0)</x:f>
        <x:v>5000</x:v>
      </x:c>
      <x:c r="F141" s="190" t="n">
        <x:f>D141*Plano!$B$21</x:f>
        <x:v>7039.181373122056</x:v>
      </x:c>
      <x:c r="G141" s="190" t="n">
        <x:f>D141+E141+F141</x:f>
        <x:v>1514512.3431382389</x:v>
      </x:c>
      <x:c r="H141" s="191" t="n">
        <x:f>IF(AND(C141&lt;=Plano!$B$8,G141&gt;=Plano!$B$24),1,0)</x:f>
        <x:v>0</x:v>
      </x:c>
      <x:c r="I141" s="192" t="n">
        <x:f>IFERROR(G141/Plano!$B$24,0)</x:f>
        <x:v>0.43898908496760547</x:v>
      </x:c>
      <x:c r="J141" s="193" t="n">
        <x:f>Plano!$B$24</x:f>
        <x:v>3450000</x:v>
      </x:c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87" t="n">
        <x:f>A141+1</x:f>
        <x:v>137</x:v>
      </x:c>
      <x:c r="B142" s="188" t="n">
        <x:f>EDATE(B141,1)</x:f>
        <x:v>50464</x:v>
      </x:c>
      <x:c r="C142" s="189" t="n">
        <x:f>Plano!$B$7+A142/12</x:f>
        <x:v>46.416666666666664</x:v>
      </x:c>
      <x:c r="D142" s="190" t="n">
        <x:f>G141</x:f>
        <x:v>1514512.3431382389</x:v>
      </x:c>
      <x:c r="E142" s="190" t="n">
        <x:f>IF(C142&lt;=Plano!$B$8,Plano!$B$17,0)</x:f>
        <x:v>5000</x:v>
      </x:c>
      <x:c r="F142" s="190" t="n">
        <x:f>D142*Plano!$B$21</x:f>
        <x:v>7095.585695958518</x:v>
      </x:c>
      <x:c r="G142" s="190" t="n">
        <x:f>D142+E142+F142</x:f>
        <x:v>1526607.9288341973</x:v>
      </x:c>
      <x:c r="H142" s="191" t="n">
        <x:f>IF(AND(C142&lt;=Plano!$B$8,G142&gt;=Plano!$B$24),1,0)</x:f>
        <x:v>0</x:v>
      </x:c>
      <x:c r="I142" s="192" t="n">
        <x:f>IFERROR(G142/Plano!$B$24,0)</x:f>
        <x:v>0.44249505183599924</x:v>
      </x:c>
      <x:c r="J142" s="193" t="n">
        <x:f>Plano!$B$24</x:f>
        <x:v>3450000</x:v>
      </x:c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87" t="n">
        <x:f>A142+1</x:f>
        <x:v>138</x:v>
      </x:c>
      <x:c r="B143" s="188" t="n">
        <x:f>EDATE(B142,1)</x:f>
        <x:v>50492</x:v>
      </x:c>
      <x:c r="C143" s="189" t="n">
        <x:f>Plano!$B$7+A143/12</x:f>
        <x:v>46.5</x:v>
      </x:c>
      <x:c r="D143" s="190" t="n">
        <x:f>G142</x:f>
        <x:v>1526607.9288341973</x:v>
      </x:c>
      <x:c r="E143" s="190" t="n">
        <x:f>IF(C143&lt;=Plano!$B$8,Plano!$B$17,0)</x:f>
        <x:v>5000</x:v>
      </x:c>
      <x:c r="F143" s="190" t="n">
        <x:f>D143*Plano!$B$21</x:f>
        <x:v>7152.25427659923</x:v>
      </x:c>
      <x:c r="G143" s="190" t="n">
        <x:f>D143+E143+F143</x:f>
        <x:v>1538760.1831107966</x:v>
      </x:c>
      <x:c r="H143" s="191" t="n">
        <x:f>IF(AND(C143&lt;=Plano!$B$8,G143&gt;=Plano!$B$24),1,0)</x:f>
        <x:v>0</x:v>
      </x:c>
      <x:c r="I143" s="192" t="n">
        <x:f>IFERROR(G143/Plano!$B$24,0)</x:f>
        <x:v>0.44601744437994106</x:v>
      </x:c>
      <x:c r="J143" s="193" t="n">
        <x:f>Plano!$B$24</x:f>
        <x:v>3450000</x:v>
      </x:c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87" t="n">
        <x:f>A143+1</x:f>
        <x:v>139</x:v>
      </x:c>
      <x:c r="B144" s="188" t="n">
        <x:f>EDATE(B143,1)</x:f>
        <x:v>50523</x:v>
      </x:c>
      <x:c r="C144" s="189" t="n">
        <x:f>Plano!$B$7+A144/12</x:f>
        <x:v>46.583333333333336</x:v>
      </x:c>
      <x:c r="D144" s="190" t="n">
        <x:f>G143</x:f>
        <x:v>1538760.1831107966</x:v>
      </x:c>
      <x:c r="E144" s="190" t="n">
        <x:f>IF(C144&lt;=Plano!$B$8,Plano!$B$17,0)</x:f>
        <x:v>5000</x:v>
      </x:c>
      <x:c r="F144" s="190" t="n">
        <x:f>D144*Plano!$B$21</x:f>
        <x:v>7209.188353108647</x:v>
      </x:c>
      <x:c r="G144" s="190" t="n">
        <x:f>D144+E144+F144</x:f>
        <x:v>1550969.3714639053</x:v>
      </x:c>
      <x:c r="H144" s="191" t="n">
        <x:f>IF(AND(C144&lt;=Plano!$B$8,G144&gt;=Plano!$B$24),1,0)</x:f>
        <x:v>0</x:v>
      </x:c>
      <x:c r="I144" s="192" t="n">
        <x:f>IFERROR(G144/Plano!$B$24,0)</x:f>
        <x:v>0.44955633955475516</x:v>
      </x:c>
      <x:c r="J144" s="193" t="n">
        <x:f>Plano!$B$24</x:f>
        <x:v>3450000</x:v>
      </x:c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87" t="n">
        <x:f>A144+1</x:f>
        <x:v>140</x:v>
      </x:c>
      <x:c r="B145" s="188" t="n">
        <x:f>EDATE(B144,1)</x:f>
        <x:v>50553</x:v>
      </x:c>
      <x:c r="C145" s="189" t="n">
        <x:f>Plano!$B$7+A145/12</x:f>
        <x:v>46.666666666666664</x:v>
      </x:c>
      <x:c r="D145" s="190" t="n">
        <x:f>G144</x:f>
        <x:v>1550969.3714639053</x:v>
      </x:c>
      <x:c r="E145" s="190" t="n">
        <x:f>IF(C145&lt;=Plano!$B$8,Plano!$B$17,0)</x:f>
        <x:v>5000</x:v>
      </x:c>
      <x:c r="F145" s="190" t="n">
        <x:f>D145*Plano!$B$21</x:f>
        <x:v>7266.389169351632</x:v>
      </x:c>
      <x:c r="G145" s="190" t="n">
        <x:f>D145+E145+F145</x:f>
        <x:v>1563235.760633257</x:v>
      </x:c>
      <x:c r="H145" s="191" t="n">
        <x:f>IF(AND(C145&lt;=Plano!$B$8,G145&gt;=Plano!$B$24),1,0)</x:f>
        <x:v>0</x:v>
      </x:c>
      <x:c r="I145" s="192" t="n">
        <x:f>IFERROR(G145/Plano!$B$24,0)</x:f>
        <x:v>0.45311181467630635</x:v>
      </x:c>
      <x:c r="J145" s="193" t="n">
        <x:f>Plano!$B$24</x:f>
        <x:v>3450000</x:v>
      </x:c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87" t="n">
        <x:f>A145+1</x:f>
        <x:v>141</x:v>
      </x:c>
      <x:c r="B146" s="188" t="n">
        <x:f>EDATE(B145,1)</x:f>
        <x:v>50584</x:v>
      </x:c>
      <x:c r="C146" s="189" t="n">
        <x:f>Plano!$B$7+A146/12</x:f>
        <x:v>46.75</x:v>
      </x:c>
      <x:c r="D146" s="190" t="n">
        <x:f>G145</x:f>
        <x:v>1563235.760633257</x:v>
      </x:c>
      <x:c r="E146" s="190" t="n">
        <x:f>IF(C146&lt;=Plano!$B$8,Plano!$B$17,0)</x:f>
        <x:v>5000</x:v>
      </x:c>
      <x:c r="F146" s="190" t="n">
        <x:f>D146*Plano!$B$21</x:f>
        <x:v>7323.857975020631</x:v>
      </x:c>
      <x:c r="G146" s="190" t="n">
        <x:f>D146+E146+F146</x:f>
        <x:v>1575559.6186082775</x:v>
      </x:c>
      <x:c r="H146" s="191" t="n">
        <x:f>IF(AND(C146&lt;=Plano!$B$8,G146&gt;=Plano!$B$24),1,0)</x:f>
        <x:v>0</x:v>
      </x:c>
      <x:c r="I146" s="192" t="n">
        <x:f>IFERROR(G146/Plano!$B$24,0)</x:f>
        <x:v>0.45668394742268914</x:v>
      </x:c>
      <x:c r="J146" s="193" t="n">
        <x:f>Plano!$B$24</x:f>
        <x:v>3450000</x:v>
      </x:c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87" t="n">
        <x:f>A146+1</x:f>
        <x:v>142</x:v>
      </x:c>
      <x:c r="B147" s="188" t="n">
        <x:f>EDATE(B146,1)</x:f>
        <x:v>50614</x:v>
      </x:c>
      <x:c r="C147" s="189" t="n">
        <x:f>Plano!$B$7+A147/12</x:f>
        <x:v>46.833333333333336</x:v>
      </x:c>
      <x:c r="D147" s="190" t="n">
        <x:f>G146</x:f>
        <x:v>1575559.6186082775</x:v>
      </x:c>
      <x:c r="E147" s="190" t="n">
        <x:f>IF(C147&lt;=Plano!$B$8,Plano!$B$17,0)</x:f>
        <x:v>5000</x:v>
      </x:c>
      <x:c r="F147" s="190" t="n">
        <x:f>D147*Plano!$B$21</x:f>
        <x:v>7381.5960256629805</x:v>
      </x:c>
      <x:c r="G147" s="190" t="n">
        <x:f>D147+E147+F147</x:f>
        <x:v>1587941.2146339405</x:v>
      </x:c>
      <x:c r="H147" s="191" t="n">
        <x:f>IF(AND(C147&lt;=Plano!$B$8,G147&gt;=Plano!$B$24),1,0)</x:f>
        <x:v>0</x:v>
      </x:c>
      <x:c r="I147" s="192" t="n">
        <x:f>IFERROR(G147/Plano!$B$24,0)</x:f>
        <x:v>0.4602728158359248</x:v>
      </x:c>
      <x:c r="J147" s="193" t="n">
        <x:f>Plano!$B$24</x:f>
        <x:v>3450000</x:v>
      </x:c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87" t="n">
        <x:f>A147+1</x:f>
        <x:v>143</x:v>
      </x:c>
      <x:c r="B148" s="188" t="n">
        <x:f>EDATE(B147,1)</x:f>
        <x:v>50645</x:v>
      </x:c>
      <x:c r="C148" s="189" t="n">
        <x:f>Plano!$B$7+A148/12</x:f>
        <x:v>46.916666666666664</x:v>
      </x:c>
      <x:c r="D148" s="190" t="n">
        <x:f>G147</x:f>
        <x:v>1587941.2146339405</x:v>
      </x:c>
      <x:c r="E148" s="190" t="n">
        <x:f>IF(C148&lt;=Plano!$B$8,Plano!$B$17,0)</x:f>
        <x:v>5000</x:v>
      </x:c>
      <x:c r="F148" s="190" t="n">
        <x:f>D148*Plano!$B$21</x:f>
        <x:v>7439.604582708337</x:v>
      </x:c>
      <x:c r="G148" s="190" t="n">
        <x:f>D148+E148+F148</x:f>
        <x:v>1600380.8192166488</x:v>
      </x:c>
      <x:c r="H148" s="191" t="n">
        <x:f>IF(AND(C148&lt;=Plano!$B$8,G148&gt;=Plano!$B$24),1,0)</x:f>
        <x:v>0</x:v>
      </x:c>
      <x:c r="I148" s="192" t="n">
        <x:f>IFERROR(G148/Plano!$B$24,0)</x:f>
        <x:v>0.46387849832366634</x:v>
      </x:c>
      <x:c r="J148" s="193" t="n">
        <x:f>Plano!$B$24</x:f>
        <x:v>3450000</x:v>
      </x:c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87" t="n">
        <x:f>A148+1</x:f>
        <x:v>144</x:v>
      </x:c>
      <x:c r="B149" s="188" t="n">
        <x:f>EDATE(B148,1)</x:f>
        <x:v>50676</x:v>
      </x:c>
      <x:c r="C149" s="189" t="n">
        <x:f>Plano!$B$7+A149/12</x:f>
        <x:v>47</x:v>
      </x:c>
      <x:c r="D149" s="190" t="n">
        <x:f>G148</x:f>
        <x:v>1600380.8192166488</x:v>
      </x:c>
      <x:c r="E149" s="190" t="n">
        <x:f>IF(C149&lt;=Plano!$B$8,Plano!$B$17,0)</x:f>
        <x:v>5000</x:v>
      </x:c>
      <x:c r="F149" s="190" t="n">
        <x:f>D149*Plano!$B$21</x:f>
        <x:v>7497.884913496231</x:v>
      </x:c>
      <x:c r="G149" s="190" t="n">
        <x:f>D149+E149+F149</x:f>
        <x:v>1612878.704130145</x:v>
      </x:c>
      <x:c r="H149" s="191" t="n">
        <x:f>IF(AND(C149&lt;=Plano!$B$8,G149&gt;=Plano!$B$24),1,0)</x:f>
        <x:v>0</x:v>
      </x:c>
      <x:c r="I149" s="192" t="n">
        <x:f>IFERROR(G149/Plano!$B$24,0)</x:f>
        <x:v>0.4675010736609116</x:v>
      </x:c>
      <x:c r="J149" s="193" t="n">
        <x:f>Plano!$B$24</x:f>
        <x:v>3450000</x:v>
      </x:c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87" t="n">
        <x:f>A149+1</x:f>
        <x:v>145</x:v>
      </x:c>
      <x:c r="B150" s="188" t="n">
        <x:f>EDATE(B149,1)</x:f>
        <x:v>50706</x:v>
      </x:c>
      <x:c r="C150" s="189" t="n">
        <x:f>Plano!$B$7+A150/12</x:f>
        <x:v>47.083333333333336</x:v>
      </x:c>
      <x:c r="D150" s="190" t="n">
        <x:f>G149</x:f>
        <x:v>1612878.704130145</x:v>
      </x:c>
      <x:c r="E150" s="190" t="n">
        <x:f>IF(C150&lt;=Plano!$B$8,Plano!$B$17,0)</x:f>
        <x:v>5000</x:v>
      </x:c>
      <x:c r="F150" s="190" t="n">
        <x:f>D150*Plano!$B$21</x:f>
        <x:v>7556.438291303761</x:v>
      </x:c>
      <x:c r="G150" s="190" t="n">
        <x:f>D150+E150+F150</x:f>
        <x:v>1625435.1424214488</x:v>
      </x:c>
      <x:c r="H150" s="191" t="n">
        <x:f>IF(AND(C150&lt;=Plano!$B$8,G150&gt;=Plano!$B$24),1,0)</x:f>
        <x:v>0</x:v>
      </x:c>
      <x:c r="I150" s="192" t="n">
        <x:f>IFERROR(G150/Plano!$B$24,0)</x:f>
        <x:v>0.4711406209917243</x:v>
      </x:c>
      <x:c r="J150" s="193" t="n">
        <x:f>Plano!$B$24</x:f>
        <x:v>3450000</x:v>
      </x:c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87" t="n">
        <x:f>A150+1</x:f>
        <x:v>146</x:v>
      </x:c>
      <x:c r="B151" s="188" t="n">
        <x:f>EDATE(B150,1)</x:f>
        <x:v>50737</x:v>
      </x:c>
      <x:c r="C151" s="189" t="n">
        <x:f>Plano!$B$7+A151/12</x:f>
        <x:v>47.166666666666664</x:v>
      </x:c>
      <x:c r="D151" s="190" t="n">
        <x:f>G150</x:f>
        <x:v>1625435.1424214488</x:v>
      </x:c>
      <x:c r="E151" s="190" t="n">
        <x:f>IF(C151&lt;=Plano!$B$8,Plano!$B$17,0)</x:f>
        <x:v>5000</x:v>
      </x:c>
      <x:c r="F151" s="190" t="n">
        <x:f>D151*Plano!$B$21</x:f>
        <x:v>7615.2659953734055</x:v>
      </x:c>
      <x:c r="G151" s="190" t="n">
        <x:f>D151+E151+F151</x:f>
        <x:v>1638050.4084168223</x:v>
      </x:c>
      <x:c r="H151" s="191" t="n">
        <x:f>IF(AND(C151&lt;=Plano!$B$8,G151&gt;=Plano!$B$24),1,0)</x:f>
        <x:v>0</x:v>
      </x:c>
      <x:c r="I151" s="192" t="n">
        <x:f>IFERROR(G151/Plano!$B$24,0)</x:f>
        <x:v>0.474797219830963</x:v>
      </x:c>
      <x:c r="J151" s="193" t="n">
        <x:f>Plano!$B$24</x:f>
        <x:v>3450000</x:v>
      </x:c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87" t="n">
        <x:f>A151+1</x:f>
        <x:v>147</x:v>
      </x:c>
      <x:c r="B152" s="188" t="n">
        <x:f>EDATE(B151,1)</x:f>
        <x:v>50767</x:v>
      </x:c>
      <x:c r="C152" s="189" t="n">
        <x:f>Plano!$B$7+A152/12</x:f>
        <x:v>47.25</x:v>
      </x:c>
      <x:c r="D152" s="190" t="n">
        <x:f>G151</x:f>
        <x:v>1638050.4084168223</x:v>
      </x:c>
      <x:c r="E152" s="190" t="n">
        <x:f>IF(C152&lt;=Plano!$B$8,Plano!$B$17,0)</x:f>
        <x:v>5000</x:v>
      </x:c>
      <x:c r="F152" s="190" t="n">
        <x:f>D152*Plano!$B$21</x:f>
        <x:v>7674.369310940979</x:v>
      </x:c>
      <x:c r="G152" s="190" t="n">
        <x:f>D152+E152+F152</x:f>
        <x:v>1650724.7777277634</x:v>
      </x:c>
      <x:c r="H152" s="191" t="n">
        <x:f>IF(AND(C152&lt;=Plano!$B$8,G152&gt;=Plano!$B$24),1,0)</x:f>
        <x:v>0</x:v>
      </x:c>
      <x:c r="I152" s="192" t="n">
        <x:f>IFERROR(G152/Plano!$B$24,0)</x:f>
        <x:v>0.47847095006601836</x:v>
      </x:c>
      <x:c r="J152" s="193" t="n">
        <x:f>Plano!$B$24</x:f>
        <x:v>3450000</x:v>
      </x:c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87" t="n">
        <x:f>A152+1</x:f>
        <x:v>148</x:v>
      </x:c>
      <x:c r="B153" s="188" t="n">
        <x:f>EDATE(B152,1)</x:f>
        <x:v>50798</x:v>
      </x:c>
      <x:c r="C153" s="189" t="n">
        <x:f>Plano!$B$7+A153/12</x:f>
        <x:v>47.333333333333336</x:v>
      </x:c>
      <x:c r="D153" s="190" t="n">
        <x:f>G152</x:f>
        <x:v>1650724.7777277634</x:v>
      </x:c>
      <x:c r="E153" s="190" t="n">
        <x:f>IF(C153&lt;=Plano!$B$8,Plano!$B$17,0)</x:f>
        <x:v>5000</x:v>
      </x:c>
      <x:c r="F153" s="190" t="n">
        <x:f>D153*Plano!$B$21</x:f>
        <x:v>7733.749529263703</x:v>
      </x:c>
      <x:c r="G153" s="190" t="n">
        <x:f>D153+E153+F153</x:f>
        <x:v>1663458.527257027</x:v>
      </x:c>
      <x:c r="H153" s="191" t="n">
        <x:f>IF(AND(C153&lt;=Plano!$B$8,G153&gt;=Plano!$B$24),1,0)</x:f>
        <x:v>0</x:v>
      </x:c>
      <x:c r="I153" s="192" t="n">
        <x:f>IFERROR(G153/Plano!$B$24,0)</x:f>
        <x:v>0.4821618919585586</x:v>
      </x:c>
      <x:c r="J153" s="193" t="n">
        <x:f>Plano!$B$24</x:f>
        <x:v>3450000</x:v>
      </x:c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87" t="n">
        <x:f>A153+1</x:f>
        <x:v>149</x:v>
      </x:c>
      <x:c r="B154" s="188" t="n">
        <x:f>EDATE(B153,1)</x:f>
        <x:v>50829</x:v>
      </x:c>
      <x:c r="C154" s="189" t="n">
        <x:f>Plano!$B$7+A154/12</x:f>
        <x:v>47.416666666666664</x:v>
      </x:c>
      <x:c r="D154" s="190" t="n">
        <x:f>G153</x:f>
        <x:v>1663458.527257027</x:v>
      </x:c>
      <x:c r="E154" s="190" t="n">
        <x:f>IF(C154&lt;=Plano!$B$8,Plano!$B$17,0)</x:f>
        <x:v>5000</x:v>
      </x:c>
      <x:c r="F154" s="190" t="n">
        <x:f>D154*Plano!$B$21</x:f>
        <x:v>7793.407947648422</x:v>
      </x:c>
      <x:c r="G154" s="190" t="n">
        <x:f>D154+E154+F154</x:f>
        <x:v>1676251.9352046754</x:v>
      </x:c>
      <x:c r="H154" s="191" t="n">
        <x:f>IF(AND(C154&lt;=Plano!$B$8,G154&gt;=Plano!$B$24),1,0)</x:f>
        <x:v>0</x:v>
      </x:c>
      <x:c r="I154" s="192" t="n">
        <x:f>IFERROR(G154/Plano!$B$24,0)</x:f>
        <x:v>0.4858701261462827</x:v>
      </x:c>
      <x:c r="J154" s="193" t="n">
        <x:f>Plano!$B$24</x:f>
        <x:v>3450000</x:v>
      </x:c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87" t="n">
        <x:f>A154+1</x:f>
        <x:v>150</x:v>
      </x:c>
      <x:c r="B155" s="188" t="n">
        <x:f>EDATE(B154,1)</x:f>
        <x:v>50857</x:v>
      </x:c>
      <x:c r="C155" s="189" t="n">
        <x:f>Plano!$B$7+A155/12</x:f>
        <x:v>47.5</x:v>
      </x:c>
      <x:c r="D155" s="190" t="n">
        <x:f>G154</x:f>
        <x:v>1676251.9352046754</x:v>
      </x:c>
      <x:c r="E155" s="190" t="n">
        <x:f>IF(C155&lt;=Plano!$B$8,Plano!$B$17,0)</x:f>
        <x:v>5000</x:v>
      </x:c>
      <x:c r="F155" s="190" t="n">
        <x:f>D155*Plano!$B$21</x:f>
        <x:v>7853.345869479944</x:v>
      </x:c>
      <x:c r="G155" s="190" t="n">
        <x:f>D155+E155+F155</x:f>
        <x:v>1689105.2810741554</x:v>
      </x:c>
      <x:c r="H155" s="191" t="n">
        <x:f>IF(AND(C155&lt;=Plano!$B$8,G155&gt;=Plano!$B$24),1,0)</x:f>
        <x:v>0</x:v>
      </x:c>
      <x:c r="I155" s="192" t="n">
        <x:f>IFERROR(G155/Plano!$B$24,0)</x:f>
        <x:v>0.48959573364468273</x:v>
      </x:c>
      <x:c r="J155" s="193" t="n">
        <x:f>Plano!$B$24</x:f>
        <x:v>3450000</x:v>
      </x:c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87" t="n">
        <x:f>A155+1</x:f>
        <x:v>151</x:v>
      </x:c>
      <x:c r="B156" s="188" t="n">
        <x:f>EDATE(B155,1)</x:f>
        <x:v>50888</x:v>
      </x:c>
      <x:c r="C156" s="189" t="n">
        <x:f>Plano!$B$7+A156/12</x:f>
        <x:v>47.583333333333336</x:v>
      </x:c>
      <x:c r="D156" s="190" t="n">
        <x:f>G155</x:f>
        <x:v>1689105.2810741554</x:v>
      </x:c>
      <x:c r="E156" s="190" t="n">
        <x:f>IF(C156&lt;=Plano!$B$8,Plano!$B$17,0)</x:f>
        <x:v>5000</x:v>
      </x:c>
      <x:c r="F156" s="190" t="n">
        <x:f>D156*Plano!$B$21</x:f>
        <x:v>7913.564604249519</x:v>
      </x:c>
      <x:c r="G156" s="190" t="n">
        <x:f>D156+E156+F156</x:f>
        <x:v>1702018.845678405</x:v>
      </x:c>
      <x:c r="H156" s="191" t="n">
        <x:f>IF(AND(C156&lt;=Plano!$B$8,G156&gt;=Plano!$B$24),1,0)</x:f>
        <x:v>0</x:v>
      </x:c>
      <x:c r="I156" s="192" t="n">
        <x:f>IFERROR(G156/Plano!$B$24,0)</x:f>
        <x:v>0.493338795848813</x:v>
      </x:c>
      <x:c r="J156" s="193" t="n">
        <x:f>Plano!$B$24</x:f>
        <x:v>3450000</x:v>
      </x:c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87" t="n">
        <x:f>A156+1</x:f>
        <x:v>152</x:v>
      </x:c>
      <x:c r="B157" s="188" t="n">
        <x:f>EDATE(B156,1)</x:f>
        <x:v>50918</x:v>
      </x:c>
      <x:c r="C157" s="189" t="n">
        <x:f>Plano!$B$7+A157/12</x:f>
        <x:v>47.666666666666664</x:v>
      </x:c>
      <x:c r="D157" s="190" t="n">
        <x:f>G156</x:f>
        <x:v>1702018.845678405</x:v>
      </x:c>
      <x:c r="E157" s="190" t="n">
        <x:f>IF(C157&lt;=Plano!$B$8,Plano!$B$17,0)</x:f>
        <x:v>5000</x:v>
      </x:c>
      <x:c r="F157" s="190" t="n">
        <x:f>D157*Plano!$B$21</x:f>
        <x:v>7974.065467583444</x:v>
      </x:c>
      <x:c r="G157" s="190" t="n">
        <x:f>D157+E157+F157</x:f>
        <x:v>1714992.9111459884</x:v>
      </x:c>
      <x:c r="H157" s="191" t="n">
        <x:f>IF(AND(C157&lt;=Plano!$B$8,G157&gt;=Plano!$B$24),1,0)</x:f>
        <x:v>0</x:v>
      </x:c>
      <x:c r="I157" s="192" t="n">
        <x:f>IFERROR(G157/Plano!$B$24,0)</x:f>
        <x:v>0.4970993945350691</x:v>
      </x:c>
      <x:c r="J157" s="193" t="n">
        <x:f>Plano!$B$24</x:f>
        <x:v>3450000</x:v>
      </x:c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87" t="n">
        <x:f>A157+1</x:f>
        <x:v>153</x:v>
      </x:c>
      <x:c r="B158" s="188" t="n">
        <x:f>EDATE(B157,1)</x:f>
        <x:v>50949</x:v>
      </x:c>
      <x:c r="C158" s="189" t="n">
        <x:f>Plano!$B$7+A158/12</x:f>
        <x:v>47.75</x:v>
      </x:c>
      <x:c r="D158" s="190" t="n">
        <x:f>G157</x:f>
        <x:v>1714992.9111459884</x:v>
      </x:c>
      <x:c r="E158" s="190" t="n">
        <x:f>IF(C158&lt;=Plano!$B$8,Plano!$B$17,0)</x:f>
        <x:v>5000</x:v>
      </x:c>
      <x:c r="F158" s="190" t="n">
        <x:f>D158*Plano!$B$21</x:f>
        <x:v>8034.849781271809</x:v>
      </x:c>
      <x:c r="G158" s="190" t="n">
        <x:f>D158+E158+F158</x:f>
        <x:v>1728027.7609272602</x:v>
      </x:c>
      <x:c r="H158" s="191" t="n">
        <x:f>IF(AND(C158&lt;=Plano!$B$8,G158&gt;=Plano!$B$24),1,0)</x:f>
        <x:v>0</x:v>
      </x:c>
      <x:c r="I158" s="192" t="n">
        <x:f>IFERROR(G158/Plano!$B$24,0)</x:f>
        <x:v>0.500877611862974</x:v>
      </x:c>
      <x:c r="J158" s="193" t="n">
        <x:f>Plano!$B$24</x:f>
        <x:v>3450000</x:v>
      </x:c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87" t="n">
        <x:f>A158+1</x:f>
        <x:v>154</x:v>
      </x:c>
      <x:c r="B159" s="188" t="n">
        <x:f>EDATE(B158,1)</x:f>
        <x:v>50979</x:v>
      </x:c>
      <x:c r="C159" s="189" t="n">
        <x:f>Plano!$B$7+A159/12</x:f>
        <x:v>47.833333333333336</x:v>
      </x:c>
      <x:c r="D159" s="190" t="n">
        <x:f>G158</x:f>
        <x:v>1728027.7609272602</x:v>
      </x:c>
      <x:c r="E159" s="190" t="n">
        <x:f>IF(C159&lt;=Plano!$B$8,Plano!$B$17,0)</x:f>
        <x:v>5000</x:v>
      </x:c>
      <x:c r="F159" s="190" t="n">
        <x:f>D159*Plano!$B$21</x:f>
        <x:v>8095.918873297372</x:v>
      </x:c>
      <x:c r="G159" s="190" t="n">
        <x:f>D159+E159+F159</x:f>
        <x:v>1741123.6798005574</x:v>
      </x:c>
      <x:c r="H159" s="191" t="n">
        <x:f>IF(AND(C159&lt;=Plano!$B$8,G159&gt;=Plano!$B$24),1,0)</x:f>
        <x:v>0</x:v>
      </x:c>
      <x:c r="I159" s="192" t="n">
        <x:f>IFERROR(G159/Plano!$B$24,0)</x:f>
        <x:v>0.5046735303769732</x:v>
      </x:c>
      <x:c r="J159" s="193" t="n">
        <x:f>Plano!$B$24</x:f>
        <x:v>3450000</x:v>
      </x:c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87" t="n">
        <x:f>A159+1</x:f>
        <x:v>155</x:v>
      </x:c>
      <x:c r="B160" s="188" t="n">
        <x:f>EDATE(B159,1)</x:f>
        <x:v>51010</x:v>
      </x:c>
      <x:c r="C160" s="189" t="n">
        <x:f>Plano!$B$7+A160/12</x:f>
        <x:v>47.916666666666664</x:v>
      </x:c>
      <x:c r="D160" s="190" t="n">
        <x:f>G159</x:f>
        <x:v>1741123.6798005574</x:v>
      </x:c>
      <x:c r="E160" s="190" t="n">
        <x:f>IF(C160&lt;=Plano!$B$8,Plano!$B$17,0)</x:f>
        <x:v>5000</x:v>
      </x:c>
      <x:c r="F160" s="190" t="n">
        <x:f>D160*Plano!$B$21</x:f>
        <x:v>8157.274077864575</x:v>
      </x:c>
      <x:c r="G160" s="190" t="n">
        <x:f>D160+E160+F160</x:f>
        <x:v>1754280.953878422</x:v>
      </x:c>
      <x:c r="H160" s="191" t="n">
        <x:f>IF(AND(C160&lt;=Plano!$B$8,G160&gt;=Plano!$B$24),1,0)</x:f>
        <x:v>0</x:v>
      </x:c>
      <x:c r="I160" s="192" t="n">
        <x:f>IFERROR(G160/Plano!$B$24,0)</x:f>
        <x:v>0.5084872330082383</x:v>
      </x:c>
      <x:c r="J160" s="193" t="n">
        <x:f>Plano!$B$24</x:f>
        <x:v>3450000</x:v>
      </x:c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87" t="n">
        <x:f>A160+1</x:f>
        <x:v>156</x:v>
      </x:c>
      <x:c r="B161" s="188" t="n">
        <x:f>EDATE(B160,1)</x:f>
        <x:v>51041</x:v>
      </x:c>
      <x:c r="C161" s="189" t="n">
        <x:f>Plano!$B$7+A161/12</x:f>
        <x:v>48</x:v>
      </x:c>
      <x:c r="D161" s="190" t="n">
        <x:f>G160</x:f>
        <x:v>1754280.953878422</x:v>
      </x:c>
      <x:c r="E161" s="190" t="n">
        <x:f>IF(C161&lt;=Plano!$B$8,Plano!$B$17,0)</x:f>
        <x:v>5000</x:v>
      </x:c>
      <x:c r="F161" s="190" t="n">
        <x:f>D161*Plano!$B$21</x:f>
        <x:v>8218.916735428695</x:v>
      </x:c>
      <x:c r="G161" s="190" t="n">
        <x:f>D161+E161+F161</x:f>
        <x:v>1767499.8706138507</x:v>
      </x:c>
      <x:c r="H161" s="191" t="n">
        <x:f>IF(AND(C161&lt;=Plano!$B$8,G161&gt;=Plano!$B$24),1,0)</x:f>
        <x:v>0</x:v>
      </x:c>
      <x:c r="I161" s="192" t="n">
        <x:f>IFERROR(G161/Plano!$B$24,0)</x:f>
        <x:v>0.5123188030764785</x:v>
      </x:c>
      <x:c r="J161" s="193" t="n">
        <x:f>Plano!$B$24</x:f>
        <x:v>3450000</x:v>
      </x:c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87" t="n">
        <x:f>A161+1</x:f>
        <x:v>157</x:v>
      </x:c>
      <x:c r="B162" s="188" t="n">
        <x:f>EDATE(B161,1)</x:f>
        <x:v>51071</x:v>
      </x:c>
      <x:c r="C162" s="189" t="n">
        <x:f>Plano!$B$7+A162/12</x:f>
        <x:v>48.083333333333336</x:v>
      </x:c>
      <x:c r="D162" s="190" t="n">
        <x:f>G161</x:f>
        <x:v>1767499.8706138507</x:v>
      </x:c>
      <x:c r="E162" s="190" t="n">
        <x:f>IF(C162&lt;=Plano!$B$8,Plano!$B$17,0)</x:f>
        <x:v>5000</x:v>
      </x:c>
      <x:c r="F162" s="190" t="n">
        <x:f>D162*Plano!$B$21</x:f>
        <x:v>8280.84819272512</x:v>
      </x:c>
      <x:c r="G162" s="190" t="n">
        <x:f>D162+E162+F162</x:f>
        <x:v>1780780.7188065758</x:v>
      </x:c>
      <x:c r="H162" s="191" t="n">
        <x:f>IF(AND(C162&lt;=Plano!$B$8,G162&gt;=Plano!$B$24),1,0)</x:f>
        <x:v>0</x:v>
      </x:c>
      <x:c r="I162" s="192" t="n">
        <x:f>IFERROR(G162/Plano!$B$24,0)</x:f>
        <x:v>0.5161683242917611</x:v>
      </x:c>
      <x:c r="J162" s="193" t="n">
        <x:f>Plano!$B$24</x:f>
        <x:v>3450000</x:v>
      </x:c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87" t="n">
        <x:f>A162+1</x:f>
        <x:v>158</x:v>
      </x:c>
      <x:c r="B163" s="188" t="n">
        <x:f>EDATE(B162,1)</x:f>
        <x:v>51102</x:v>
      </x:c>
      <x:c r="C163" s="189" t="n">
        <x:f>Plano!$B$7+A163/12</x:f>
        <x:v>48.166666666666664</x:v>
      </x:c>
      <x:c r="D163" s="190" t="n">
        <x:f>G162</x:f>
        <x:v>1780780.7188065758</x:v>
      </x:c>
      <x:c r="E163" s="190" t="n">
        <x:f>IF(C163&lt;=Plano!$B$8,Plano!$B$17,0)</x:f>
        <x:v>5000</x:v>
      </x:c>
      <x:c r="F163" s="190" t="n">
        <x:f>D163*Plano!$B$21</x:f>
        <x:v>8343.069802798782</x:v>
      </x:c>
      <x:c r="G163" s="190" t="n">
        <x:f>D163+E163+F163</x:f>
        <x:v>1794123.7886093745</x:v>
      </x:c>
      <x:c r="H163" s="191" t="n">
        <x:f>IF(AND(C163&lt;=Plano!$B$8,G163&gt;=Plano!$B$24),1,0)</x:f>
        <x:v>0</x:v>
      </x:c>
      <x:c r="I163" s="192" t="n">
        <x:f>IFERROR(G163/Plano!$B$24,0)</x:f>
        <x:v>0.5200358807563404</x:v>
      </x:c>
      <x:c r="J163" s="193" t="n">
        <x:f>Plano!$B$24</x:f>
        <x:v>3450000</x:v>
      </x:c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87" t="n">
        <x:f>A163+1</x:f>
        <x:v>159</x:v>
      </x:c>
      <x:c r="B164" s="188" t="n">
        <x:f>EDATE(B163,1)</x:f>
        <x:v>51132</x:v>
      </x:c>
      <x:c r="C164" s="189" t="n">
        <x:f>Plano!$B$7+A164/12</x:f>
        <x:v>48.25</x:v>
      </x:c>
      <x:c r="D164" s="190" t="n">
        <x:f>G163</x:f>
        <x:v>1794123.7886093745</x:v>
      </x:c>
      <x:c r="E164" s="190" t="n">
        <x:f>IF(C164&lt;=Plano!$B$8,Plano!$B$17,0)</x:f>
        <x:v>5000</x:v>
      </x:c>
      <x:c r="F164" s="190" t="n">
        <x:f>D164*Plano!$B$21</x:f>
        <x:v>8405.582925033714</x:v>
      </x:c>
      <x:c r="G164" s="190" t="n">
        <x:f>D164+E164+F164</x:f>
        <x:v>1807529.3715344083</x:v>
      </x:c>
      <x:c r="H164" s="191" t="n">
        <x:f>IF(AND(C164&lt;=Plano!$B$8,G164&gt;=Plano!$B$24),1,0)</x:f>
        <x:v>0</x:v>
      </x:c>
      <x:c r="I164" s="192" t="n">
        <x:f>IFERROR(G164/Plano!$B$24,0)</x:f>
        <x:v>0.5239215569664951</x:v>
      </x:c>
      <x:c r="J164" s="193" t="n">
        <x:f>Plano!$B$24</x:f>
        <x:v>3450000</x:v>
      </x:c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87" t="n">
        <x:f>A164+1</x:f>
        <x:v>160</x:v>
      </x:c>
      <x:c r="B165" s="188" t="n">
        <x:f>EDATE(B164,1)</x:f>
        <x:v>51163</x:v>
      </x:c>
      <x:c r="C165" s="189" t="n">
        <x:f>Plano!$B$7+A165/12</x:f>
        <x:v>48.333333333333336</x:v>
      </x:c>
      <x:c r="D165" s="190" t="n">
        <x:f>G164</x:f>
        <x:v>1807529.3715344083</x:v>
      </x:c>
      <x:c r="E165" s="190" t="n">
        <x:f>IF(C165&lt;=Plano!$B$8,Plano!$B$17,0)</x:f>
        <x:v>5000</x:v>
      </x:c>
      <x:c r="F165" s="190" t="n">
        <x:f>D165*Plano!$B$21</x:f>
        <x:v>8468.38892518275</x:v>
      </x:c>
      <x:c r="G165" s="190" t="n">
        <x:f>D165+E165+F165</x:f>
        <x:v>1820997.7604595912</x:v>
      </x:c>
      <x:c r="H165" s="191" t="n">
        <x:f>IF(AND(C165&lt;=Plano!$B$8,G165&gt;=Plano!$B$24),1,0)</x:f>
        <x:v>0</x:v>
      </x:c>
      <x:c r="I165" s="192" t="n">
        <x:f>IFERROR(G165/Plano!$B$24,0)</x:f>
        <x:v>0.5278254378143743</x:v>
      </x:c>
      <x:c r="J165" s="193" t="n">
        <x:f>Plano!$B$24</x:f>
        <x:v>3450000</x:v>
      </x:c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87" t="n">
        <x:f>A165+1</x:f>
        <x:v>161</x:v>
      </x:c>
      <x:c r="B166" s="188" t="n">
        <x:f>EDATE(B165,1)</x:f>
        <x:v>51194</x:v>
      </x:c>
      <x:c r="C166" s="189" t="n">
        <x:f>Plano!$B$7+A166/12</x:f>
        <x:v>48.416666666666664</x:v>
      </x:c>
      <x:c r="D166" s="190" t="n">
        <x:f>G165</x:f>
        <x:v>1820997.7604595912</x:v>
      </x:c>
      <x:c r="E166" s="190" t="n">
        <x:f>IF(C166&lt;=Plano!$B$8,Plano!$B$17,0)</x:f>
        <x:v>5000</x:v>
      </x:c>
      <x:c r="F166" s="190" t="n">
        <x:f>D166*Plano!$B$21</x:f>
        <x:v>8531.489175397357</x:v>
      </x:c>
      <x:c r="G166" s="190" t="n">
        <x:f>D166+E166+F166</x:f>
        <x:v>1834529.2496349886</x:v>
      </x:c>
      <x:c r="H166" s="191" t="n">
        <x:f>IF(AND(C166&lt;=Plano!$B$8,G166&gt;=Plano!$B$24),1,0)</x:f>
        <x:v>0</x:v>
      </x:c>
      <x:c r="I166" s="192" t="n">
        <x:f>IFERROR(G166/Plano!$B$24,0)</x:f>
        <x:v>0.5317476085898518</x:v>
      </x:c>
      <x:c r="J166" s="193" t="n">
        <x:f>Plano!$B$24</x:f>
        <x:v>3450000</x:v>
      </x:c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87" t="n">
        <x:f>A166+1</x:f>
        <x:v>162</x:v>
      </x:c>
      <x:c r="B167" s="188" t="n">
        <x:f>EDATE(B166,1)</x:f>
        <x:v>51223</x:v>
      </x:c>
      <x:c r="C167" s="189" t="n">
        <x:f>Plano!$B$7+A167/12</x:f>
        <x:v>48.5</x:v>
      </x:c>
      <x:c r="D167" s="190" t="n">
        <x:f>G166</x:f>
        <x:v>1834529.2496349886</x:v>
      </x:c>
      <x:c r="E167" s="190" t="n">
        <x:f>IF(C167&lt;=Plano!$B$8,Plano!$B$17,0)</x:f>
        <x:v>5000</x:v>
      </x:c>
      <x:c r="F167" s="190" t="n">
        <x:f>D167*Plano!$B$21</x:f>
        <x:v>8594.88505425762</x:v>
      </x:c>
      <x:c r="G167" s="190" t="n">
        <x:f>D167+E167+F167</x:f>
        <x:v>1848124.1346892463</x:v>
      </x:c>
      <x:c r="H167" s="191" t="n">
        <x:f>IF(AND(C167&lt;=Plano!$B$8,G167&gt;=Plano!$B$24),1,0)</x:f>
        <x:v>0</x:v>
      </x:c>
      <x:c r="I167" s="192" t="n">
        <x:f>IFERROR(G167/Plano!$B$24,0)</x:f>
        <x:v>0.5356881549823902</x:v>
      </x:c>
      <x:c r="J167" s="193" t="n">
        <x:f>Plano!$B$24</x:f>
        <x:v>3450000</x:v>
      </x:c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87" t="n">
        <x:f>A167+1</x:f>
        <x:v>163</x:v>
      </x:c>
      <x:c r="B168" s="188" t="n">
        <x:f>EDATE(B167,1)</x:f>
        <x:v>51254</x:v>
      </x:c>
      <x:c r="C168" s="189" t="n">
        <x:f>Plano!$B$7+A168/12</x:f>
        <x:v>48.583333333333336</x:v>
      </x:c>
      <x:c r="D168" s="190" t="n">
        <x:f>G167</x:f>
        <x:v>1848124.1346892463</x:v>
      </x:c>
      <x:c r="E168" s="190" t="n">
        <x:f>IF(C168&lt;=Plano!$B$8,Plano!$B$17,0)</x:f>
        <x:v>5000</x:v>
      </x:c>
      <x:c r="F168" s="190" t="n">
        <x:f>D168*Plano!$B$21</x:f>
        <x:v>8658.577946802365</x:v>
      </x:c>
      <x:c r="G168" s="190" t="n">
        <x:f>D168+E168+F168</x:f>
        <x:v>1861782.7126360487</x:v>
      </x:c>
      <x:c r="H168" s="191" t="n">
        <x:f>IF(AND(C168&lt;=Plano!$B$8,G168&gt;=Plano!$B$24),1,0)</x:f>
        <x:v>0</x:v>
      </x:c>
      <x:c r="I168" s="192" t="n">
        <x:f>IFERROR(G168/Plano!$B$24,0)</x:f>
        <x:v>0.5396471630829126</x:v>
      </x:c>
      <x:c r="J168" s="193" t="n">
        <x:f>Plano!$B$24</x:f>
        <x:v>3450000</x:v>
      </x:c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87" t="n">
        <x:f>A168+1</x:f>
        <x:v>164</x:v>
      </x:c>
      <x:c r="B169" s="188" t="n">
        <x:f>EDATE(B168,1)</x:f>
        <x:v>51284</x:v>
      </x:c>
      <x:c r="C169" s="189" t="n">
        <x:f>Plano!$B$7+A169/12</x:f>
        <x:v>48.666666666666664</x:v>
      </x:c>
      <x:c r="D169" s="190" t="n">
        <x:f>G168</x:f>
        <x:v>1861782.7126360487</x:v>
      </x:c>
      <x:c r="E169" s="190" t="n">
        <x:f>IF(C169&lt;=Plano!$B$8,Plano!$B$17,0)</x:f>
        <x:v>5000</x:v>
      </x:c>
      <x:c r="F169" s="190" t="n">
        <x:f>D169*Plano!$B$21</x:f>
        <x:v>8722.5692445594</x:v>
      </x:c>
      <x:c r="G169" s="190" t="n">
        <x:f>D169+E169+F169</x:f>
        <x:v>1875505.281880608</x:v>
      </x:c>
      <x:c r="H169" s="191" t="n">
        <x:f>IF(AND(C169&lt;=Plano!$B$8,G169&gt;=Plano!$B$24),1,0)</x:f>
        <x:v>0</x:v>
      </x:c>
      <x:c r="I169" s="192" t="n">
        <x:f>IFERROR(G169/Plano!$B$24,0)</x:f>
        <x:v>0.5436247193856835</x:v>
      </x:c>
      <x:c r="J169" s="193" t="n">
        <x:f>Plano!$B$24</x:f>
        <x:v>3450000</x:v>
      </x:c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87" t="n">
        <x:f>A169+1</x:f>
        <x:v>165</x:v>
      </x:c>
      <x:c r="B170" s="188" t="n">
        <x:f>EDATE(B169,1)</x:f>
        <x:v>51315</x:v>
      </x:c>
      <x:c r="C170" s="189" t="n">
        <x:f>Plano!$B$7+A170/12</x:f>
        <x:v>48.75</x:v>
      </x:c>
      <x:c r="D170" s="190" t="n">
        <x:f>G169</x:f>
        <x:v>1875505.281880608</x:v>
      </x:c>
      <x:c r="E170" s="190" t="n">
        <x:f>IF(C170&lt;=Plano!$B$8,Plano!$B$17,0)</x:f>
        <x:v>5000</x:v>
      </x:c>
      <x:c r="F170" s="190" t="n">
        <x:f>D170*Plano!$B$21</x:f>
        <x:v>8786.860345575938</x:v>
      </x:c>
      <x:c r="G170" s="190" t="n">
        <x:f>D170+E170+F170</x:f>
        <x:v>1889292.142226184</x:v>
      </x:c>
      <x:c r="H170" s="191" t="n">
        <x:f>IF(AND(C170&lt;=Plano!$B$8,G170&gt;=Plano!$B$24),1,0)</x:f>
        <x:v>0</x:v>
      </x:c>
      <x:c r="I170" s="192" t="n">
        <x:f>IFERROR(G170/Plano!$B$24,0)</x:f>
        <x:v>0.5476209107901983</x:v>
      </x:c>
      <x:c r="J170" s="193" t="n">
        <x:f>Plano!$B$24</x:f>
        <x:v>3450000</x:v>
      </x:c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87" t="n">
        <x:f>A170+1</x:f>
        <x:v>166</x:v>
      </x:c>
      <x:c r="B171" s="188" t="n">
        <x:f>EDATE(B170,1)</x:f>
        <x:v>51345</x:v>
      </x:c>
      <x:c r="C171" s="189" t="n">
        <x:f>Plano!$B$7+A171/12</x:f>
        <x:v>48.833333333333336</x:v>
      </x:c>
      <x:c r="D171" s="190" t="n">
        <x:f>G170</x:f>
        <x:v>1889292.142226184</x:v>
      </x:c>
      <x:c r="E171" s="190" t="n">
        <x:f>IF(C171&lt;=Plano!$B$8,Plano!$B$17,0)</x:f>
        <x:v>5000</x:v>
      </x:c>
      <x:c r="F171" s="190" t="n">
        <x:f>D171*Plano!$B$21</x:f>
        <x:v>8851.452654449131</x:v>
      </x:c>
      <x:c r="G171" s="190" t="n">
        <x:f>D171+E171+F171</x:f>
        <x:v>1903143.594880633</x:v>
      </x:c>
      <x:c r="H171" s="191" t="n">
        <x:f>IF(AND(C171&lt;=Plano!$B$8,G171&gt;=Plano!$B$24),1,0)</x:f>
        <x:v>0</x:v>
      </x:c>
      <x:c r="I171" s="192" t="n">
        <x:f>IFERROR(G171/Plano!$B$24,0)</x:f>
        <x:v>0.551635824603082</x:v>
      </x:c>
      <x:c r="J171" s="193" t="n">
        <x:f>Plano!$B$24</x:f>
        <x:v>3450000</x:v>
      </x:c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87" t="n">
        <x:f>A171+1</x:f>
        <x:v>167</x:v>
      </x:c>
      <x:c r="B172" s="188" t="n">
        <x:f>EDATE(B171,1)</x:f>
        <x:v>51376</x:v>
      </x:c>
      <x:c r="C172" s="189" t="n">
        <x:f>Plano!$B$7+A172/12</x:f>
        <x:v>48.916666666666664</x:v>
      </x:c>
      <x:c r="D172" s="190" t="n">
        <x:f>G171</x:f>
        <x:v>1903143.594880633</x:v>
      </x:c>
      <x:c r="E172" s="190" t="n">
        <x:f>IF(C172&lt;=Plano!$B$8,Plano!$B$17,0)</x:f>
        <x:v>5000</x:v>
      </x:c>
      <x:c r="F172" s="190" t="n">
        <x:f>D172*Plano!$B$21</x:f>
        <x:v>8916.34758235675</x:v>
      </x:c>
      <x:c r="G172" s="190" t="n">
        <x:f>D172+E172+F172</x:f>
        <x:v>1917059.9424629898</x:v>
      </x:c>
      <x:c r="H172" s="191" t="n">
        <x:f>IF(AND(C172&lt;=Plano!$B$8,G172&gt;=Plano!$B$24),1,0)</x:f>
        <x:v>0</x:v>
      </x:c>
      <x:c r="I172" s="192" t="n">
        <x:f>IFERROR(G172/Plano!$B$24,0)</x:f>
        <x:v>0.5556695485399971</x:v>
      </x:c>
      <x:c r="J172" s="193" t="n">
        <x:f>Plano!$B$24</x:f>
        <x:v>3450000</x:v>
      </x:c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87" t="n">
        <x:f>A172+1</x:f>
        <x:v>168</x:v>
      </x:c>
      <x:c r="B173" s="188" t="n">
        <x:f>EDATE(B172,1)</x:f>
        <x:v>51407</x:v>
      </x:c>
      <x:c r="C173" s="189" t="n">
        <x:f>Plano!$B$7+A173/12</x:f>
        <x:v>49</x:v>
      </x:c>
      <x:c r="D173" s="190" t="n">
        <x:f>G172</x:f>
        <x:v>1917059.9424629898</x:v>
      </x:c>
      <x:c r="E173" s="190" t="n">
        <x:f>IF(C173&lt;=Plano!$B$8,Plano!$B$17,0)</x:f>
        <x:v>5000</x:v>
      </x:c>
      <x:c r="F173" s="190" t="n">
        <x:f>D173*Plano!$B$21</x:f>
        <x:v>8981.54654708803</x:v>
      </x:c>
      <x:c r="G173" s="190" t="n">
        <x:f>D173+E173+F173</x:f>
        <x:v>1931041.489010078</x:v>
      </x:c>
      <x:c r="H173" s="191" t="n">
        <x:f>IF(AND(C173&lt;=Plano!$B$8,G173&gt;=Plano!$B$24),1,0)</x:f>
        <x:v>0</x:v>
      </x:c>
      <x:c r="I173" s="192" t="n">
        <x:f>IFERROR(G173/Plano!$B$24,0)</x:f>
        <x:v>0.5597221707275588</x:v>
      </x:c>
      <x:c r="J173" s="193" t="n">
        <x:f>Plano!$B$24</x:f>
        <x:v>3450000</x:v>
      </x:c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87" t="n">
        <x:f>A173+1</x:f>
        <x:v>169</x:v>
      </x:c>
      <x:c r="B174" s="188" t="n">
        <x:f>EDATE(B173,1)</x:f>
        <x:v>51437</x:v>
      </x:c>
      <x:c r="C174" s="189" t="n">
        <x:f>Plano!$B$7+A174/12</x:f>
        <x:v>49.083333333333336</x:v>
      </x:c>
      <x:c r="D174" s="190" t="n">
        <x:f>G173</x:f>
        <x:v>1931041.489010078</x:v>
      </x:c>
      <x:c r="E174" s="190" t="n">
        <x:f>IF(C174&lt;=Plano!$B$8,Plano!$B$17,0)</x:f>
        <x:v>5000</x:v>
      </x:c>
      <x:c r="F174" s="190" t="n">
        <x:f>D174*Plano!$B$21</x:f>
        <x:v>9047.050973074633</x:v>
      </x:c>
      <x:c r="G174" s="190" t="n">
        <x:f>D174+E174+F174</x:f>
        <x:v>1945088.5399831526</x:v>
      </x:c>
      <x:c r="H174" s="191" t="n">
        <x:f>IF(AND(C174&lt;=Plano!$B$8,G174&gt;=Plano!$B$24),1,0)</x:f>
        <x:v>0</x:v>
      </x:c>
      <x:c r="I174" s="192" t="n">
        <x:f>IFERROR(G174/Plano!$B$24,0)</x:f>
        <x:v>0.5637937797052617</x:v>
      </x:c>
      <x:c r="J174" s="193" t="n">
        <x:f>Plano!$B$24</x:f>
        <x:v>3450000</x:v>
      </x:c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87" t="n">
        <x:f>A174+1</x:f>
        <x:v>170</x:v>
      </x:c>
      <x:c r="B175" s="188" t="n">
        <x:f>EDATE(B174,1)</x:f>
        <x:v>51468</x:v>
      </x:c>
      <x:c r="C175" s="189" t="n">
        <x:f>Plano!$B$7+A175/12</x:f>
        <x:v>49.166666666666664</x:v>
      </x:c>
      <x:c r="D175" s="190" t="n">
        <x:f>G174</x:f>
        <x:v>1945088.5399831526</x:v>
      </x:c>
      <x:c r="E175" s="190" t="n">
        <x:f>IF(C175&lt;=Plano!$B$8,Plano!$B$17,0)</x:f>
        <x:v>5000</x:v>
      </x:c>
      <x:c r="F175" s="190" t="n">
        <x:f>D175*Plano!$B$21</x:f>
        <x:v>9112.862291421778</x:v>
      </x:c>
      <x:c r="G175" s="190" t="n">
        <x:f>D175+E175+F175</x:f>
        <x:v>1959201.4022745744</x:v>
      </x:c>
      <x:c r="H175" s="191" t="n">
        <x:f>IF(AND(C175&lt;=Plano!$B$8,G175&gt;=Plano!$B$24),1,0)</x:f>
        <x:v>0</x:v>
      </x:c>
      <x:c r="I175" s="192" t="n">
        <x:f>IFERROR(G175/Plano!$B$24,0)</x:f>
        <x:v>0.5678844644274129</x:v>
      </x:c>
      <x:c r="J175" s="193" t="n">
        <x:f>Plano!$B$24</x:f>
        <x:v>3450000</x:v>
      </x:c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87" t="n">
        <x:f>A175+1</x:f>
        <x:v>171</x:v>
      </x:c>
      <x:c r="B176" s="188" t="n">
        <x:f>EDATE(B175,1)</x:f>
        <x:v>51498</x:v>
      </x:c>
      <x:c r="C176" s="189" t="n">
        <x:f>Plano!$B$7+A176/12</x:f>
        <x:v>49.25</x:v>
      </x:c>
      <x:c r="D176" s="190" t="n">
        <x:f>G175</x:f>
        <x:v>1959201.4022745744</x:v>
      </x:c>
      <x:c r="E176" s="190" t="n">
        <x:f>IF(C176&lt;=Plano!$B$8,Plano!$B$17,0)</x:f>
        <x:v>5000</x:v>
      </x:c>
      <x:c r="F176" s="190" t="n">
        <x:f>D176*Plano!$B$21</x:f>
        <x:v>9178.981939939495</x:v>
      </x:c>
      <x:c r="G176" s="190" t="n">
        <x:f>D176+E176+F176</x:f>
        <x:v>1973380.384214514</x:v>
      </x:c>
      <x:c r="H176" s="191" t="n">
        <x:f>IF(AND(C176&lt;=Plano!$B$8,G176&gt;=Plano!$B$24),1,0)</x:f>
        <x:v>0</x:v>
      </x:c>
      <x:c r="I176" s="192" t="n">
        <x:f>IFERROR(G176/Plano!$B$24,0)</x:f>
        <x:v>0.5719943142650765</x:v>
      </x:c>
      <x:c r="J176" s="193" t="n">
        <x:f>Plano!$B$24</x:f>
        <x:v>3450000</x:v>
      </x:c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87" t="n">
        <x:f>A176+1</x:f>
        <x:v>172</x:v>
      </x:c>
      <x:c r="B177" s="188" t="n">
        <x:f>EDATE(B176,1)</x:f>
        <x:v>51529</x:v>
      </x:c>
      <x:c r="C177" s="189" t="n">
        <x:f>Plano!$B$7+A177/12</x:f>
        <x:v>49.333333333333336</x:v>
      </x:c>
      <x:c r="D177" s="190" t="n">
        <x:f>G176</x:f>
        <x:v>1973380.384214514</x:v>
      </x:c>
      <x:c r="E177" s="190" t="n">
        <x:f>IF(C177&lt;=Plano!$B$8,Plano!$B$17,0)</x:f>
        <x:v>5000</x:v>
      </x:c>
      <x:c r="F177" s="190" t="n">
        <x:f>D177*Plano!$B$21</x:f>
        <x:v>9245.411363174051</x:v>
      </x:c>
      <x:c r="G177" s="190" t="n">
        <x:f>D177+E177+F177</x:f>
        <x:v>1987625.795577688</x:v>
      </x:c>
      <x:c r="H177" s="191" t="n">
        <x:f>IF(AND(C177&lt;=Plano!$B$8,G177&gt;=Plano!$B$24),1,0)</x:f>
        <x:v>0</x:v>
      </x:c>
      <x:c r="I177" s="192" t="n">
        <x:f>IFERROR(G177/Plano!$B$24,0)</x:f>
        <x:v>0.5761234190080254</x:v>
      </x:c>
      <x:c r="J177" s="193" t="n">
        <x:f>Plano!$B$24</x:f>
        <x:v>3450000</x:v>
      </x:c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87" t="n">
        <x:f>A177+1</x:f>
        <x:v>173</x:v>
      </x:c>
      <x:c r="B178" s="188" t="n">
        <x:f>EDATE(B177,1)</x:f>
        <x:v>51560</x:v>
      </x:c>
      <x:c r="C178" s="189" t="n">
        <x:f>Plano!$B$7+A178/12</x:f>
        <x:v>49.416666666666664</x:v>
      </x:c>
      <x:c r="D178" s="190" t="n">
        <x:f>G177</x:f>
        <x:v>1987625.795577688</x:v>
      </x:c>
      <x:c r="E178" s="190" t="n">
        <x:f>IF(C178&lt;=Plano!$B$8,Plano!$B$17,0)</x:f>
        <x:v>5000</x:v>
      </x:c>
      <x:c r="F178" s="190" t="n">
        <x:f>D178*Plano!$B$21</x:f>
        <x:v>9312.1520124395</x:v>
      </x:c>
      <x:c r="G178" s="190" t="n">
        <x:f>D178+E178+F178</x:f>
        <x:v>2001937.9475901274</x:v>
      </x:c>
      <x:c r="H178" s="191" t="n">
        <x:f>IF(AND(C178&lt;=Plano!$B$8,G178&gt;=Plano!$B$24),1,0)</x:f>
        <x:v>0</x:v>
      </x:c>
      <x:c r="I178" s="192" t="n">
        <x:f>IFERROR(G178/Plano!$B$24,0)</x:f>
        <x:v>0.5802718688667036</x:v>
      </x:c>
      <x:c r="J178" s="193" t="n">
        <x:f>Plano!$B$24</x:f>
        <x:v>3450000</x:v>
      </x:c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87" t="n">
        <x:f>A178+1</x:f>
        <x:v>174</x:v>
      </x:c>
      <x:c r="B179" s="188" t="n">
        <x:f>EDATE(B178,1)</x:f>
        <x:v>51588</x:v>
      </x:c>
      <x:c r="C179" s="189" t="n">
        <x:f>Plano!$B$7+A179/12</x:f>
        <x:v>49.5</x:v>
      </x:c>
      <x:c r="D179" s="190" t="n">
        <x:f>G178</x:f>
        <x:v>2001937.9475901274</x:v>
      </x:c>
      <x:c r="E179" s="190" t="n">
        <x:f>IF(C179&lt;=Plano!$B$8,Plano!$B$17,0)</x:f>
        <x:v>5000</x:v>
      </x:c>
      <x:c r="F179" s="190" t="n">
        <x:f>D179*Plano!$B$21</x:f>
        <x:v>9379.205345849394</x:v>
      </x:c>
      <x:c r="G179" s="190" t="n">
        <x:f>D179+E179+F179</x:f>
        <x:v>2016317.1529359769</x:v>
      </x:c>
      <x:c r="H179" s="191" t="n">
        <x:f>IF(AND(C179&lt;=Plano!$B$8,G179&gt;=Plano!$B$24),1,0)</x:f>
        <x:v>0</x:v>
      </x:c>
      <x:c r="I179" s="192" t="n">
        <x:f>IFERROR(G179/Plano!$B$24,0)</x:f>
        <x:v>0.5844397544741962</x:v>
      </x:c>
      <x:c r="J179" s="193" t="n">
        <x:f>Plano!$B$24</x:f>
        <x:v>3450000</x:v>
      </x:c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87" t="n">
        <x:f>A179+1</x:f>
        <x:v>175</x:v>
      </x:c>
      <x:c r="B180" s="188" t="n">
        <x:f>EDATE(B179,1)</x:f>
        <x:v>51619</x:v>
      </x:c>
      <x:c r="C180" s="189" t="n">
        <x:f>Plano!$B$7+A180/12</x:f>
        <x:v>49.583333333333336</x:v>
      </x:c>
      <x:c r="D180" s="190" t="n">
        <x:f>G179</x:f>
        <x:v>2016317.1529359769</x:v>
      </x:c>
      <x:c r="E180" s="190" t="n">
        <x:f>IF(C180&lt;=Plano!$B$8,Plano!$B$17,0)</x:f>
        <x:v>5000</x:v>
      </x:c>
      <x:c r="F180" s="190" t="n">
        <x:f>D180*Plano!$B$21</x:f>
        <x:v>9446.572828348642</x:v>
      </x:c>
      <x:c r="G180" s="190" t="n">
        <x:f>D180+E180+F180</x:f>
        <x:v>2030763.7257643256</x:v>
      </x:c>
      <x:c r="H180" s="191" t="n">
        <x:f>IF(AND(C180&lt;=Plano!$B$8,G180&gt;=Plano!$B$24),1,0)</x:f>
        <x:v>0</x:v>
      </x:c>
      <x:c r="I180" s="192" t="n">
        <x:f>IFERROR(G180/Plano!$B$24,0)</x:f>
        <x:v>0.5886271668882103</x:v>
      </x:c>
      <x:c r="J180" s="193" t="n">
        <x:f>Plano!$B$24</x:f>
        <x:v>3450000</x:v>
      </x:c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87" t="n">
        <x:f>A180+1</x:f>
        <x:v>176</x:v>
      </x:c>
      <x:c r="B181" s="188" t="n">
        <x:f>EDATE(B180,1)</x:f>
        <x:v>51649</x:v>
      </x:c>
      <x:c r="C181" s="189" t="n">
        <x:f>Plano!$B$7+A181/12</x:f>
        <x:v>49.666666666666664</x:v>
      </x:c>
      <x:c r="D181" s="190" t="n">
        <x:f>G180</x:f>
        <x:v>2030763.7257643256</x:v>
      </x:c>
      <x:c r="E181" s="190" t="n">
        <x:f>IF(C181&lt;=Plano!$B$8,Plano!$B$17,0)</x:f>
        <x:v>5000</x:v>
      </x:c>
      <x:c r="F181" s="190" t="n">
        <x:f>D181*Plano!$B$21</x:f>
        <x:v>9514.255931745507</x:v>
      </x:c>
      <x:c r="G181" s="190" t="n">
        <x:f>D181+E181+F181</x:f>
        <x:v>2045277.981696071</x:v>
      </x:c>
      <x:c r="H181" s="191" t="n">
        <x:f>IF(AND(C181&lt;=Plano!$B$8,G181&gt;=Plano!$B$24),1,0)</x:f>
        <x:v>0</x:v>
      </x:c>
      <x:c r="I181" s="192" t="n">
        <x:f>IFERROR(G181/Plano!$B$24,0)</x:f>
        <x:v>0.5928341975930641</x:v>
      </x:c>
      <x:c r="J181" s="193" t="n">
        <x:f>Plano!$B$24</x:f>
        <x:v>3450000</x:v>
      </x:c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87" t="n">
        <x:f>A181+1</x:f>
        <x:v>177</x:v>
      </x:c>
      <x:c r="B182" s="188" t="n">
        <x:f>EDATE(B181,1)</x:f>
        <x:v>51680</x:v>
      </x:c>
      <x:c r="C182" s="189" t="n">
        <x:f>Plano!$B$7+A182/12</x:f>
        <x:v>49.75</x:v>
      </x:c>
      <x:c r="D182" s="190" t="n">
        <x:f>G181</x:f>
        <x:v>2045277.981696071</x:v>
      </x:c>
      <x:c r="E182" s="190" t="n">
        <x:f>IF(C182&lt;=Plano!$B$8,Plano!$B$17,0)</x:f>
        <x:v>5000</x:v>
      </x:c>
      <x:c r="F182" s="190" t="n">
        <x:f>D182*Plano!$B$21</x:f>
        <x:v>9582.25613474377</x:v>
      </x:c>
      <x:c r="G182" s="190" t="n">
        <x:f>D182+E182+F182</x:f>
        <x:v>2059860.237830815</x:v>
      </x:c>
      <x:c r="H182" s="191" t="n">
        <x:f>IF(AND(C182&lt;=Plano!$B$8,G182&gt;=Plano!$B$24),1,0)</x:f>
        <x:v>0</x:v>
      </x:c>
      <x:c r="I182" s="192" t="n">
        <x:f>IFERROR(G182/Plano!$B$24,0)</x:f>
        <x:v>0.5970609385016855</x:v>
      </x:c>
      <x:c r="J182" s="193" t="n">
        <x:f>Plano!$B$24</x:f>
        <x:v>3450000</x:v>
      </x:c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87" t="n">
        <x:f>A182+1</x:f>
        <x:v>178</x:v>
      </x:c>
      <x:c r="B183" s="188" t="n">
        <x:f>EDATE(B182,1)</x:f>
        <x:v>51710</x:v>
      </x:c>
      <x:c r="C183" s="189" t="n">
        <x:f>Plano!$B$7+A183/12</x:f>
        <x:v>49.833333333333336</x:v>
      </x:c>
      <x:c r="D183" s="190" t="n">
        <x:f>G182</x:f>
        <x:v>2059860.237830815</x:v>
      </x:c>
      <x:c r="E183" s="190" t="n">
        <x:f>IF(C183&lt;=Plano!$B$8,Plano!$B$17,0)</x:f>
        <x:v>5000</x:v>
      </x:c>
      <x:c r="F183" s="190" t="n">
        <x:f>D183*Plano!$B$21</x:f>
        <x:v>9650.574922975029</x:v>
      </x:c>
      <x:c r="G183" s="190" t="n">
        <x:f>D183+E183+F183</x:f>
        <x:v>2074510.8127537898</x:v>
      </x:c>
      <x:c r="H183" s="191" t="n">
        <x:f>IF(AND(C183&lt;=Plano!$B$8,G183&gt;=Plano!$B$24),1,0)</x:f>
        <x:v>0</x:v>
      </x:c>
      <x:c r="I183" s="192" t="n">
        <x:f>IFERROR(G183/Plano!$B$24,0)</x:f>
        <x:v>0.6013074819576203</x:v>
      </x:c>
      <x:c r="J183" s="193" t="n">
        <x:f>Plano!$B$24</x:f>
        <x:v>3450000</x:v>
      </x:c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87" t="n">
        <x:f>A183+1</x:f>
        <x:v>179</x:v>
      </x:c>
      <x:c r="B184" s="188" t="n">
        <x:f>EDATE(B183,1)</x:f>
        <x:v>51741</x:v>
      </x:c>
      <x:c r="C184" s="189" t="n">
        <x:f>Plano!$B$7+A184/12</x:f>
        <x:v>49.916666666666664</x:v>
      </x:c>
      <x:c r="D184" s="190" t="n">
        <x:f>G183</x:f>
        <x:v>2074510.8127537898</x:v>
      </x:c>
      <x:c r="E184" s="190" t="n">
        <x:f>IF(C184&lt;=Plano!$B$8,Plano!$B$17,0)</x:f>
        <x:v>5000</x:v>
      </x:c>
      <x:c r="F184" s="190" t="n">
        <x:f>D184*Plano!$B$21</x:f>
        <x:v>9719.213789031166</x:v>
      </x:c>
      <x:c r="G184" s="190" t="n">
        <x:f>D184+E184+F184</x:f>
        <x:v>2089230.026542821</x:v>
      </x:c>
      <x:c r="H184" s="191" t="n">
        <x:f>IF(AND(C184&lt;=Plano!$B$8,G184&gt;=Plano!$B$24),1,0)</x:f>
        <x:v>0</x:v>
      </x:c>
      <x:c r="I184" s="192" t="n">
        <x:f>IFERROR(G184/Plano!$B$24,0)</x:f>
        <x:v>0.6055739207370495</x:v>
      </x:c>
      <x:c r="J184" s="193" t="n">
        <x:f>Plano!$B$24</x:f>
        <x:v>3450000</x:v>
      </x:c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87" t="n">
        <x:f>A184+1</x:f>
        <x:v>180</x:v>
      </x:c>
      <x:c r="B185" s="188" t="n">
        <x:f>EDATE(B184,1)</x:f>
        <x:v>51772</x:v>
      </x:c>
      <x:c r="C185" s="189" t="n">
        <x:f>Plano!$B$7+A185/12</x:f>
        <x:v>50</x:v>
      </x:c>
      <x:c r="D185" s="190" t="n">
        <x:f>G184</x:f>
        <x:v>2089230.026542821</x:v>
      </x:c>
      <x:c r="E185" s="190" t="n">
        <x:f>IF(C185&lt;=Plano!$B$8,Plano!$B$17,0)</x:f>
        <x:v>5000</x:v>
      </x:c>
      <x:c r="F185" s="190" t="n">
        <x:f>D185*Plano!$B$21</x:f>
        <x:v>9788.174232496942</x:v>
      </x:c>
      <x:c r="G185" s="190" t="n">
        <x:f>D185+E185+F185</x:f>
        <x:v>2104018.200775318</x:v>
      </x:c>
      <x:c r="H185" s="191" t="n">
        <x:f>IF(AND(C185&lt;=Plano!$B$8,G185&gt;=Plano!$B$24),1,0)</x:f>
        <x:v>0</x:v>
      </x:c>
      <x:c r="I185" s="192" t="n">
        <x:f>IFERROR(G185/Plano!$B$24,0)</x:f>
        <x:v>0.6098603480508168</x:v>
      </x:c>
      <x:c r="J185" s="193" t="n">
        <x:f>Plano!$B$24</x:f>
        <x:v>3450000</x:v>
      </x:c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87" t="n">
        <x:f>A185+1</x:f>
        <x:v>181</x:v>
      </x:c>
      <x:c r="B186" s="188" t="n">
        <x:f>EDATE(B185,1)</x:f>
        <x:v>51802</x:v>
      </x:c>
      <x:c r="C186" s="189" t="n">
        <x:f>Plano!$B$7+A186/12</x:f>
        <x:v>50.083333333333336</x:v>
      </x:c>
      <x:c r="D186" s="190" t="n">
        <x:f>G185</x:f>
        <x:v>2104018.200775318</x:v>
      </x:c>
      <x:c r="E186" s="190" t="n">
        <x:f>IF(C186&lt;=Plano!$B$8,Plano!$B$17,0)</x:f>
        <x:v>5000</x:v>
      </x:c>
      <x:c r="F186" s="190" t="n">
        <x:f>D186*Plano!$B$21</x:f>
        <x:v>9857.457759982772</x:v>
      </x:c>
      <x:c r="G186" s="190" t="n">
        <x:f>D186+E186+F186</x:f>
        <x:v>2118875.6585353008</x:v>
      </x:c>
      <x:c r="H186" s="191" t="n">
        <x:f>IF(AND(C186&lt;=Plano!$B$8,G186&gt;=Plano!$B$24),1,0)</x:f>
        <x:v>0</x:v>
      </x:c>
      <x:c r="I186" s="192" t="n">
        <x:f>IFERROR(G186/Plano!$B$24,0)</x:f>
        <x:v>0.6141668575464639</x:v>
      </x:c>
      <x:c r="J186" s="193" t="n">
        <x:f>Plano!$B$24</x:f>
        <x:v>3450000</x:v>
      </x:c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87" t="n">
        <x:f>A186+1</x:f>
        <x:v>182</x:v>
      </x:c>
      <x:c r="B187" s="188" t="n">
        <x:f>EDATE(B186,1)</x:f>
        <x:v>51833</x:v>
      </x:c>
      <x:c r="C187" s="189" t="n">
        <x:f>Plano!$B$7+A187/12</x:f>
        <x:v>50.166666666666664</x:v>
      </x:c>
      <x:c r="D187" s="190" t="n">
        <x:f>G186</x:f>
        <x:v>2118875.6585353008</x:v>
      </x:c>
      <x:c r="E187" s="190" t="n">
        <x:f>IF(C187&lt;=Plano!$B$8,Plano!$B$17,0)</x:f>
        <x:v>5000</x:v>
      </x:c>
      <x:c r="F187" s="190" t="n">
        <x:f>D187*Plano!$B$21</x:f>
        <x:v>9927.065885157635</x:v>
      </x:c>
      <x:c r="G187" s="190" t="n">
        <x:f>D187+E187+F187</x:f>
        <x:v>2133802.7244204585</x:v>
      </x:c>
      <x:c r="H187" s="191" t="n">
        <x:f>IF(AND(C187&lt;=Plano!$B$8,G187&gt;=Plano!$B$24),1,0)</x:f>
        <x:v>0</x:v>
      </x:c>
      <x:c r="I187" s="192" t="n">
        <x:f>IFERROR(G187/Plano!$B$24,0)</x:f>
        <x:v>0.6184935433102778</x:v>
      </x:c>
      <x:c r="J187" s="193" t="n">
        <x:f>Plano!$B$24</x:f>
        <x:v>3450000</x:v>
      </x:c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87" t="n">
        <x:f>A187+1</x:f>
        <x:v>183</x:v>
      </x:c>
      <x:c r="B188" s="188" t="n">
        <x:f>EDATE(B187,1)</x:f>
        <x:v>51863</x:v>
      </x:c>
      <x:c r="C188" s="189" t="n">
        <x:f>Plano!$B$7+A188/12</x:f>
        <x:v>50.25</x:v>
      </x:c>
      <x:c r="D188" s="190" t="n">
        <x:f>G187</x:f>
        <x:v>2133802.7244204585</x:v>
      </x:c>
      <x:c r="E188" s="190" t="n">
        <x:f>IF(C188&lt;=Plano!$B$8,Plano!$B$17,0)</x:f>
        <x:v>5000</x:v>
      </x:c>
      <x:c r="F188" s="190" t="n">
        <x:f>D188*Plano!$B$21</x:f>
        <x:v>9997.000128782145</x:v>
      </x:c>
      <x:c r="G188" s="190" t="n">
        <x:f>D188+E188+F188</x:f>
        <x:v>2148799.724549241</x:v>
      </x:c>
      <x:c r="H188" s="191" t="n">
        <x:f>IF(AND(C188&lt;=Plano!$B$8,G188&gt;=Plano!$B$24),1,0)</x:f>
        <x:v>0</x:v>
      </x:c>
      <x:c r="I188" s="192" t="n">
        <x:f>IFERROR(G188/Plano!$B$24,0)</x:f>
        <x:v>0.6228404998693452</x:v>
      </x:c>
      <x:c r="J188" s="193" t="n">
        <x:f>Plano!$B$24</x:f>
        <x:v>3450000</x:v>
      </x:c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87" t="n">
        <x:f>A188+1</x:f>
        <x:v>184</x:v>
      </x:c>
      <x:c r="B189" s="188" t="n">
        <x:f>EDATE(B188,1)</x:f>
        <x:v>51894</x:v>
      </x:c>
      <x:c r="C189" s="189" t="n">
        <x:f>Plano!$B$7+A189/12</x:f>
        <x:v>50.333333333333336</x:v>
      </x:c>
      <x:c r="D189" s="190" t="n">
        <x:f>G188</x:f>
        <x:v>2148799.724549241</x:v>
      </x:c>
      <x:c r="E189" s="190" t="n">
        <x:f>IF(C189&lt;=Plano!$B$8,Plano!$B$17,0)</x:f>
        <x:v>5000</x:v>
      </x:c>
      <x:c r="F189" s="190" t="n">
        <x:f>D189*Plano!$B$21</x:f>
        <x:v>10067.262018741772</x:v>
      </x:c>
      <x:c r="G189" s="190" t="n">
        <x:f>D189+E189+F189</x:f>
        <x:v>2163866.9865679825</x:v>
      </x:c>
      <x:c r="H189" s="191" t="n">
        <x:f>IF(AND(C189&lt;=Plano!$B$8,G189&gt;=Plano!$B$24),1,0)</x:f>
        <x:v>0</x:v>
      </x:c>
      <x:c r="I189" s="192" t="n">
        <x:f>IFERROR(G189/Plano!$B$24,0)</x:f>
        <x:v>0.6272078221936181</x:v>
      </x:c>
      <x:c r="J189" s="193" t="n">
        <x:f>Plano!$B$24</x:f>
        <x:v>3450000</x:v>
      </x:c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87" t="n">
        <x:f>A189+1</x:f>
        <x:v>185</x:v>
      </x:c>
      <x:c r="B190" s="188" t="n">
        <x:f>EDATE(B189,1)</x:f>
        <x:v>51925</x:v>
      </x:c>
      <x:c r="C190" s="189" t="n">
        <x:f>Plano!$B$7+A190/12</x:f>
        <x:v>50.416666666666664</x:v>
      </x:c>
      <x:c r="D190" s="190" t="n">
        <x:f>G189</x:f>
        <x:v>2163866.9865679825</x:v>
      </x:c>
      <x:c r="E190" s="190" t="n">
        <x:f>IF(C190&lt;=Plano!$B$8,Plano!$B$17,0)</x:f>
        <x:v>5000</x:v>
      </x:c>
      <x:c r="F190" s="190" t="n">
        <x:f>D190*Plano!$B$21</x:f>
        <x:v>10137.853090080227</x:v>
      </x:c>
      <x:c r="G190" s="190" t="n">
        <x:f>D190+E190+F190</x:f>
        <x:v>2179004.839658063</x:v>
      </x:c>
      <x:c r="H190" s="191" t="n">
        <x:f>IF(AND(C190&lt;=Plano!$B$8,G190&gt;=Plano!$B$24),1,0)</x:f>
        <x:v>0</x:v>
      </x:c>
      <x:c r="I190" s="192" t="n">
        <x:f>IFERROR(G190/Plano!$B$24,0)</x:f>
        <x:v>0.6315956056979892</x:v>
      </x:c>
      <x:c r="J190" s="193" t="n">
        <x:f>Plano!$B$24</x:f>
        <x:v>3450000</x:v>
      </x:c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87" t="n">
        <x:f>A190+1</x:f>
        <x:v>186</x:v>
      </x:c>
      <x:c r="B191" s="188" t="n">
        <x:f>EDATE(B190,1)</x:f>
        <x:v>51953</x:v>
      </x:c>
      <x:c r="C191" s="189" t="n">
        <x:f>Plano!$B$7+A191/12</x:f>
        <x:v>50.5</x:v>
      </x:c>
      <x:c r="D191" s="190" t="n">
        <x:f>G190</x:f>
        <x:v>2179004.839658063</x:v>
      </x:c>
      <x:c r="E191" s="190" t="n">
        <x:f>IF(C191&lt;=Plano!$B$8,Plano!$B$17,0)</x:f>
        <x:v>5000</x:v>
      </x:c>
      <x:c r="F191" s="190" t="n">
        <x:f>D191*Plano!$B$21</x:f>
        <x:v>10208.774885033</x:v>
      </x:c>
      <x:c r="G191" s="190" t="n">
        <x:f>D191+E191+F191</x:f>
        <x:v>2194213.6145430957</x:v>
      </x:c>
      <x:c r="H191" s="191" t="n">
        <x:f>IF(AND(C191&lt;=Plano!$B$8,G191&gt;=Plano!$B$24),1,0)</x:f>
        <x:v>0</x:v>
      </x:c>
      <x:c r="I191" s="192" t="n">
        <x:f>IFERROR(G191/Plano!$B$24,0)</x:f>
        <x:v>0.6360039462443756</x:v>
      </x:c>
      <x:c r="J191" s="193" t="n">
        <x:f>Plano!$B$24</x:f>
        <x:v>3450000</x:v>
      </x:c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87" t="n">
        <x:f>A191+1</x:f>
        <x:v>187</x:v>
      </x:c>
      <x:c r="B192" s="188" t="n">
        <x:f>EDATE(B191,1)</x:f>
        <x:v>51984</x:v>
      </x:c>
      <x:c r="C192" s="189" t="n">
        <x:f>Plano!$B$7+A192/12</x:f>
        <x:v>50.583333333333336</x:v>
      </x:c>
      <x:c r="D192" s="190" t="n">
        <x:f>G191</x:f>
        <x:v>2194213.6145430957</x:v>
      </x:c>
      <x:c r="E192" s="190" t="n">
        <x:f>IF(C192&lt;=Plano!$B$8,Plano!$B$17,0)</x:f>
        <x:v>5000</x:v>
      </x:c>
      <x:c r="F192" s="190" t="n">
        <x:f>D192*Plano!$B$21</x:f>
        <x:v>10280.02895306105</x:v>
      </x:c>
      <x:c r="G192" s="190" t="n">
        <x:f>D192+E192+F192</x:f>
        <x:v>2209493.6434961567</x:v>
      </x:c>
      <x:c r="H192" s="191" t="n">
        <x:f>IF(AND(C192&lt;=Plano!$B$8,G192&gt;=Plano!$B$24),1,0)</x:f>
        <x:v>0</x:v>
      </x:c>
      <x:c r="I192" s="192" t="n">
        <x:f>IFERROR(G192/Plano!$B$24,0)</x:f>
        <x:v>0.6404329401438136</x:v>
      </x:c>
      <x:c r="J192" s="193" t="n">
        <x:f>Plano!$B$24</x:f>
        <x:v>3450000</x:v>
      </x:c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87" t="n">
        <x:f>A192+1</x:f>
        <x:v>188</x:v>
      </x:c>
      <x:c r="B193" s="188" t="n">
        <x:f>EDATE(B192,1)</x:f>
        <x:v>52014</x:v>
      </x:c>
      <x:c r="C193" s="189" t="n">
        <x:f>Plano!$B$7+A193/12</x:f>
        <x:v>50.666666666666664</x:v>
      </x:c>
      <x:c r="D193" s="190" t="n">
        <x:f>G192</x:f>
        <x:v>2209493.6434961567</x:v>
      </x:c>
      <x:c r="E193" s="190" t="n">
        <x:f>IF(C193&lt;=Plano!$B$8,Plano!$B$17,0)</x:f>
        <x:v>5000</x:v>
      </x:c>
      <x:c r="F193" s="190" t="n">
        <x:f>D193*Plano!$B$21</x:f>
        <x:v>10351.616850884657</x:v>
      </x:c>
      <x:c r="G193" s="190" t="n">
        <x:f>D193+E193+F193</x:f>
        <x:v>2224845.2603470413</x:v>
      </x:c>
      <x:c r="H193" s="191" t="n">
        <x:f>IF(AND(C193&lt;=Plano!$B$8,G193&gt;=Plano!$B$24),1,0)</x:f>
        <x:v>0</x:v>
      </x:c>
      <x:c r="I193" s="192" t="n">
        <x:f>IFERROR(G193/Plano!$B$24,0)</x:f>
        <x:v>0.6448826841585626</x:v>
      </x:c>
      <x:c r="J193" s="193" t="n">
        <x:f>Plano!$B$24</x:f>
        <x:v>3450000</x:v>
      </x:c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87" t="n">
        <x:f>A193+1</x:f>
        <x:v>189</x:v>
      </x:c>
      <x:c r="B194" s="188" t="n">
        <x:f>EDATE(B193,1)</x:f>
        <x:v>52045</x:v>
      </x:c>
      <x:c r="C194" s="189" t="n">
        <x:f>Plano!$B$7+A194/12</x:f>
        <x:v>50.75</x:v>
      </x:c>
      <x:c r="D194" s="190" t="n">
        <x:f>G193</x:f>
        <x:v>2224845.2603470413</x:v>
      </x:c>
      <x:c r="E194" s="190" t="n">
        <x:f>IF(C194&lt;=Plano!$B$8,Plano!$B$17,0)</x:f>
        <x:v>5000</x:v>
      </x:c>
      <x:c r="F194" s="190" t="n">
        <x:f>D194*Plano!$B$21</x:f>
        <x:v>10423.540142517435</x:v>
      </x:c>
      <x:c r="G194" s="190" t="n">
        <x:f>D194+E194+F194</x:f>
        <x:v>2240268.800489559</x:v>
      </x:c>
      <x:c r="H194" s="191" t="n">
        <x:f>IF(AND(C194&lt;=Plano!$B$8,G194&gt;=Plano!$B$24),1,0)</x:f>
        <x:v>0</x:v>
      </x:c>
      <x:c r="I194" s="192" t="n">
        <x:f>IFERROR(G194/Plano!$B$24,0)</x:f>
        <x:v>0.64935327550422</x:v>
      </x:c>
      <x:c r="J194" s="193" t="n">
        <x:f>Plano!$B$24</x:f>
        <x:v>3450000</x:v>
      </x:c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87" t="n">
        <x:f>A194+1</x:f>
        <x:v>190</x:v>
      </x:c>
      <x:c r="B195" s="188" t="n">
        <x:f>EDATE(B194,1)</x:f>
        <x:v>52075</x:v>
      </x:c>
      <x:c r="C195" s="189" t="n">
        <x:f>Plano!$B$7+A195/12</x:f>
        <x:v>50.833333333333336</x:v>
      </x:c>
      <x:c r="D195" s="190" t="n">
        <x:f>G194</x:f>
        <x:v>2240268.800489559</x:v>
      </x:c>
      <x:c r="E195" s="190" t="n">
        <x:f>IF(C195&lt;=Plano!$B$8,Plano!$B$17,0)</x:f>
        <x:v>5000</x:v>
      </x:c>
      <x:c r="F195" s="190" t="n">
        <x:f>D195*Plano!$B$21</x:f>
        <x:v>10495.800399300499</x:v>
      </x:c>
      <x:c r="G195" s="190" t="n">
        <x:f>D195+E195+F195</x:f>
        <x:v>2255764.6008888595</x:v>
      </x:c>
      <x:c r="H195" s="191" t="n">
        <x:f>IF(AND(C195&lt;=Plano!$B$8,G195&gt;=Plano!$B$24),1,0)</x:f>
        <x:v>0</x:v>
      </x:c>
      <x:c r="I195" s="192" t="n">
        <x:f>IFERROR(G195/Plano!$B$24,0)</x:f>
        <x:v>0.6538448118518433</x:v>
      </x:c>
      <x:c r="J195" s="193" t="n">
        <x:f>Plano!$B$24</x:f>
        <x:v>3450000</x:v>
      </x:c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87" t="n">
        <x:f>A195+1</x:f>
        <x:v>191</x:v>
      </x:c>
      <x:c r="B196" s="188" t="n">
        <x:f>EDATE(B195,1)</x:f>
        <x:v>52106</x:v>
      </x:c>
      <x:c r="C196" s="189" t="n">
        <x:f>Plano!$B$7+A196/12</x:f>
        <x:v>50.916666666666664</x:v>
      </x:c>
      <x:c r="D196" s="190" t="n">
        <x:f>G195</x:f>
        <x:v>2255764.6008888595</x:v>
      </x:c>
      <x:c r="E196" s="190" t="n">
        <x:f>IF(C196&lt;=Plano!$B$8,Plano!$B$17,0)</x:f>
        <x:v>5000</x:v>
      </x:c>
      <x:c r="F196" s="190" t="n">
        <x:f>D196*Plano!$B$21</x:f>
        <x:v>10568.399199936797</x:v>
      </x:c>
      <x:c r="G196" s="190" t="n">
        <x:f>D196+E196+F196</x:f>
        <x:v>2271333.0000887965</x:v>
      </x:c>
      <x:c r="H196" s="191" t="n">
        <x:f>IF(AND(C196&lt;=Plano!$B$8,G196&gt;=Plano!$B$24),1,0)</x:f>
        <x:v>0</x:v>
      </x:c>
      <x:c r="I196" s="192" t="n">
        <x:f>IFERROR(G196/Plano!$B$24,0)</x:f>
        <x:v>0.658357391330086</x:v>
      </x:c>
      <x:c r="J196" s="193" t="n">
        <x:f>Plano!$B$24</x:f>
        <x:v>3450000</x:v>
      </x:c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87" t="n">
        <x:f>A196+1</x:f>
        <x:v>192</x:v>
      </x:c>
      <x:c r="B197" s="188" t="n">
        <x:f>EDATE(B196,1)</x:f>
        <x:v>52137</x:v>
      </x:c>
      <x:c r="C197" s="189" t="n">
        <x:f>Plano!$B$7+A197/12</x:f>
        <x:v>51</x:v>
      </x:c>
      <x:c r="D197" s="190" t="n">
        <x:f>G196</x:f>
        <x:v>2271333.0000887965</x:v>
      </x:c>
      <x:c r="E197" s="190" t="n">
        <x:f>IF(C197&lt;=Plano!$B$8,Plano!$B$17,0)</x:f>
        <x:v>5000</x:v>
      </x:c>
      <x:c r="F197" s="190" t="n">
        <x:f>D197*Plano!$B$21</x:f>
        <x:v>10641.338130525599</x:v>
      </x:c>
      <x:c r="G197" s="190" t="n">
        <x:f>D197+E197+F197</x:f>
        <x:v>2286974.3382193223</x:v>
      </x:c>
      <x:c r="H197" s="191" t="n">
        <x:f>IF(AND(C197&lt;=Plano!$B$8,G197&gt;=Plano!$B$24),1,0)</x:f>
        <x:v>0</x:v>
      </x:c>
      <x:c r="I197" s="192" t="n">
        <x:f>IFERROR(G197/Plano!$B$24,0)</x:f>
        <x:v>0.6628911125273398</x:v>
      </x:c>
      <x:c r="J197" s="193" t="n">
        <x:f>Plano!$B$24</x:f>
        <x:v>3450000</x:v>
      </x:c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87" t="n">
        <x:f>A197+1</x:f>
        <x:v>193</x:v>
      </x:c>
      <x:c r="B198" s="188" t="n">
        <x:f>EDATE(B197,1)</x:f>
        <x:v>52167</x:v>
      </x:c>
      <x:c r="C198" s="189" t="n">
        <x:f>Plano!$B$7+A198/12</x:f>
        <x:v>51.08333333333333</x:v>
      </x:c>
      <x:c r="D198" s="190" t="n">
        <x:f>G197</x:f>
        <x:v>2286974.3382193223</x:v>
      </x:c>
      <x:c r="E198" s="190" t="n">
        <x:f>IF(C198&lt;=Plano!$B$8,Plano!$B$17,0)</x:f>
        <x:v>5000</x:v>
      </x:c>
      <x:c r="F198" s="190" t="n">
        <x:f>D198*Plano!$B$21</x:f>
        <x:v>10714.61878459715</x:v>
      </x:c>
      <x:c r="G198" s="190" t="n">
        <x:f>D198+E198+F198</x:f>
        <x:v>2302688.9570039194</x:v>
      </x:c>
      <x:c r="H198" s="191" t="n">
        <x:f>IF(AND(C198&lt;=Plano!$B$8,G198&gt;=Plano!$B$24),1,0)</x:f>
        <x:v>0</x:v>
      </x:c>
      <x:c r="I198" s="192" t="n">
        <x:f>IFERROR(G198/Plano!$B$24,0)</x:f>
        <x:v>0.6674460744938897</x:v>
      </x:c>
      <x:c r="J198" s="193" t="n">
        <x:f>Plano!$B$24</x:f>
        <x:v>3450000</x:v>
      </x:c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87" t="n">
        <x:f>A198+1</x:f>
        <x:v>194</x:v>
      </x:c>
      <x:c r="B199" s="188" t="n">
        <x:f>EDATE(B198,1)</x:f>
        <x:v>52198</x:v>
      </x:c>
      <x:c r="C199" s="189" t="n">
        <x:f>Plano!$B$7+A199/12</x:f>
        <x:v>51.16666666666667</x:v>
      </x:c>
      <x:c r="D199" s="190" t="n">
        <x:f>G198</x:f>
        <x:v>2302688.9570039194</x:v>
      </x:c>
      <x:c r="E199" s="190" t="n">
        <x:f>IF(C199&lt;=Plano!$B$8,Plano!$B$17,0)</x:f>
        <x:v>5000</x:v>
      </x:c>
      <x:c r="F199" s="190" t="n">
        <x:f>D199*Plano!$B$21</x:f>
        <x:v>10788.242763147487</x:v>
      </x:c>
      <x:c r="G199" s="190" t="n">
        <x:f>D199+E199+F199</x:f>
        <x:v>2318477.199767067</x:v>
      </x:c>
      <x:c r="H199" s="191" t="n">
        <x:f>IF(AND(C199&lt;=Plano!$B$8,G199&gt;=Plano!$B$24),1,0)</x:f>
        <x:v>0</x:v>
      </x:c>
      <x:c r="I199" s="192" t="n">
        <x:f>IFERROR(G199/Plano!$B$24,0)</x:f>
        <x:v>0.6720223767440774</x:v>
      </x:c>
      <x:c r="J199" s="193" t="n">
        <x:f>Plano!$B$24</x:f>
        <x:v>3450000</x:v>
      </x:c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87" t="n">
        <x:f>A199+1</x:f>
        <x:v>195</x:v>
      </x:c>
      <x:c r="B200" s="188" t="n">
        <x:f>EDATE(B199,1)</x:f>
        <x:v>52228</x:v>
      </x:c>
      <x:c r="C200" s="189" t="n">
        <x:f>Plano!$B$7+A200/12</x:f>
        <x:v>51.25</x:v>
      </x:c>
      <x:c r="D200" s="190" t="n">
        <x:f>G199</x:f>
        <x:v>2318477.199767067</x:v>
      </x:c>
      <x:c r="E200" s="190" t="n">
        <x:f>IF(C200&lt;=Plano!$B$8,Plano!$B$17,0)</x:f>
        <x:v>5000</x:v>
      </x:c>
      <x:c r="F200" s="190" t="n">
        <x:f>D200*Plano!$B$21</x:f>
        <x:v>10862.21167467341</x:v>
      </x:c>
      <x:c r="G200" s="190" t="n">
        <x:f>D200+E200+F200</x:f>
        <x:v>2334339.4114417406</x:v>
      </x:c>
      <x:c r="H200" s="191" t="n">
        <x:f>IF(AND(C200&lt;=Plano!$B$8,G200&gt;=Plano!$B$24),1,0)</x:f>
        <x:v>0</x:v>
      </x:c>
      <x:c r="I200" s="192" t="n">
        <x:f>IFERROR(G200/Plano!$B$24,0)</x:f>
        <x:v>0.6766201192584755</x:v>
      </x:c>
      <x:c r="J200" s="193" t="n">
        <x:f>Plano!$B$24</x:f>
        <x:v>3450000</x:v>
      </x:c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87" t="n">
        <x:f>A200+1</x:f>
        <x:v>196</x:v>
      </x:c>
      <x:c r="B201" s="188" t="n">
        <x:f>EDATE(B200,1)</x:f>
        <x:v>52259</x:v>
      </x:c>
      <x:c r="C201" s="189" t="n">
        <x:f>Plano!$B$7+A201/12</x:f>
        <x:v>51.33333333333333</x:v>
      </x:c>
      <x:c r="D201" s="190" t="n">
        <x:f>G200</x:f>
        <x:v>2334339.4114417406</x:v>
      </x:c>
      <x:c r="E201" s="190" t="n">
        <x:f>IF(C201&lt;=Plano!$B$8,Plano!$B$17,0)</x:f>
        <x:v>5000</x:v>
      </x:c>
      <x:c r="F201" s="190" t="n">
        <x:f>D201*Plano!$B$21</x:f>
        <x:v>10936.52713520763</x:v>
      </x:c>
      <x:c r="G201" s="190" t="n">
        <x:f>D201+E201+F201</x:f>
        <x:v>2350275.9385769484</x:v>
      </x:c>
      <x:c r="H201" s="191" t="n">
        <x:f>IF(AND(C201&lt;=Plano!$B$8,G201&gt;=Plano!$B$24),1,0)</x:f>
        <x:v>0</x:v>
      </x:c>
      <x:c r="I201" s="192" t="n">
        <x:f>IFERROR(G201/Plano!$B$24,0)</x:f>
        <x:v>0.681239402486072</x:v>
      </x:c>
      <x:c r="J201" s="193" t="n">
        <x:f>Plano!$B$24</x:f>
        <x:v>3450000</x:v>
      </x:c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87" t="n">
        <x:f>A201+1</x:f>
        <x:v>197</x:v>
      </x:c>
      <x:c r="B202" s="188" t="n">
        <x:f>EDATE(B201,1)</x:f>
        <x:v>52290</x:v>
      </x:c>
      <x:c r="C202" s="189" t="n">
        <x:f>Plano!$B$7+A202/12</x:f>
        <x:v>51.41666666666667</x:v>
      </x:c>
      <x:c r="D202" s="190" t="n">
        <x:f>G201</x:f>
        <x:v>2350275.9385769484</x:v>
      </x:c>
      <x:c r="E202" s="190" t="n">
        <x:f>IF(C202&lt;=Plano!$B$8,Plano!$B$17,0)</x:f>
        <x:v>5000</x:v>
      </x:c>
      <x:c r="F202" s="190" t="n">
        <x:f>D202*Plano!$B$21</x:f>
        <x:v>11011.190768354076</x:v>
      </x:c>
      <x:c r="G202" s="190" t="n">
        <x:f>D202+E202+F202</x:f>
        <x:v>2366287.1293453025</x:v>
      </x:c>
      <x:c r="H202" s="191" t="n">
        <x:f>IF(AND(C202&lt;=Plano!$B$8,G202&gt;=Plano!$B$24),1,0)</x:f>
        <x:v>0</x:v>
      </x:c>
      <x:c r="I202" s="192" t="n">
        <x:f>IFERROR(G202/Plano!$B$24,0)</x:f>
        <x:v>0.6858803273464645</x:v>
      </x:c>
      <x:c r="J202" s="193" t="n">
        <x:f>Plano!$B$24</x:f>
        <x:v>3450000</x:v>
      </x:c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87" t="n">
        <x:f>A202+1</x:f>
        <x:v>198</x:v>
      </x:c>
      <x:c r="B203" s="188" t="n">
        <x:f>EDATE(B202,1)</x:f>
        <x:v>52318</x:v>
      </x:c>
      <x:c r="C203" s="189" t="n">
        <x:f>Plano!$B$7+A203/12</x:f>
        <x:v>51.5</x:v>
      </x:c>
      <x:c r="D203" s="190" t="n">
        <x:f>G202</x:f>
        <x:v>2366287.1293453025</x:v>
      </x:c>
      <x:c r="E203" s="190" t="n">
        <x:f>IF(C203&lt;=Plano!$B$8,Plano!$B$17,0)</x:f>
        <x:v>5000</x:v>
      </x:c>
      <x:c r="F203" s="190" t="n">
        <x:f>D203*Plano!$B$21</x:f>
        <x:v>11086.204205323354</x:v>
      </x:c>
      <x:c r="G203" s="190" t="n">
        <x:f>D203+E203+F203</x:f>
        <x:v>2382373.333550626</x:v>
      </x:c>
      <x:c r="H203" s="191" t="n">
        <x:f>IF(AND(C203&lt;=Plano!$B$8,G203&gt;=Plano!$B$24),1,0)</x:f>
        <x:v>0</x:v>
      </x:c>
      <x:c r="I203" s="192" t="n">
        <x:f>IFERROR(G203/Plano!$B$24,0)</x:f>
        <x:v>0.6905429952320655</x:v>
      </x:c>
      <x:c r="J203" s="193" t="n">
        <x:f>Plano!$B$24</x:f>
        <x:v>3450000</x:v>
      </x:c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87" t="n">
        <x:f>A203+1</x:f>
        <x:v>199</x:v>
      </x:c>
      <x:c r="B204" s="188" t="n">
        <x:f>EDATE(B203,1)</x:f>
        <x:v>52349</x:v>
      </x:c>
      <x:c r="C204" s="189" t="n">
        <x:f>Plano!$B$7+A204/12</x:f>
        <x:v>51.58333333333333</x:v>
      </x:c>
      <x:c r="D204" s="190" t="n">
        <x:f>G203</x:f>
        <x:v>2382373.333550626</x:v>
      </x:c>
      <x:c r="E204" s="190" t="n">
        <x:f>IF(C204&lt;=Plano!$B$8,Plano!$B$17,0)</x:f>
        <x:v>5000</x:v>
      </x:c>
      <x:c r="F204" s="190" t="n">
        <x:f>D204*Plano!$B$21</x:f>
        <x:v>11161.569084968409</x:v>
      </x:c>
      <x:c r="G204" s="190" t="n">
        <x:f>D204+E204+F204</x:f>
        <x:v>2398534.9026355944</x:v>
      </x:c>
      <x:c r="H204" s="191" t="n">
        <x:f>IF(AND(C204&lt;=Plano!$B$8,G204&gt;=Plano!$B$24),1,0)</x:f>
        <x:v>0</x:v>
      </x:c>
      <x:c r="I204" s="192" t="n">
        <x:f>IFERROR(G204/Plano!$B$24,0)</x:f>
        <x:v>0.6952275080103172</x:v>
      </x:c>
      <x:c r="J204" s="193" t="n">
        <x:f>Plano!$B$24</x:f>
        <x:v>3450000</x:v>
      </x:c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87" t="n">
        <x:f>A204+1</x:f>
        <x:v>200</x:v>
      </x:c>
      <x:c r="B205" s="188" t="n">
        <x:f>EDATE(B204,1)</x:f>
        <x:v>52379</x:v>
      </x:c>
      <x:c r="C205" s="189" t="n">
        <x:f>Plano!$B$7+A205/12</x:f>
        <x:v>51.66666666666667</x:v>
      </x:c>
      <x:c r="D205" s="190" t="n">
        <x:f>G204</x:f>
        <x:v>2398534.9026355944</x:v>
      </x:c>
      <x:c r="E205" s="190" t="n">
        <x:f>IF(C205&lt;=Plano!$B$8,Plano!$B$17,0)</x:f>
        <x:v>5000</x:v>
      </x:c>
      <x:c r="F205" s="190" t="n">
        <x:f>D205*Plano!$B$21</x:f>
        <x:v>11237.2870538203</x:v>
      </x:c>
      <x:c r="G205" s="190" t="n">
        <x:f>D205+E205+F205</x:f>
        <x:v>2414772.1896894146</x:v>
      </x:c>
      <x:c r="H205" s="191" t="n">
        <x:f>IF(AND(C205&lt;=Plano!$B$8,G205&gt;=Plano!$B$24),1,0)</x:f>
        <x:v>0</x:v>
      </x:c>
      <x:c r="I205" s="192" t="n">
        <x:f>IFERROR(G205/Plano!$B$24,0)</x:f>
        <x:v>0.6999339680259172</x:v>
      </x:c>
      <x:c r="J205" s="193" t="n">
        <x:f>Plano!$B$24</x:f>
        <x:v>3450000</x:v>
      </x:c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87" t="n">
        <x:f>A205+1</x:f>
        <x:v>201</x:v>
      </x:c>
      <x:c r="B206" s="188" t="n">
        <x:f>EDATE(B205,1)</x:f>
        <x:v>52410</x:v>
      </x:c>
      <x:c r="C206" s="189" t="n">
        <x:f>Plano!$B$7+A206/12</x:f>
        <x:v>51.75</x:v>
      </x:c>
      <x:c r="D206" s="190" t="n">
        <x:f>G205</x:f>
        <x:v>2414772.1896894146</x:v>
      </x:c>
      <x:c r="E206" s="190" t="n">
        <x:f>IF(C206&lt;=Plano!$B$8,Plano!$B$17,0)</x:f>
        <x:v>5000</x:v>
      </x:c>
      <x:c r="F206" s="190" t="n">
        <x:f>D206*Plano!$B$21</x:f>
        <x:v>11313.3597661242</x:v>
      </x:c>
      <x:c r="G206" s="190" t="n">
        <x:f>D206+E206+F206</x:f>
        <x:v>2431085.549455539</x:v>
      </x:c>
      <x:c r="H206" s="191" t="n">
        <x:f>IF(AND(C206&lt;=Plano!$B$8,G206&gt;=Plano!$B$24),1,0)</x:f>
        <x:v>0</x:v>
      </x:c>
      <x:c r="I206" s="192" t="n">
        <x:f>IFERROR(G206/Plano!$B$24,0)</x:f>
        <x:v>0.7046624781030547</x:v>
      </x:c>
      <x:c r="J206" s="193" t="n">
        <x:f>Plano!$B$24</x:f>
        <x:v>3450000</x:v>
      </x:c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87" t="n">
        <x:f>A206+1</x:f>
        <x:v>202</x:v>
      </x:c>
      <x:c r="B207" s="188" t="n">
        <x:f>EDATE(B206,1)</x:f>
        <x:v>52440</x:v>
      </x:c>
      <x:c r="C207" s="189" t="n">
        <x:f>Plano!$B$7+A207/12</x:f>
        <x:v>51.83333333333333</x:v>
      </x:c>
      <x:c r="D207" s="190" t="n">
        <x:f>G206</x:f>
        <x:v>2431085.549455539</x:v>
      </x:c>
      <x:c r="E207" s="190" t="n">
        <x:f>IF(C207&lt;=Plano!$B$8,Plano!$B$17,0)</x:f>
        <x:v>5000</x:v>
      </x:c>
      <x:c r="F207" s="190" t="n">
        <x:f>D207*Plano!$B$21</x:f>
        <x:v>11389.788883875517</x:v>
      </x:c>
      <x:c r="G207" s="190" t="n">
        <x:f>D207+E207+F207</x:f>
        <x:v>2447475.3383394144</x:v>
      </x:c>
      <x:c r="H207" s="191" t="n">
        <x:f>IF(AND(C207&lt;=Plano!$B$8,G207&gt;=Plano!$B$24),1,0)</x:f>
        <x:v>0</x:v>
      </x:c>
      <x:c r="I207" s="192" t="n">
        <x:f>IFERROR(G207/Plano!$B$24,0)</x:f>
        <x:v>0.7094131415476563</x:v>
      </x:c>
      <x:c r="J207" s="193" t="n">
        <x:f>Plano!$B$24</x:f>
        <x:v>3450000</x:v>
      </x:c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87" t="n">
        <x:f>A207+1</x:f>
        <x:v>203</x:v>
      </x:c>
      <x:c r="B208" s="188" t="n">
        <x:f>EDATE(B207,1)</x:f>
        <x:v>52471</x:v>
      </x:c>
      <x:c r="C208" s="189" t="n">
        <x:f>Plano!$B$7+A208/12</x:f>
        <x:v>51.91666666666667</x:v>
      </x:c>
      <x:c r="D208" s="190" t="n">
        <x:f>G207</x:f>
        <x:v>2447475.3383394144</x:v>
      </x:c>
      <x:c r="E208" s="190" t="n">
        <x:f>IF(C208&lt;=Plano!$B$8,Plano!$B$17,0)</x:f>
        <x:v>5000</x:v>
      </x:c>
      <x:c r="F208" s="190" t="n">
        <x:f>D208*Plano!$B$21</x:f>
        <x:v>11466.576076856218</x:v>
      </x:c>
      <x:c r="G208" s="190" t="n">
        <x:f>D208+E208+F208</x:f>
        <x:v>2463941.914416271</x:v>
      </x:c>
      <x:c r="H208" s="191" t="n">
        <x:f>IF(AND(C208&lt;=Plano!$B$8,G208&gt;=Plano!$B$24),1,0)</x:f>
        <x:v>0</x:v>
      </x:c>
      <x:c r="I208" s="192" t="n">
        <x:f>IFERROR(G208/Plano!$B$24,0)</x:f>
        <x:v>0.7141860621496438</x:v>
      </x:c>
      <x:c r="J208" s="193" t="n">
        <x:f>Plano!$B$24</x:f>
        <x:v>3450000</x:v>
      </x:c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87" t="n">
        <x:f>A208+1</x:f>
        <x:v>204</x:v>
      </x:c>
      <x:c r="B209" s="188" t="n">
        <x:f>EDATE(B208,1)</x:f>
        <x:v>52502</x:v>
      </x:c>
      <x:c r="C209" s="189" t="n">
        <x:f>Plano!$B$7+A209/12</x:f>
        <x:v>52</x:v>
      </x:c>
      <x:c r="D209" s="190" t="n">
        <x:f>G208</x:f>
        <x:v>2463941.914416271</x:v>
      </x:c>
      <x:c r="E209" s="190" t="n">
        <x:f>IF(C209&lt;=Plano!$B$8,Plano!$B$17,0)</x:f>
        <x:v>5000</x:v>
      </x:c>
      <x:c r="F209" s="190" t="n">
        <x:f>D209*Plano!$B$21</x:f>
        <x:v>11543.723022671296</x:v>
      </x:c>
      <x:c r="G209" s="190" t="n">
        <x:f>D209+E209+F209</x:f>
        <x:v>2480485.637438942</x:v>
      </x:c>
      <x:c r="H209" s="191" t="n">
        <x:f>IF(AND(C209&lt;=Plano!$B$8,G209&gt;=Plano!$B$24),1,0)</x:f>
        <x:v>0</x:v>
      </x:c>
      <x:c r="I209" s="192" t="n">
        <x:f>IFERROR(G209/Plano!$B$24,0)</x:f>
        <x:v>0.7189813441852007</x:v>
      </x:c>
      <x:c r="J209" s="193" t="n">
        <x:f>Plano!$B$24</x:f>
        <x:v>3450000</x:v>
      </x:c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87" t="n">
        <x:f>A209+1</x:f>
        <x:v>205</x:v>
      </x:c>
      <x:c r="B210" s="188" t="n">
        <x:f>EDATE(B209,1)</x:f>
        <x:v>52532</x:v>
      </x:c>
      <x:c r="C210" s="189" t="n">
        <x:f>Plano!$B$7+A210/12</x:f>
        <x:v>52.08333333333333</x:v>
      </x:c>
      <x:c r="D210" s="190" t="n">
        <x:f>G209</x:f>
        <x:v>2480485.637438942</x:v>
      </x:c>
      <x:c r="E210" s="190" t="n">
        <x:f>IF(C210&lt;=Plano!$B$8,Plano!$B$17,0)</x:f>
        <x:v>5000</x:v>
      </x:c>
      <x:c r="F210" s="190" t="n">
        <x:f>D210*Plano!$B$21</x:f>
        <x:v>11621.231406785439</x:v>
      </x:c>
      <x:c r="G210" s="190" t="n">
        <x:f>D210+E210+F210</x:f>
        <x:v>2497106.8688457278</x:v>
      </x:c>
      <x:c r="H210" s="191" t="n">
        <x:f>IF(AND(C210&lt;=Plano!$B$8,G210&gt;=Plano!$B$24),1,0)</x:f>
        <x:v>0</x:v>
      </x:c>
      <x:c r="I210" s="192" t="n">
        <x:f>IFERROR(G210/Plano!$B$24,0)</x:f>
        <x:v>0.7237990924190515</x:v>
      </x:c>
      <x:c r="J210" s="193" t="n">
        <x:f>Plano!$B$24</x:f>
        <x:v>3450000</x:v>
      </x:c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87" t="n">
        <x:f>A210+1</x:f>
        <x:v>206</x:v>
      </x:c>
      <x:c r="B211" s="188" t="n">
        <x:f>EDATE(B210,1)</x:f>
        <x:v>52563</x:v>
      </x:c>
      <x:c r="C211" s="189" t="n">
        <x:f>Plano!$B$7+A211/12</x:f>
        <x:v>52.16666666666667</x:v>
      </x:c>
      <x:c r="D211" s="190" t="n">
        <x:f>G210</x:f>
        <x:v>2497106.8688457278</x:v>
      </x:c>
      <x:c r="E211" s="190" t="n">
        <x:f>IF(C211&lt;=Plano!$B$8,Plano!$B$17,0)</x:f>
        <x:v>5000</x:v>
      </x:c>
      <x:c r="F211" s="190" t="n">
        <x:f>D211*Plano!$B$21</x:f>
        <x:v>11699.102922559832</x:v>
      </x:c>
      <x:c r="G211" s="190" t="n">
        <x:f>D211+E211+F211</x:f>
        <x:v>2513805.9717682875</x:v>
      </x:c>
      <x:c r="H211" s="191" t="n">
        <x:f>IF(AND(C211&lt;=Plano!$B$8,G211&gt;=Plano!$B$24),1,0)</x:f>
        <x:v>0</x:v>
      </x:c>
      <x:c r="I211" s="192" t="n">
        <x:f>IFERROR(G211/Plano!$B$24,0)</x:f>
        <x:v>0.72863941210675</x:v>
      </x:c>
      <x:c r="J211" s="193" t="n">
        <x:f>Plano!$B$24</x:f>
        <x:v>3450000</x:v>
      </x:c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87" t="n">
        <x:f>A211+1</x:f>
        <x:v>207</x:v>
      </x:c>
      <x:c r="B212" s="188" t="n">
        <x:f>EDATE(B211,1)</x:f>
        <x:v>52593</x:v>
      </x:c>
      <x:c r="C212" s="189" t="n">
        <x:f>Plano!$B$7+A212/12</x:f>
        <x:v>52.25</x:v>
      </x:c>
      <x:c r="D212" s="190" t="n">
        <x:f>G211</x:f>
        <x:v>2513805.9717682875</x:v>
      </x:c>
      <x:c r="E212" s="190" t="n">
        <x:f>IF(C212&lt;=Plano!$B$8,Plano!$B$17,0)</x:f>
        <x:v>5000</x:v>
      </x:c>
      <x:c r="F212" s="190" t="n">
        <x:f>D212*Plano!$B$21</x:f>
        <x:v>11777.339271289173</x:v>
      </x:c>
      <x:c r="G212" s="190" t="n">
        <x:f>D212+E212+F212</x:f>
        <x:v>2530583.311039577</x:v>
      </x:c>
      <x:c r="H212" s="191" t="n">
        <x:f>IF(AND(C212&lt;=Plano!$B$8,G212&gt;=Plano!$B$24),1,0)</x:f>
        <x:v>0</x:v>
      </x:c>
      <x:c r="I212" s="192" t="n">
        <x:f>IFERROR(G212/Plano!$B$24,0)</x:f>
        <x:v>0.7335024089969788</x:v>
      </x:c>
      <x:c r="J212" s="193" t="n">
        <x:f>Plano!$B$24</x:f>
        <x:v>3450000</x:v>
      </x:c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87" t="n">
        <x:f>A212+1</x:f>
        <x:v>208</x:v>
      </x:c>
      <x:c r="B213" s="188" t="n">
        <x:f>EDATE(B212,1)</x:f>
        <x:v>52624</x:v>
      </x:c>
      <x:c r="C213" s="189" t="n">
        <x:f>Plano!$B$7+A213/12</x:f>
        <x:v>52.33333333333333</x:v>
      </x:c>
      <x:c r="D213" s="190" t="n">
        <x:f>G212</x:f>
        <x:v>2530583.311039577</x:v>
      </x:c>
      <x:c r="E213" s="190" t="n">
        <x:f>IF(C213&lt;=Plano!$B$8,Plano!$B$17,0)</x:f>
        <x:v>5000</x:v>
      </x:c>
      <x:c r="F213" s="190" t="n">
        <x:f>D213*Plano!$B$21</x:f>
        <x:v>11855.942162238829</x:v>
      </x:c>
      <x:c r="G213" s="190" t="n">
        <x:f>D213+E213+F213</x:f>
        <x:v>2547439.2532018158</x:v>
      </x:c>
      <x:c r="H213" s="191" t="n">
        <x:f>IF(AND(C213&lt;=Plano!$B$8,G213&gt;=Plano!$B$24),1,0)</x:f>
        <x:v>0</x:v>
      </x:c>
      <x:c r="I213" s="192" t="n">
        <x:f>IFERROR(G213/Plano!$B$24,0)</x:f>
        <x:v>0.7383881893338596</x:v>
      </x:c>
      <x:c r="J213" s="193" t="n">
        <x:f>Plano!$B$24</x:f>
        <x:v>3450000</x:v>
      </x:c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87" t="n">
        <x:f>A213+1</x:f>
        <x:v>209</x:v>
      </x:c>
      <x:c r="B214" s="188" t="n">
        <x:f>EDATE(B213,1)</x:f>
        <x:v>52655</x:v>
      </x:c>
      <x:c r="C214" s="189" t="n">
        <x:f>Plano!$B$7+A214/12</x:f>
        <x:v>52.41666666666667</x:v>
      </x:c>
      <x:c r="D214" s="190" t="n">
        <x:f>G213</x:f>
        <x:v>2547439.2532018158</x:v>
      </x:c>
      <x:c r="E214" s="190" t="n">
        <x:f>IF(C214&lt;=Plano!$B$8,Plano!$B$17,0)</x:f>
        <x:v>5000</x:v>
      </x:c>
      <x:c r="F214" s="190" t="n">
        <x:f>D214*Plano!$B$21</x:f>
        <x:v>11934.913312682183</x:v>
      </x:c>
      <x:c r="G214" s="190" t="n">
        <x:f>D214+E214+F214</x:f>
        <x:v>2564374.166514498</x:v>
      </x:c>
      <x:c r="H214" s="191" t="n">
        <x:f>IF(AND(C214&lt;=Plano!$B$8,G214&gt;=Plano!$B$24),1,0)</x:f>
        <x:v>0</x:v>
      </x:c>
      <x:c r="I214" s="192" t="n">
        <x:f>IFERROR(G214/Plano!$B$24,0)</x:f>
        <x:v>0.7432968598592748</x:v>
      </x:c>
      <x:c r="J214" s="193" t="n">
        <x:f>Plano!$B$24</x:f>
        <x:v>3450000</x:v>
      </x:c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87" t="n">
        <x:f>A214+1</x:f>
        <x:v>210</x:v>
      </x:c>
      <x:c r="B215" s="188" t="n">
        <x:f>EDATE(B214,1)</x:f>
        <x:v>52684</x:v>
      </x:c>
      <x:c r="C215" s="189" t="n">
        <x:f>Plano!$B$7+A215/12</x:f>
        <x:v>52.5</x:v>
      </x:c>
      <x:c r="D215" s="190" t="n">
        <x:f>G214</x:f>
        <x:v>2564374.166514498</x:v>
      </x:c>
      <x:c r="E215" s="190" t="n">
        <x:f>IF(C215&lt;=Plano!$B$8,Plano!$B$17,0)</x:f>
        <x:v>5000</x:v>
      </x:c>
      <x:c r="F215" s="190" t="n">
        <x:f>D215*Plano!$B$21</x:f>
        <x:v>12014.254447938152</x:v>
      </x:c>
      <x:c r="G215" s="190" t="n">
        <x:f>D215+E215+F215</x:f>
        <x:v>2581388.420962436</x:v>
      </x:c>
      <x:c r="H215" s="191" t="n">
        <x:f>IF(AND(C215&lt;=Plano!$B$8,G215&gt;=Plano!$B$24),1,0)</x:f>
        <x:v>0</x:v>
      </x:c>
      <x:c r="I215" s="192" t="n">
        <x:f>IFERROR(G215/Plano!$B$24,0)</x:f>
        <x:v>0.7482285278151989</x:v>
      </x:c>
      <x:c r="J215" s="193" t="n">
        <x:f>Plano!$B$24</x:f>
        <x:v>3450000</x:v>
      </x:c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87" t="n">
        <x:f>A215+1</x:f>
        <x:v>211</x:v>
      </x:c>
      <x:c r="B216" s="188" t="n">
        <x:f>EDATE(B215,1)</x:f>
        <x:v>52715</x:v>
      </x:c>
      <x:c r="C216" s="189" t="n">
        <x:f>Plano!$B$7+A216/12</x:f>
        <x:v>52.58333333333333</x:v>
      </x:c>
      <x:c r="D216" s="190" t="n">
        <x:f>G215</x:f>
        <x:v>2581388.420962436</x:v>
      </x:c>
      <x:c r="E216" s="190" t="n">
        <x:f>IF(C216&lt;=Plano!$B$8,Plano!$B$17,0)</x:f>
        <x:v>5000</x:v>
      </x:c>
      <x:c r="F216" s="190" t="n">
        <x:f>D216*Plano!$B$21</x:f>
        <x:v>12093.96730140888</x:v>
      </x:c>
      <x:c r="G216" s="190" t="n">
        <x:f>D216+E216+F216</x:f>
        <x:v>2598482.388263845</x:v>
      </x:c>
      <x:c r="H216" s="191" t="n">
        <x:f>IF(AND(C216&lt;=Plano!$B$8,G216&gt;=Plano!$B$24),1,0)</x:f>
        <x:v>0</x:v>
      </x:c>
      <x:c r="I216" s="192" t="n">
        <x:f>IFERROR(G216/Plano!$B$24,0)</x:f>
        <x:v>0.753183300946042</x:v>
      </x:c>
      <x:c r="J216" s="193" t="n">
        <x:f>Plano!$B$24</x:f>
        <x:v>3450000</x:v>
      </x:c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87" t="n">
        <x:f>A216+1</x:f>
        <x:v>212</x:v>
      </x:c>
      <x:c r="B217" s="188" t="n">
        <x:f>EDATE(B216,1)</x:f>
        <x:v>52745</x:v>
      </x:c>
      <x:c r="C217" s="189" t="n">
        <x:f>Plano!$B$7+A217/12</x:f>
        <x:v>52.66666666666667</x:v>
      </x:c>
      <x:c r="D217" s="190" t="n">
        <x:f>G216</x:f>
        <x:v>2598482.388263845</x:v>
      </x:c>
      <x:c r="E217" s="190" t="n">
        <x:f>IF(C217&lt;=Plano!$B$8,Plano!$B$17,0)</x:f>
        <x:v>5000</x:v>
      </x:c>
      <x:c r="F217" s="190" t="n">
        <x:f>D217*Plano!$B$21</x:f>
        <x:v>12174.053614617613</x:v>
      </x:c>
      <x:c r="G217" s="190" t="n">
        <x:f>D217+E217+F217</x:f>
        <x:v>2615656.4418784627</x:v>
      </x:c>
      <x:c r="H217" s="191" t="n">
        <x:f>IF(AND(C217&lt;=Plano!$B$8,G217&gt;=Plano!$B$24),1,0)</x:f>
        <x:v>0</x:v>
      </x:c>
      <x:c r="I217" s="192" t="n">
        <x:f>IFERROR(G217/Plano!$B$24,0)</x:f>
        <x:v>0.7581612875010036</x:v>
      </x:c>
      <x:c r="J217" s="193" t="n">
        <x:f>Plano!$B$24</x:f>
        <x:v>3450000</x:v>
      </x:c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87" t="n">
        <x:f>A217+1</x:f>
        <x:v>213</x:v>
      </x:c>
      <x:c r="B218" s="188" t="n">
        <x:f>EDATE(B217,1)</x:f>
        <x:v>52776</x:v>
      </x:c>
      <x:c r="C218" s="189" t="n">
        <x:f>Plano!$B$7+A218/12</x:f>
        <x:v>52.75</x:v>
      </x:c>
      <x:c r="D218" s="190" t="n">
        <x:f>G217</x:f>
        <x:v>2615656.4418784627</x:v>
      </x:c>
      <x:c r="E218" s="190" t="n">
        <x:f>IF(C218&lt;=Plano!$B$8,Plano!$B$17,0)</x:f>
        <x:v>5000</x:v>
      </x:c>
      <x:c r="F218" s="190" t="n">
        <x:f>D218*Plano!$B$21</x:f>
        <x:v>12254.515137246737</x:v>
      </x:c>
      <x:c r="G218" s="190" t="n">
        <x:f>D218+E218+F218</x:f>
        <x:v>2632910.9570157095</x:v>
      </x:c>
      <x:c r="H218" s="191" t="n">
        <x:f>IF(AND(C218&lt;=Plano!$B$8,G218&gt;=Plano!$B$24),1,0)</x:f>
        <x:v>0</x:v>
      </x:c>
      <x:c r="I218" s="192" t="n">
        <x:f>IFERROR(G218/Plano!$B$24,0)</x:f>
        <x:v>0.7631625962364376</x:v>
      </x:c>
      <x:c r="J218" s="193" t="n">
        <x:f>Plano!$B$24</x:f>
        <x:v>3450000</x:v>
      </x:c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87" t="n">
        <x:f>A218+1</x:f>
        <x:v>214</x:v>
      </x:c>
      <x:c r="B219" s="188" t="n">
        <x:f>EDATE(B218,1)</x:f>
        <x:v>52806</x:v>
      </x:c>
      <x:c r="C219" s="189" t="n">
        <x:f>Plano!$B$7+A219/12</x:f>
        <x:v>52.83333333333333</x:v>
      </x:c>
      <x:c r="D219" s="190" t="n">
        <x:f>G218</x:f>
        <x:v>2632910.9570157095</x:v>
      </x:c>
      <x:c r="E219" s="190" t="n">
        <x:f>IF(C219&lt;=Plano!$B$8,Plano!$B$17,0)</x:f>
        <x:v>5000</x:v>
      </x:c>
      <x:c r="F219" s="190" t="n">
        <x:f>D219*Plano!$B$21</x:f>
        <x:v>12335.353627176015</x:v>
      </x:c>
      <x:c r="G219" s="190" t="n">
        <x:f>D219+E219+F219</x:f>
        <x:v>2650246.3106428855</x:v>
      </x:c>
      <x:c r="H219" s="191" t="n">
        <x:f>IF(AND(C219&lt;=Plano!$B$8,G219&gt;=Plano!$B$24),1,0)</x:f>
        <x:v>0</x:v>
      </x:c>
      <x:c r="I219" s="192" t="n">
        <x:f>IFERROR(G219/Plano!$B$24,0)</x:f>
        <x:v>0.7681873364182277</x:v>
      </x:c>
      <x:c r="J219" s="193" t="n">
        <x:f>Plano!$B$24</x:f>
        <x:v>3450000</x:v>
      </x:c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87" t="n">
        <x:f>A219+1</x:f>
        <x:v>215</x:v>
      </x:c>
      <x:c r="B220" s="188" t="n">
        <x:f>EDATE(B219,1)</x:f>
        <x:v>52837</x:v>
      </x:c>
      <x:c r="C220" s="189" t="n">
        <x:f>Plano!$B$7+A220/12</x:f>
        <x:v>52.91666666666667</x:v>
      </x:c>
      <x:c r="D220" s="190" t="n">
        <x:f>G219</x:f>
        <x:v>2650246.3106428855</x:v>
      </x:c>
      <x:c r="E220" s="190" t="n">
        <x:f>IF(C220&lt;=Plano!$B$8,Plano!$B$17,0)</x:f>
        <x:v>5000</x:v>
      </x:c>
      <x:c r="F220" s="190" t="n">
        <x:f>D220*Plano!$B$21</x:f>
        <x:v>12416.570850520986</x:v>
      </x:c>
      <x:c r="G220" s="190" t="n">
        <x:f>D220+E220+F220</x:f>
        <x:v>2667662.8814934064</x:v>
      </x:c>
      <x:c r="H220" s="191" t="n">
        <x:f>IF(AND(C220&lt;=Plano!$B$8,G220&gt;=Plano!$B$24),1,0)</x:f>
        <x:v>0</x:v>
      </x:c>
      <x:c r="I220" s="192" t="n">
        <x:f>IFERROR(G220/Plano!$B$24,0)</x:f>
        <x:v>0.7732356178241757</x:v>
      </x:c>
      <x:c r="J220" s="193" t="n">
        <x:f>Plano!$B$24</x:f>
        <x:v>3450000</x:v>
      </x:c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87" t="n">
        <x:f>A220+1</x:f>
        <x:v>216</x:v>
      </x:c>
      <x:c r="B221" s="188" t="n">
        <x:f>EDATE(B220,1)</x:f>
        <x:v>52868</x:v>
      </x:c>
      <x:c r="C221" s="189" t="n">
        <x:f>Plano!$B$7+A221/12</x:f>
        <x:v>53</x:v>
      </x:c>
      <x:c r="D221" s="190" t="n">
        <x:f>G220</x:f>
        <x:v>2667662.8814934064</x:v>
      </x:c>
      <x:c r="E221" s="190" t="n">
        <x:f>IF(C221&lt;=Plano!$B$8,Plano!$B$17,0)</x:f>
        <x:v>5000</x:v>
      </x:c>
      <x:c r="F221" s="190" t="n">
        <x:f>D221*Plano!$B$21</x:f>
        <x:v>12498.168581671549</x:v>
      </x:c>
      <x:c r="G221" s="190" t="n">
        <x:f>D221+E221+F221</x:f>
        <x:v>2685161.050075078</x:v>
      </x:c>
      <x:c r="H221" s="191" t="n">
        <x:f>IF(AND(C221&lt;=Plano!$B$8,G221&gt;=Plano!$B$24),1,0)</x:f>
        <x:v>0</x:v>
      </x:c>
      <x:c r="I221" s="192" t="n">
        <x:f>IFERROR(G221/Plano!$B$24,0)</x:f>
        <x:v>0.7783075507463993</x:v>
      </x:c>
      <x:c r="J221" s="193" t="n">
        <x:f>Plano!$B$24</x:f>
        <x:v>3450000</x:v>
      </x:c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87" t="n">
        <x:f>A221+1</x:f>
        <x:v>217</x:v>
      </x:c>
      <x:c r="B222" s="188" t="n">
        <x:f>EDATE(B221,1)</x:f>
        <x:v>52898</x:v>
      </x:c>
      <x:c r="C222" s="189" t="n">
        <x:f>Plano!$B$7+A222/12</x:f>
        <x:v>53.08333333333333</x:v>
      </x:c>
      <x:c r="D222" s="190" t="n">
        <x:f>G221</x:f>
        <x:v>2685161.050075078</x:v>
      </x:c>
      <x:c r="E222" s="190" t="n">
        <x:f>IF(C222&lt;=Plano!$B$8,Plano!$B$17,0)</x:f>
        <x:v>5000</x:v>
      </x:c>
      <x:c r="F222" s="190" t="n">
        <x:f>D222*Plano!$B$21</x:f>
        <x:v>12580.148603330737</x:v>
      </x:c>
      <x:c r="G222" s="190" t="n">
        <x:f>D222+E222+F222</x:f>
        <x:v>2702741.1986784087</x:v>
      </x:c>
      <x:c r="H222" s="191" t="n">
        <x:f>IF(AND(C222&lt;=Plano!$B$8,G222&gt;=Plano!$B$24),1,0)</x:f>
        <x:v>0</x:v>
      </x:c>
      <x:c r="I222" s="192" t="n">
        <x:f>IFERROR(G222/Plano!$B$24,0)</x:f>
        <x:v>0.7834032459937417</x:v>
      </x:c>
      <x:c r="J222" s="193" t="n">
        <x:f>Plano!$B$24</x:f>
        <x:v>3450000</x:v>
      </x:c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87" t="n">
        <x:f>A222+1</x:f>
        <x:v>218</x:v>
      </x:c>
      <x:c r="B223" s="188" t="n">
        <x:f>EDATE(B222,1)</x:f>
        <x:v>52929</x:v>
      </x:c>
      <x:c r="C223" s="189" t="n">
        <x:f>Plano!$B$7+A223/12</x:f>
        <x:v>53.16666666666667</x:v>
      </x:c>
      <x:c r="D223" s="190" t="n">
        <x:f>G222</x:f>
        <x:v>2702741.1986784087</x:v>
      </x:c>
      <x:c r="E223" s="190" t="n">
        <x:f>IF(C223&lt;=Plano!$B$8,Plano!$B$17,0)</x:f>
        <x:v>5000</x:v>
      </x:c>
      <x:c r="F223" s="190" t="n">
        <x:f>D223*Plano!$B$21</x:f>
        <x:v>12662.512706553653</x:v>
      </x:c>
      <x:c r="G223" s="190" t="n">
        <x:f>D223+E223+F223</x:f>
        <x:v>2720403.7113849623</x:v>
      </x:c>
      <x:c r="H223" s="191" t="n">
        <x:f>IF(AND(C223&lt;=Plano!$B$8,G223&gt;=Plano!$B$24),1,0)</x:f>
        <x:v>0</x:v>
      </x:c>
      <x:c r="I223" s="192" t="n">
        <x:f>IFERROR(G223/Plano!$B$24,0)</x:f>
        <x:v>0.788522814894192</x:v>
      </x:c>
      <x:c r="J223" s="193" t="n">
        <x:f>Plano!$B$24</x:f>
        <x:v>3450000</x:v>
      </x:c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87" t="n">
        <x:f>A223+1</x:f>
        <x:v>219</x:v>
      </x:c>
      <x:c r="B224" s="188" t="n">
        <x:f>EDATE(B223,1)</x:f>
        <x:v>52959</x:v>
      </x:c>
      <x:c r="C224" s="189" t="n">
        <x:f>Plano!$B$7+A224/12</x:f>
        <x:v>53.25</x:v>
      </x:c>
      <x:c r="D224" s="190" t="n">
        <x:f>G223</x:f>
        <x:v>2720403.7113849623</x:v>
      </x:c>
      <x:c r="E224" s="190" t="n">
        <x:f>IF(C224&lt;=Plano!$B$8,Plano!$B$17,0)</x:f>
        <x:v>5000</x:v>
      </x:c>
      <x:c r="F224" s="190" t="n">
        <x:f>D224*Plano!$B$21</x:f>
        <x:v>12745.26269078661</x:v>
      </x:c>
      <x:c r="G224" s="190" t="n">
        <x:f>D224+E224+F224</x:f>
        <x:v>2738148.974075749</x:v>
      </x:c>
      <x:c r="H224" s="191" t="n">
        <x:f>IF(AND(C224&lt;=Plano!$B$8,G224&gt;=Plano!$B$24),1,0)</x:f>
        <x:v>0</x:v>
      </x:c>
      <x:c r="I224" s="192" t="n">
        <x:f>IFERROR(G224/Plano!$B$24,0)</x:f>
        <x:v>0.7936663692973186</x:v>
      </x:c>
      <x:c r="J224" s="193" t="n">
        <x:f>Plano!$B$24</x:f>
        <x:v>3450000</x:v>
      </x:c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87" t="n">
        <x:f>A224+1</x:f>
        <x:v>220</x:v>
      </x:c>
      <x:c r="B225" s="188" t="n">
        <x:f>EDATE(B224,1)</x:f>
        <x:v>52990</x:v>
      </x:c>
      <x:c r="C225" s="189" t="n">
        <x:f>Plano!$B$7+A225/12</x:f>
        <x:v>53.33333333333333</x:v>
      </x:c>
      <x:c r="D225" s="190" t="n">
        <x:f>G224</x:f>
        <x:v>2738148.974075749</x:v>
      </x:c>
      <x:c r="E225" s="190" t="n">
        <x:f>IF(C225&lt;=Plano!$B$8,Plano!$B$17,0)</x:f>
        <x:v>5000</x:v>
      </x:c>
      <x:c r="F225" s="190" t="n">
        <x:f>D225*Plano!$B$21</x:f>
        <x:v>12828.400363906438</x:v>
      </x:c>
      <x:c r="G225" s="190" t="n">
        <x:f>D225+E225+F225</x:f>
        <x:v>2755977.3744396553</x:v>
      </x:c>
      <x:c r="H225" s="191" t="n">
        <x:f>IF(AND(C225&lt;=Plano!$B$8,G225&gt;=Plano!$B$24),1,0)</x:f>
        <x:v>0</x:v>
      </x:c>
      <x:c r="I225" s="192" t="n">
        <x:f>IFERROR(G225/Plano!$B$24,0)</x:f>
        <x:v>0.7988340215767117</x:v>
      </x:c>
      <x:c r="J225" s="193" t="n">
        <x:f>Plano!$B$24</x:f>
        <x:v>3450000</x:v>
      </x:c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87" t="n">
        <x:f>A225+1</x:f>
        <x:v>221</x:v>
      </x:c>
      <x:c r="B226" s="188" t="n">
        <x:f>EDATE(B225,1)</x:f>
        <x:v>53021</x:v>
      </x:c>
      <x:c r="C226" s="189" t="n">
        <x:f>Plano!$B$7+A226/12</x:f>
        <x:v>53.41666666666667</x:v>
      </x:c>
      <x:c r="D226" s="190" t="n">
        <x:f>G225</x:f>
        <x:v>2755977.3744396553</x:v>
      </x:c>
      <x:c r="E226" s="190" t="n">
        <x:f>IF(C226&lt;=Plano!$B$8,Plano!$B$17,0)</x:f>
        <x:v>5000</x:v>
      </x:c>
      <x:c r="F226" s="190" t="n">
        <x:f>D226*Plano!$B$21</x:f>
        <x:v>12911.927542259986</x:v>
      </x:c>
      <x:c r="G226" s="190" t="n">
        <x:f>D226+E226+F226</x:f>
        <x:v>2773889.3019819153</x:v>
      </x:c>
      <x:c r="H226" s="191" t="n">
        <x:f>IF(AND(C226&lt;=Plano!$B$8,G226&gt;=Plano!$B$24),1,0)</x:f>
        <x:v>0</x:v>
      </x:c>
      <x:c r="I226" s="192" t="n">
        <x:f>IFERROR(G226/Plano!$B$24,0)</x:f>
        <x:v>0.8040258846324392</x:v>
      </x:c>
      <x:c r="J226" s="193" t="n">
        <x:f>Plano!$B$24</x:f>
        <x:v>3450000</x:v>
      </x:c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87" t="n">
        <x:f>A226+1</x:f>
        <x:v>222</x:v>
      </x:c>
      <x:c r="B227" s="188" t="n">
        <x:f>EDATE(B226,1)</x:f>
        <x:v>53049</x:v>
      </x:c>
      <x:c r="C227" s="189" t="n">
        <x:f>Plano!$B$7+A227/12</x:f>
        <x:v>53.5</x:v>
      </x:c>
      <x:c r="D227" s="190" t="n">
        <x:f>G226</x:f>
        <x:v>2773889.3019819153</x:v>
      </x:c>
      <x:c r="E227" s="190" t="n">
        <x:f>IF(C227&lt;=Plano!$B$8,Plano!$B$17,0)</x:f>
        <x:v>5000</x:v>
      </x:c>
      <x:c r="F227" s="190" t="n">
        <x:f>D227*Plano!$B$21</x:f>
        <x:v>12995.846050703798</x:v>
      </x:c>
      <x:c r="G227" s="190" t="n">
        <x:f>D227+E227+F227</x:f>
        <x:v>2791885.148032619</x:v>
      </x:c>
      <x:c r="H227" s="191" t="n">
        <x:f>IF(AND(C227&lt;=Plano!$B$8,G227&gt;=Plano!$B$24),1,0)</x:f>
        <x:v>0</x:v>
      </x:c>
      <x:c r="I227" s="192" t="n">
        <x:f>IFERROR(G227/Plano!$B$24,0)</x:f>
        <x:v>0.8092420718935128</x:v>
      </x:c>
      <x:c r="J227" s="193" t="n">
        <x:f>Plano!$B$24</x:f>
        <x:v>3450000</x:v>
      </x:c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87" t="n">
        <x:f>A227+1</x:f>
        <x:v>223</x:v>
      </x:c>
      <x:c r="B228" s="188" t="n">
        <x:f>EDATE(B227,1)</x:f>
        <x:v>53080</x:v>
      </x:c>
      <x:c r="C228" s="189" t="n">
        <x:f>Plano!$B$7+A228/12</x:f>
        <x:v>53.58333333333333</x:v>
      </x:c>
      <x:c r="D228" s="190" t="n">
        <x:f>G227</x:f>
        <x:v>2791885.148032619</x:v>
      </x:c>
      <x:c r="E228" s="190" t="n">
        <x:f>IF(C228&lt;=Plano!$B$8,Plano!$B$17,0)</x:f>
        <x:v>5000</x:v>
      </x:c>
      <x:c r="F228" s="190" t="n">
        <x:f>D228*Plano!$B$21</x:f>
        <x:v>13080.157722643991</x:v>
      </x:c>
      <x:c r="G228" s="190" t="n">
        <x:f>D228+E228+F228</x:f>
        <x:v>2809965.305755263</x:v>
      </x:c>
      <x:c r="H228" s="191" t="n">
        <x:f>IF(AND(C228&lt;=Plano!$B$8,G228&gt;=Plano!$B$24),1,0)</x:f>
        <x:v>0</x:v>
      </x:c>
      <x:c r="I228" s="192" t="n">
        <x:f>IFERROR(G228/Plano!$B$24,0)</x:f>
        <x:v>0.8144826973203662</x:v>
      </x:c>
      <x:c r="J228" s="193" t="n">
        <x:f>Plano!$B$24</x:f>
        <x:v>3450000</x:v>
      </x:c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87" t="n">
        <x:f>A228+1</x:f>
        <x:v>224</x:v>
      </x:c>
      <x:c r="B229" s="188" t="n">
        <x:f>EDATE(B228,1)</x:f>
        <x:v>53110</x:v>
      </x:c>
      <x:c r="C229" s="189" t="n">
        <x:f>Plano!$B$7+A229/12</x:f>
        <x:v>53.66666666666667</x:v>
      </x:c>
      <x:c r="D229" s="190" t="n">
        <x:f>G228</x:f>
        <x:v>2809965.305755263</x:v>
      </x:c>
      <x:c r="E229" s="190" t="n">
        <x:f>IF(C229&lt;=Plano!$B$8,Plano!$B$17,0)</x:f>
        <x:v>5000</x:v>
      </x:c>
      <x:c r="F229" s="190" t="n">
        <x:f>D229*Plano!$B$21</x:f>
        <x:v>13164.864400076305</x:v>
      </x:c>
      <x:c r="G229" s="190" t="n">
        <x:f>D229+E229+F229</x:f>
        <x:v>2828130.1701553394</x:v>
      </x:c>
      <x:c r="H229" s="191" t="n">
        <x:f>IF(AND(C229&lt;=Plano!$B$8,G229&gt;=Plano!$B$24),1,0)</x:f>
        <x:v>0</x:v>
      </x:c>
      <x:c r="I229" s="192" t="n">
        <x:f>IFERROR(G229/Plano!$B$24,0)</x:f>
        <x:v>0.8197478754073447</x:v>
      </x:c>
      <x:c r="J229" s="193" t="n">
        <x:f>Plano!$B$24</x:f>
        <x:v>3450000</x:v>
      </x:c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87" t="n">
        <x:f>A229+1</x:f>
        <x:v>225</x:v>
      </x:c>
      <x:c r="B230" s="188" t="n">
        <x:f>EDATE(B229,1)</x:f>
        <x:v>53141</x:v>
      </x:c>
      <x:c r="C230" s="189" t="n">
        <x:f>Plano!$B$7+A230/12</x:f>
        <x:v>53.75</x:v>
      </x:c>
      <x:c r="D230" s="190" t="n">
        <x:f>G229</x:f>
        <x:v>2828130.1701553394</x:v>
      </x:c>
      <x:c r="E230" s="190" t="n">
        <x:f>IF(C230&lt;=Plano!$B$8,Plano!$B$17,0)</x:f>
        <x:v>5000</x:v>
      </x:c>
      <x:c r="F230" s="190" t="n">
        <x:f>D230*Plano!$B$21</x:f>
        <x:v>13249.96793362634</x:v>
      </x:c>
      <x:c r="G230" s="190" t="n">
        <x:f>D230+E230+F230</x:f>
        <x:v>2846380.138088966</x:v>
      </x:c>
      <x:c r="H230" s="191" t="n">
        <x:f>IF(AND(C230&lt;=Plano!$B$8,G230&gt;=Plano!$B$24),1,0)</x:f>
        <x:v>0</x:v>
      </x:c>
      <x:c r="I230" s="192" t="n">
        <x:f>IFERROR(G230/Plano!$B$24,0)</x:f>
        <x:v>0.8250377211852075</x:v>
      </x:c>
      <x:c r="J230" s="193" t="n">
        <x:f>Plano!$B$24</x:f>
        <x:v>3450000</x:v>
      </x:c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87" t="n">
        <x:f>A230+1</x:f>
        <x:v>226</x:v>
      </x:c>
      <x:c r="B231" s="188" t="n">
        <x:f>EDATE(B230,1)</x:f>
        <x:v>53171</x:v>
      </x:c>
      <x:c r="C231" s="189" t="n">
        <x:f>Plano!$B$7+A231/12</x:f>
        <x:v>53.83333333333333</x:v>
      </x:c>
      <x:c r="D231" s="190" t="n">
        <x:f>G230</x:f>
        <x:v>2846380.138088966</x:v>
      </x:c>
      <x:c r="E231" s="190" t="n">
        <x:f>IF(C231&lt;=Plano!$B$8,Plano!$B$17,0)</x:f>
        <x:v>5000</x:v>
      </x:c>
      <x:c r="F231" s="190" t="n">
        <x:f>D231*Plano!$B$21</x:f>
        <x:v>13335.47018259</x:v>
      </x:c>
      <x:c r="G231" s="190" t="n">
        <x:f>D231+E231+F231</x:f>
        <x:v>2864715.608271556</x:v>
      </x:c>
      <x:c r="H231" s="191" t="n">
        <x:f>IF(AND(C231&lt;=Plano!$B$8,G231&gt;=Plano!$B$24),1,0)</x:f>
        <x:v>0</x:v>
      </x:c>
      <x:c r="I231" s="192" t="n">
        <x:f>IFERROR(G231/Plano!$B$24,0)</x:f>
        <x:v>0.8303523502236394</x:v>
      </x:c>
      <x:c r="J231" s="193" t="n">
        <x:f>Plano!$B$24</x:f>
        <x:v>3450000</x:v>
      </x:c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87" t="n">
        <x:f>A231+1</x:f>
        <x:v>227</x:v>
      </x:c>
      <x:c r="B232" s="188" t="n">
        <x:f>EDATE(B231,1)</x:f>
        <x:v>53202</x:v>
      </x:c>
      <x:c r="C232" s="189" t="n">
        <x:f>Plano!$B$7+A232/12</x:f>
        <x:v>53.91666666666667</x:v>
      </x:c>
      <x:c r="D232" s="190" t="n">
        <x:f>G231</x:f>
        <x:v>2864715.608271556</x:v>
      </x:c>
      <x:c r="E232" s="190" t="n">
        <x:f>IF(C232&lt;=Plano!$B$8,Plano!$B$17,0)</x:f>
        <x:v>5000</x:v>
      </x:c>
      <x:c r="F232" s="190" t="n">
        <x:f>D232*Plano!$B$21</x:f>
        <x:v>13421.373014974102</x:v>
      </x:c>
      <x:c r="G232" s="190" t="n">
        <x:f>D232+E232+F232</x:f>
        <x:v>2883136.98128653</x:v>
      </x:c>
      <x:c r="H232" s="191" t="n">
        <x:f>IF(AND(C232&lt;=Plano!$B$8,G232&gt;=Plano!$B$24),1,0)</x:f>
        <x:v>0</x:v>
      </x:c>
      <x:c r="I232" s="192" t="n">
        <x:f>IFERROR(G232/Plano!$B$24,0)</x:f>
        <x:v>0.8356918786337768</x:v>
      </x:c>
      <x:c r="J232" s="193" t="n">
        <x:f>Plano!$B$24</x:f>
        <x:v>3450000</x:v>
      </x:c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87" t="n">
        <x:f>A232+1</x:f>
        <x:v>228</x:v>
      </x:c>
      <x:c r="B233" s="188" t="n">
        <x:f>EDATE(B232,1)</x:f>
        <x:v>53233</x:v>
      </x:c>
      <x:c r="C233" s="189" t="n">
        <x:f>Plano!$B$7+A233/12</x:f>
        <x:v>54</x:v>
      </x:c>
      <x:c r="D233" s="190" t="n">
        <x:f>G232</x:f>
        <x:v>2883136.98128653</x:v>
      </x:c>
      <x:c r="E233" s="190" t="n">
        <x:f>IF(C233&lt;=Plano!$B$8,Plano!$B$17,0)</x:f>
        <x:v>5000</x:v>
      </x:c>
      <x:c r="F233" s="190" t="n">
        <x:f>D233*Plano!$B$21</x:f>
        <x:v>13507.678307537199</x:v>
      </x:c>
      <x:c r="G233" s="190" t="n">
        <x:f>D233+E233+F233</x:f>
        <x:v>2901644.659594067</x:v>
      </x:c>
      <x:c r="H233" s="191" t="n">
        <x:f>IF(AND(C233&lt;=Plano!$B$8,G233&gt;=Plano!$B$24),1,0)</x:f>
        <x:v>0</x:v>
      </x:c>
      <x:c r="I233" s="192" t="n">
        <x:f>IFERROR(G233/Plano!$B$24,0)</x:f>
        <x:v>0.841056423070744</x:v>
      </x:c>
      <x:c r="J233" s="193" t="n">
        <x:f>Plano!$B$24</x:f>
        <x:v>3450000</x:v>
      </x:c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87" t="n">
        <x:f>A233+1</x:f>
        <x:v>229</x:v>
      </x:c>
      <x:c r="B234" s="188" t="n">
        <x:f>EDATE(B233,1)</x:f>
        <x:v>53263</x:v>
      </x:c>
      <x:c r="C234" s="189" t="n">
        <x:f>Plano!$B$7+A234/12</x:f>
        <x:v>54.08333333333333</x:v>
      </x:c>
      <x:c r="D234" s="190" t="n">
        <x:f>G233</x:f>
        <x:v>2901644.659594067</x:v>
      </x:c>
      <x:c r="E234" s="190" t="n">
        <x:f>IF(C234&lt;=Plano!$B$8,Plano!$B$17,0)</x:f>
        <x:v>5000</x:v>
      </x:c>
      <x:c r="F234" s="190" t="n">
        <x:f>D234*Plano!$B$21</x:f>
        <x:v>13594.38794583057</x:v>
      </x:c>
      <x:c r="G234" s="190" t="n">
        <x:f>D234+E234+F234</x:f>
        <x:v>2920239.0475398973</x:v>
      </x:c>
      <x:c r="H234" s="191" t="n">
        <x:f>IF(AND(C234&lt;=Plano!$B$8,G234&gt;=Plano!$B$24),1,0)</x:f>
        <x:v>0</x:v>
      </x:c>
      <x:c r="I234" s="192" t="n">
        <x:f>IFERROR(G234/Plano!$B$24,0)</x:f>
        <x:v>0.8464461007362021</x:v>
      </x:c>
      <x:c r="J234" s="193" t="n">
        <x:f>Plano!$B$24</x:f>
        <x:v>3450000</x:v>
      </x:c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87" t="n">
        <x:f>A234+1</x:f>
        <x:v>230</x:v>
      </x:c>
      <x:c r="B235" s="188" t="n">
        <x:f>EDATE(B234,1)</x:f>
        <x:v>53294</x:v>
      </x:c>
      <x:c r="C235" s="189" t="n">
        <x:f>Plano!$B$7+A235/12</x:f>
        <x:v>54.16666666666667</x:v>
      </x:c>
      <x:c r="D235" s="190" t="n">
        <x:f>G234</x:f>
        <x:v>2920239.0475398973</x:v>
      </x:c>
      <x:c r="E235" s="190" t="n">
        <x:f>IF(C235&lt;=Plano!$B$8,Plano!$B$17,0)</x:f>
        <x:v>5000</x:v>
      </x:c>
      <x:c r="F235" s="190" t="n">
        <x:f>D235*Plano!$B$21</x:f>
        <x:v>13681.503824239422</x:v>
      </x:c>
      <x:c r="G235" s="190" t="n">
        <x:f>D235+E235+F235</x:f>
        <x:v>2938920.551364137</x:v>
      </x:c>
      <x:c r="H235" s="191" t="n">
        <x:f>IF(AND(C235&lt;=Plano!$B$8,G235&gt;=Plano!$B$24),1,0)</x:f>
        <x:v>0</x:v>
      </x:c>
      <x:c r="I235" s="192" t="n">
        <x:f>IFERROR(G235/Plano!$B$24,0)</x:f>
        <x:v>0.8518610293809092</x:v>
      </x:c>
      <x:c r="J235" s="193" t="n">
        <x:f>Plano!$B$24</x:f>
        <x:v>3450000</x:v>
      </x:c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87" t="n">
        <x:f>A235+1</x:f>
        <x:v>231</x:v>
      </x:c>
      <x:c r="B236" s="188" t="n">
        <x:f>EDATE(B235,1)</x:f>
        <x:v>53324</x:v>
      </x:c>
      <x:c r="C236" s="189" t="n">
        <x:f>Plano!$B$7+A236/12</x:f>
        <x:v>54.25</x:v>
      </x:c>
      <x:c r="D236" s="190" t="n">
        <x:f>G235</x:f>
        <x:v>2938920.551364137</x:v>
      </x:c>
      <x:c r="E236" s="190" t="n">
        <x:f>IF(C236&lt;=Plano!$B$8,Plano!$B$17,0)</x:f>
        <x:v>5000</x:v>
      </x:c>
      <x:c r="F236" s="190" t="n">
        <x:f>D236*Plano!$B$21</x:f>
        <x:v>13769.02784602428</x:v>
      </x:c>
      <x:c r="G236" s="190" t="n">
        <x:f>D236+E236+F236</x:f>
        <x:v>2957689.579210161</x:v>
      </x:c>
      <x:c r="H236" s="191" t="n">
        <x:f>IF(AND(C236&lt;=Plano!$B$8,G236&gt;=Plano!$B$24),1,0)</x:f>
        <x:v>0</x:v>
      </x:c>
      <x:c r="I236" s="192" t="n">
        <x:f>IFERROR(G236/Plano!$B$24,0)</x:f>
        <x:v>0.8573013273072931</x:v>
      </x:c>
      <x:c r="J236" s="193" t="n">
        <x:f>Plano!$B$24</x:f>
        <x:v>3450000</x:v>
      </x:c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87" t="n">
        <x:f>A236+1</x:f>
        <x:v>232</x:v>
      </x:c>
      <x:c r="B237" s="188" t="n">
        <x:f>EDATE(B236,1)</x:f>
        <x:v>53355</x:v>
      </x:c>
      <x:c r="C237" s="189" t="n">
        <x:f>Plano!$B$7+A237/12</x:f>
        <x:v>54.33333333333333</x:v>
      </x:c>
      <x:c r="D237" s="190" t="n">
        <x:f>G236</x:f>
        <x:v>2957689.579210161</x:v>
      </x:c>
      <x:c r="E237" s="190" t="n">
        <x:f>IF(C237&lt;=Plano!$B$8,Plano!$B$17,0)</x:f>
        <x:v>5000</x:v>
      </x:c>
      <x:c r="F237" s="190" t="n">
        <x:f>D237*Plano!$B$21</x:f>
        <x:v>13856.96192336256</x:v>
      </x:c>
      <x:c r="G237" s="190" t="n">
        <x:f>D237+E237+F237</x:f>
        <x:v>2976546.541133524</x:v>
      </x:c>
      <x:c r="H237" s="191" t="n">
        <x:f>IF(AND(C237&lt;=Plano!$B$8,G237&gt;=Plano!$B$24),1,0)</x:f>
        <x:v>0</x:v>
      </x:c>
      <x:c r="I237" s="192" t="n">
        <x:f>IFERROR(G237/Plano!$B$24,0)</x:f>
        <x:v>0.8627671133720359</x:v>
      </x:c>
      <x:c r="J237" s="193" t="n">
        <x:f>Plano!$B$24</x:f>
        <x:v>3450000</x:v>
      </x:c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87" t="n">
        <x:f>A237+1</x:f>
        <x:v>233</x:v>
      </x:c>
      <x:c r="B238" s="188" t="n">
        <x:f>EDATE(B237,1)</x:f>
        <x:v>53386</x:v>
      </x:c>
      <x:c r="C238" s="189" t="n">
        <x:f>Plano!$B$7+A238/12</x:f>
        <x:v>54.41666666666667</x:v>
      </x:c>
      <x:c r="D238" s="190" t="n">
        <x:f>G237</x:f>
        <x:v>2976546.541133524</x:v>
      </x:c>
      <x:c r="E238" s="190" t="n">
        <x:f>IF(C238&lt;=Plano!$B$8,Plano!$B$17,0)</x:f>
        <x:v>5000</x:v>
      </x:c>
      <x:c r="F238" s="190" t="n">
        <x:f>D238*Plano!$B$21</x:f>
        <x:v>13945.307977390352</x:v>
      </x:c>
      <x:c r="G238" s="190" t="n">
        <x:f>D238+E238+F238</x:f>
        <x:v>2995491.8491109144</x:v>
      </x:c>
      <x:c r="H238" s="191" t="n">
        <x:f>IF(AND(C238&lt;=Plano!$B$8,G238&gt;=Plano!$B$24),1,0)</x:f>
        <x:v>0</x:v>
      </x:c>
      <x:c r="I238" s="192" t="n">
        <x:f>IFERROR(G238/Plano!$B$24,0)</x:f>
        <x:v>0.8682585069886708</x:v>
      </x:c>
      <x:c r="J238" s="193" t="n">
        <x:f>Plano!$B$24</x:f>
        <x:v>3450000</x:v>
      </x:c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87" t="n">
        <x:f>A238+1</x:f>
        <x:v>234</x:v>
      </x:c>
      <x:c r="B239" s="188" t="n">
        <x:f>EDATE(B238,1)</x:f>
        <x:v>53414</x:v>
      </x:c>
      <x:c r="C239" s="189" t="n">
        <x:f>Plano!$B$7+A239/12</x:f>
        <x:v>54.5</x:v>
      </x:c>
      <x:c r="D239" s="190" t="n">
        <x:f>G238</x:f>
        <x:v>2995491.8491109144</x:v>
      </x:c>
      <x:c r="E239" s="190" t="n">
        <x:f>IF(C239&lt;=Plano!$B$8,Plano!$B$17,0)</x:f>
        <x:v>5000</x:v>
      </x:c>
      <x:c r="F239" s="190" t="n">
        <x:f>D239*Plano!$B$21</x:f>
        <x:v>14034.067938244385</x:v>
      </x:c>
      <x:c r="G239" s="190" t="n">
        <x:f>D239+E239+F239</x:f>
        <x:v>3014525.917049159</x:v>
      </x:c>
      <x:c r="H239" s="191" t="n">
        <x:f>IF(AND(C239&lt;=Plano!$B$8,G239&gt;=Plano!$B$24),1,0)</x:f>
        <x:v>0</x:v>
      </x:c>
      <x:c r="I239" s="192" t="n">
        <x:f>IFERROR(G239/Plano!$B$24,0)</x:f>
        <x:v>0.8737756281301909</x:v>
      </x:c>
      <x:c r="J239" s="193" t="n">
        <x:f>Plano!$B$24</x:f>
        <x:v>3450000</x:v>
      </x:c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87" t="n">
        <x:f>A239+1</x:f>
        <x:v>235</x:v>
      </x:c>
      <x:c r="B240" s="188" t="n">
        <x:f>EDATE(B239,1)</x:f>
        <x:v>53445</x:v>
      </x:c>
      <x:c r="C240" s="189" t="n">
        <x:f>Plano!$B$7+A240/12</x:f>
        <x:v>54.58333333333333</x:v>
      </x:c>
      <x:c r="D240" s="190" t="n">
        <x:f>G239</x:f>
        <x:v>3014525.917049159</x:v>
      </x:c>
      <x:c r="E240" s="190" t="n">
        <x:f>IF(C240&lt;=Plano!$B$8,Plano!$B$17,0)</x:f>
        <x:v>5000</x:v>
      </x:c>
      <x:c r="F240" s="190" t="n">
        <x:f>D240*Plano!$B$21</x:f>
        <x:v>14123.243745104206</x:v>
      </x:c>
      <x:c r="G240" s="190" t="n">
        <x:f>D240+E240+F240</x:f>
        <x:v>3033649.1607942632</x:v>
      </x:c>
      <x:c r="H240" s="191" t="n">
        <x:f>IF(AND(C240&lt;=Plano!$B$8,G240&gt;=Plano!$B$24),1,0)</x:f>
        <x:v>0</x:v>
      </x:c>
      <x:c r="I240" s="192" t="n">
        <x:f>IFERROR(G240/Plano!$B$24,0)</x:f>
        <x:v>0.8793185973316705</x:v>
      </x:c>
      <x:c r="J240" s="193" t="n">
        <x:f>Plano!$B$24</x:f>
        <x:v>3450000</x:v>
      </x:c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87" t="n">
        <x:f>A240+1</x:f>
        <x:v>236</x:v>
      </x:c>
      <x:c r="B241" s="188" t="n">
        <x:f>EDATE(B240,1)</x:f>
        <x:v>53475</x:v>
      </x:c>
      <x:c r="C241" s="189" t="n">
        <x:f>Plano!$B$7+A241/12</x:f>
        <x:v>54.66666666666667</x:v>
      </x:c>
      <x:c r="D241" s="190" t="n">
        <x:f>G240</x:f>
        <x:v>3033649.1607942632</x:v>
      </x:c>
      <x:c r="E241" s="190" t="n">
        <x:f>IF(C241&lt;=Plano!$B$8,Plano!$B$17,0)</x:f>
        <x:v>5000</x:v>
      </x:c>
      <x:c r="F241" s="190" t="n">
        <x:f>D241*Plano!$B$21</x:f>
        <x:v>14212.837346234537</x:v>
      </x:c>
      <x:c r="G241" s="190" t="n">
        <x:f>D241+E241+F241</x:f>
        <x:v>3052861.9981404976</x:v>
      </x:c>
      <x:c r="H241" s="191" t="n">
        <x:f>IF(AND(C241&lt;=Plano!$B$8,G241&gt;=Plano!$B$24),1,0)</x:f>
        <x:v>0</x:v>
      </x:c>
      <x:c r="I241" s="192" t="n">
        <x:f>IFERROR(G241/Plano!$B$24,0)</x:f>
        <x:v>0.8848875356928979</x:v>
      </x:c>
      <x:c r="J241" s="193" t="n">
        <x:f>Plano!$B$24</x:f>
        <x:v>3450000</x:v>
      </x:c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87" t="n">
        <x:f>A241+1</x:f>
        <x:v>237</x:v>
      </x:c>
      <x:c r="B242" s="188" t="n">
        <x:f>EDATE(B241,1)</x:f>
        <x:v>53506</x:v>
      </x:c>
      <x:c r="C242" s="189" t="n">
        <x:f>Plano!$B$7+A242/12</x:f>
        <x:v>54.75</x:v>
      </x:c>
      <x:c r="D242" s="190" t="n">
        <x:f>G241</x:f>
        <x:v>3052861.9981404976</x:v>
      </x:c>
      <x:c r="E242" s="190" t="n">
        <x:f>IF(C242&lt;=Plano!$B$8,Plano!$B$17,0)</x:f>
        <x:v>5000</x:v>
      </x:c>
      <x:c r="F242" s="190" t="n">
        <x:f>D242*Plano!$B$21</x:f>
        <x:v>14302.850699027842</x:v>
      </x:c>
      <x:c r="G242" s="190" t="n">
        <x:f>D242+E242+F242</x:f>
        <x:v>3072164.8488395256</x:v>
      </x:c>
      <x:c r="H242" s="191" t="n">
        <x:f>IF(AND(C242&lt;=Plano!$B$8,G242&gt;=Plano!$B$24),1,0)</x:f>
        <x:v>0</x:v>
      </x:c>
      <x:c r="I242" s="192" t="n">
        <x:f>IFERROR(G242/Plano!$B$24,0)</x:f>
        <x:v>0.890482564881022</x:v>
      </x:c>
      <x:c r="J242" s="193" t="n">
        <x:f>Plano!$B$24</x:f>
        <x:v>3450000</x:v>
      </x:c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87" t="n">
        <x:f>A242+1</x:f>
        <x:v>238</x:v>
      </x:c>
      <x:c r="B243" s="188" t="n">
        <x:f>EDATE(B242,1)</x:f>
        <x:v>53536</x:v>
      </x:c>
      <x:c r="C243" s="189" t="n">
        <x:f>Plano!$B$7+A243/12</x:f>
        <x:v>54.83333333333333</x:v>
      </x:c>
      <x:c r="D243" s="190" t="n">
        <x:f>G242</x:f>
        <x:v>3072164.8488395256</x:v>
      </x:c>
      <x:c r="E243" s="190" t="n">
        <x:f>IF(C243&lt;=Plano!$B$8,Plano!$B$17,0)</x:f>
        <x:v>5000</x:v>
      </x:c>
      <x:c r="F243" s="190" t="n">
        <x:f>D243*Plano!$B$21</x:f>
        <x:v>14393.285770047098</x:v>
      </x:c>
      <x:c r="G243" s="190" t="n">
        <x:f>D243+E243+F243</x:f>
        <x:v>3091558.1346095726</x:v>
      </x:c>
      <x:c r="H243" s="191" t="n">
        <x:f>IF(AND(C243&lt;=Plano!$B$8,G243&gt;=Plano!$B$24),1,0)</x:f>
        <x:v>0</x:v>
      </x:c>
      <x:c r="I243" s="192" t="n">
        <x:f>IFERROR(G243/Plano!$B$24,0)</x:f>
        <x:v>0.8961038071332095</x:v>
      </x:c>
      <x:c r="J243" s="193" t="n">
        <x:f>Plano!$B$24</x:f>
        <x:v>3450000</x:v>
      </x:c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87" t="n">
        <x:f>A243+1</x:f>
        <x:v>239</x:v>
      </x:c>
      <x:c r="B244" s="188" t="n">
        <x:f>EDATE(B243,1)</x:f>
        <x:v>53567</x:v>
      </x:c>
      <x:c r="C244" s="189" t="n">
        <x:f>Plano!$B$7+A244/12</x:f>
        <x:v>54.91666666666667</x:v>
      </x:c>
      <x:c r="D244" s="190" t="n">
        <x:f>G243</x:f>
        <x:v>3091558.1346095726</x:v>
      </x:c>
      <x:c r="E244" s="190" t="n">
        <x:f>IF(C244&lt;=Plano!$B$8,Plano!$B$17,0)</x:f>
        <x:v>5000</x:v>
      </x:c>
      <x:c r="F244" s="190" t="n">
        <x:f>D244*Plano!$B$21</x:f>
        <x:v>14484.144535068745</x:v>
      </x:c>
      <x:c r="G244" s="190" t="n">
        <x:f>D244+E244+F244</x:f>
        <x:v>3111042.2791446415</x:v>
      </x:c>
      <x:c r="H244" s="191" t="n">
        <x:f>IF(AND(C244&lt;=Plano!$B$8,G244&gt;=Plano!$B$24),1,0)</x:f>
        <x:v>0</x:v>
      </x:c>
      <x:c r="I244" s="192" t="n">
        <x:f>IFERROR(G244/Plano!$B$24,0)</x:f>
        <x:v>0.9017513852593164</x:v>
      </x:c>
      <x:c r="J244" s="193" t="n">
        <x:f>Plano!$B$24</x:f>
        <x:v>3450000</x:v>
      </x:c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87" t="n">
        <x:f>A244+1</x:f>
        <x:v>240</x:v>
      </x:c>
      <x:c r="B245" s="188" t="n">
        <x:f>EDATE(B244,1)</x:f>
        <x:v>53598</x:v>
      </x:c>
      <x:c r="C245" s="189" t="n">
        <x:f>Plano!$B$7+A245/12</x:f>
        <x:v>55</x:v>
      </x:c>
      <x:c r="D245" s="190" t="n">
        <x:f>G244</x:f>
        <x:v>3111042.2791446415</x:v>
      </x:c>
      <x:c r="E245" s="190" t="n">
        <x:f>IF(C245&lt;=Plano!$B$8,Plano!$B$17,0)</x:f>
        <x:v>5000</x:v>
      </x:c>
      <x:c r="F245" s="190" t="n">
        <x:f>D245*Plano!$B$21</x:f>
        <x:v>14575.428979125867</x:v>
      </x:c>
      <x:c r="G245" s="190" t="n">
        <x:f>D245+E245+F245</x:f>
        <x:v>3130617.7081237673</x:v>
      </x:c>
      <x:c r="H245" s="191" t="n">
        <x:f>IF(AND(C245&lt;=Plano!$B$8,G245&gt;=Plano!$B$24),1,0)</x:f>
        <x:v>0</x:v>
      </x:c>
      <x:c r="I245" s="192" t="n">
        <x:f>IFERROR(G245/Plano!$B$24,0)</x:f>
        <x:v>0.9074254226445703</x:v>
      </x:c>
      <x:c r="J245" s="193" t="n">
        <x:f>Plano!$B$24</x:f>
        <x:v>3450000</x:v>
      </x:c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87" t="n">
        <x:f>A245+1</x:f>
        <x:v>241</x:v>
      </x:c>
      <x:c r="B246" s="188" t="n">
        <x:f>EDATE(B245,1)</x:f>
        <x:v>53628</x:v>
      </x:c>
      <x:c r="C246" s="189" t="n">
        <x:f>Plano!$B$7+A246/12</x:f>
        <x:v>55.08333333333333</x:v>
      </x:c>
      <x:c r="D246" s="190" t="n">
        <x:f>G245</x:f>
        <x:v>3130617.7081237673</x:v>
      </x:c>
      <x:c r="E246" s="190" t="n">
        <x:f>IF(C246&lt;=Plano!$B$8,Plano!$B$17,0)</x:f>
        <x:v>5000</x:v>
      </x:c>
      <x:c r="F246" s="190" t="n">
        <x:f>D246*Plano!$B$21</x:f>
        <x:v>14667.141096551548</x:v>
      </x:c>
      <x:c r="G246" s="190" t="n">
        <x:f>D246+E246+F246</x:f>
        <x:v>3150284.8492203187</x:v>
      </x:c>
      <x:c r="H246" s="191" t="n">
        <x:f>IF(AND(C246&lt;=Plano!$B$8,G246&gt;=Plano!$B$24),1,0)</x:f>
        <x:v>0</x:v>
      </x:c>
      <x:c r="I246" s="192" t="n">
        <x:f>IFERROR(G246/Plano!$B$24,0)</x:f>
        <x:v>0.9131260432522663</x:v>
      </x:c>
      <x:c r="J246" s="193" t="n">
        <x:f>Plano!$B$24</x:f>
        <x:v>3450000</x:v>
      </x:c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87" t="n">
        <x:f>A246+1</x:f>
        <x:v>242</x:v>
      </x:c>
      <x:c r="B247" s="188" t="n">
        <x:f>EDATE(B246,1)</x:f>
        <x:v>53659</x:v>
      </x:c>
      <x:c r="C247" s="189" t="n">
        <x:f>Plano!$B$7+A247/12</x:f>
        <x:v>55.16666666666667</x:v>
      </x:c>
      <x:c r="D247" s="190" t="n">
        <x:f>G246</x:f>
        <x:v>3150284.8492203187</x:v>
      </x:c>
      <x:c r="E247" s="190" t="n">
        <x:f>IF(C247&lt;=Plano!$B$8,Plano!$B$17,0)</x:f>
        <x:v>5000</x:v>
      </x:c>
      <x:c r="F247" s="190" t="n">
        <x:f>D247*Plano!$B$21</x:f>
        <x:v>14759.28289102245</x:v>
      </x:c>
      <x:c r="G247" s="190" t="n">
        <x:f>D247+E247+F247</x:f>
        <x:v>3170044.132111341</x:v>
      </x:c>
      <x:c r="H247" s="191" t="n">
        <x:f>IF(AND(C247&lt;=Plano!$B$8,G247&gt;=Plano!$B$24),1,0)</x:f>
        <x:v>0</x:v>
      </x:c>
      <x:c r="I247" s="192" t="n">
        <x:f>IFERROR(G247/Plano!$B$24,0)</x:f>
        <x:v>0.9188533716264757</x:v>
      </x:c>
      <x:c r="J247" s="193" t="n">
        <x:f>Plano!$B$24</x:f>
        <x:v>3450000</x:v>
      </x:c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87" t="n">
        <x:f>A247+1</x:f>
        <x:v>243</x:v>
      </x:c>
      <x:c r="B248" s="188" t="n">
        <x:f>EDATE(B247,1)</x:f>
        <x:v>53689</x:v>
      </x:c>
      <x:c r="C248" s="189" t="n">
        <x:f>Plano!$B$7+A248/12</x:f>
        <x:v>55.25</x:v>
      </x:c>
      <x:c r="D248" s="190" t="n">
        <x:f>G247</x:f>
        <x:v>3170044.132111341</x:v>
      </x:c>
      <x:c r="E248" s="190" t="n">
        <x:f>IF(C248&lt;=Plano!$B$8,Plano!$B$17,0)</x:f>
        <x:v>5000</x:v>
      </x:c>
      <x:c r="F248" s="190" t="n">
        <x:f>D248*Plano!$B$21</x:f>
        <x:v>14851.856375602589</x:v>
      </x:c>
      <x:c r="G248" s="190" t="n">
        <x:f>D248+E248+F248</x:f>
        <x:v>3189895.9884869438</x:v>
      </x:c>
      <x:c r="H248" s="191" t="n">
        <x:f>IF(AND(C248&lt;=Plano!$B$8,G248&gt;=Plano!$B$24),1,0)</x:f>
        <x:v>0</x:v>
      </x:c>
      <x:c r="I248" s="192" t="n">
        <x:f>IFERROR(G248/Plano!$B$24,0)</x:f>
        <x:v>0.9246075328947663</x:v>
      </x:c>
      <x:c r="J248" s="193" t="n">
        <x:f>Plano!$B$24</x:f>
        <x:v>3450000</x:v>
      </x:c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87" t="n">
        <x:f>A248+1</x:f>
        <x:v>244</x:v>
      </x:c>
      <x:c r="B249" s="188" t="n">
        <x:f>EDATE(B248,1)</x:f>
        <x:v>53720</x:v>
      </x:c>
      <x:c r="C249" s="189" t="n">
        <x:f>Plano!$B$7+A249/12</x:f>
        <x:v>55.33333333333333</x:v>
      </x:c>
      <x:c r="D249" s="190" t="n">
        <x:f>G248</x:f>
        <x:v>3189895.9884869438</x:v>
      </x:c>
      <x:c r="E249" s="190" t="n">
        <x:f>IF(C249&lt;=Plano!$B$8,Plano!$B$17,0)</x:f>
        <x:v>5000</x:v>
      </x:c>
      <x:c r="F249" s="190" t="n">
        <x:f>D249*Plano!$B$21</x:f>
        <x:v>14944.863572787306</x:v>
      </x:c>
      <x:c r="G249" s="190" t="n">
        <x:f>D249+E249+F249</x:f>
        <x:v>3209840.8520597313</x:v>
      </x:c>
      <x:c r="H249" s="191" t="n">
        <x:f>IF(AND(C249&lt;=Plano!$B$8,G249&gt;=Plano!$B$24),1,0)</x:f>
        <x:v>0</x:v>
      </x:c>
      <x:c r="I249" s="192" t="n">
        <x:f>IFERROR(G249/Plano!$B$24,0)</x:f>
        <x:v>0.9303886527709366</x:v>
      </x:c>
      <x:c r="J249" s="193" t="n">
        <x:f>Plano!$B$24</x:f>
        <x:v>3450000</x:v>
      </x:c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87" t="n">
        <x:f>A249+1</x:f>
        <x:v>245</x:v>
      </x:c>
      <x:c r="B250" s="188" t="n">
        <x:f>EDATE(B249,1)</x:f>
        <x:v>53751</x:v>
      </x:c>
      <x:c r="C250" s="189" t="n">
        <x:f>Plano!$B$7+A250/12</x:f>
        <x:v>55.41666666666667</x:v>
      </x:c>
      <x:c r="D250" s="190" t="n">
        <x:f>G249</x:f>
        <x:v>3209840.8520597313</x:v>
      </x:c>
      <x:c r="E250" s="190" t="n">
        <x:f>IF(C250&lt;=Plano!$B$8,Plano!$B$17,0)</x:f>
        <x:v>5000</x:v>
      </x:c>
      <x:c r="F250" s="190" t="n">
        <x:f>D250*Plano!$B$21</x:f>
        <x:v>15038.30651454747</x:v>
      </x:c>
      <x:c r="G250" s="190" t="n">
        <x:f>D250+E250+F250</x:f>
        <x:v>3229879.158574279</x:v>
      </x:c>
      <x:c r="H250" s="191" t="n">
        <x:f>IF(AND(C250&lt;=Plano!$B$8,G250&gt;=Plano!$B$24),1,0)</x:f>
        <x:v>0</x:v>
      </x:c>
      <x:c r="I250" s="192" t="n">
        <x:f>IFERROR(G250/Plano!$B$24,0)</x:f>
        <x:v>0.936196857557762</x:v>
      </x:c>
      <x:c r="J250" s="193" t="n">
        <x:f>Plano!$B$24</x:f>
        <x:v>3450000</x:v>
      </x:c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87" t="n">
        <x:f>A250+1</x:f>
        <x:v>246</x:v>
      </x:c>
      <x:c r="B251" s="188" t="n">
        <x:f>EDATE(B250,1)</x:f>
        <x:v>53779</x:v>
      </x:c>
      <x:c r="C251" s="189" t="n">
        <x:f>Plano!$B$7+A251/12</x:f>
        <x:v>55.5</x:v>
      </x:c>
      <x:c r="D251" s="190" t="n">
        <x:f>G250</x:f>
        <x:v>3229879.158574279</x:v>
      </x:c>
      <x:c r="E251" s="190" t="n">
        <x:f>IF(C251&lt;=Plano!$B$8,Plano!$B$17,0)</x:f>
        <x:v>5000</x:v>
      </x:c>
      <x:c r="F251" s="190" t="n">
        <x:f>D251*Plano!$B$21</x:f>
        <x:v>15132.187242373851</x:v>
      </x:c>
      <x:c r="G251" s="190" t="n">
        <x:f>D251+E251+F251</x:f>
        <x:v>3250011.3458166528</x:v>
      </x:c>
      <x:c r="H251" s="191" t="n">
        <x:f>IF(AND(C251&lt;=Plano!$B$8,G251&gt;=Plano!$B$24),1,0)</x:f>
        <x:v>0</x:v>
      </x:c>
      <x:c r="I251" s="192" t="n">
        <x:f>IFERROR(G251/Plano!$B$24,0)</x:f>
        <x:v>0.9420322741497544</x:v>
      </x:c>
      <x:c r="J251" s="193" t="n">
        <x:f>Plano!$B$24</x:f>
        <x:v>3450000</x:v>
      </x:c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87" t="n">
        <x:f>A251+1</x:f>
        <x:v>247</x:v>
      </x:c>
      <x:c r="B252" s="188" t="n">
        <x:f>EDATE(B251,1)</x:f>
        <x:v>53810</x:v>
      </x:c>
      <x:c r="C252" s="189" t="n">
        <x:f>Plano!$B$7+A252/12</x:f>
        <x:v>55.58333333333333</x:v>
      </x:c>
      <x:c r="D252" s="190" t="n">
        <x:f>G251</x:f>
        <x:v>3250011.3458166528</x:v>
      </x:c>
      <x:c r="E252" s="190" t="n">
        <x:f>IF(C252&lt;=Plano!$B$8,Plano!$B$17,0)</x:f>
        <x:v>5000</x:v>
      </x:c>
      <x:c r="F252" s="190" t="n">
        <x:f>D252*Plano!$B$21</x:f>
        <x:v>15226.50780732174</x:v>
      </x:c>
      <x:c r="G252" s="190" t="n">
        <x:f>D252+E252+F252</x:f>
        <x:v>3270237.8536239746</x:v>
      </x:c>
      <x:c r="H252" s="191" t="n">
        <x:f>IF(AND(C252&lt;=Plano!$B$8,G252&gt;=Plano!$B$24),1,0)</x:f>
        <x:v>0</x:v>
      </x:c>
      <x:c r="I252" s="192" t="n">
        <x:f>IFERROR(G252/Plano!$B$24,0)</x:f>
        <x:v>0.9478950300359347</x:v>
      </x:c>
      <x:c r="J252" s="193" t="n">
        <x:f>Plano!$B$24</x:f>
        <x:v>3450000</x:v>
      </x:c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87" t="n">
        <x:f>A252+1</x:f>
        <x:v>248</x:v>
      </x:c>
      <x:c r="B253" s="188" t="n">
        <x:f>EDATE(B252,1)</x:f>
        <x:v>53840</x:v>
      </x:c>
      <x:c r="C253" s="189" t="n">
        <x:f>Plano!$B$7+A253/12</x:f>
        <x:v>55.66666666666667</x:v>
      </x:c>
      <x:c r="D253" s="190" t="n">
        <x:f>G252</x:f>
        <x:v>3270237.8536239746</x:v>
      </x:c>
      <x:c r="E253" s="190" t="n">
        <x:f>IF(C253&lt;=Plano!$B$8,Plano!$B$17,0)</x:f>
        <x:v>5000</x:v>
      </x:c>
      <x:c r="F253" s="190" t="n">
        <x:f>D253*Plano!$B$21</x:f>
        <x:v>15321.270270055742</x:v>
      </x:c>
      <x:c r="G253" s="190" t="n">
        <x:f>D253+E253+F253</x:f>
        <x:v>3290559.12389403</x:v>
      </x:c>
      <x:c r="H253" s="191" t="n">
        <x:f>IF(AND(C253&lt;=Plano!$B$8,G253&gt;=Plano!$B$24),1,0)</x:f>
        <x:v>0</x:v>
      </x:c>
      <x:c r="I253" s="192" t="n">
        <x:f>IFERROR(G253/Plano!$B$24,0)</x:f>
        <x:v>0.9537852533026174</x:v>
      </x:c>
      <x:c r="J253" s="193" t="n">
        <x:f>Plano!$B$24</x:f>
        <x:v>3450000</x:v>
      </x:c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87" t="n">
        <x:f>A253+1</x:f>
        <x:v>249</x:v>
      </x:c>
      <x:c r="B254" s="188" t="n">
        <x:f>EDATE(B253,1)</x:f>
        <x:v>53871</x:v>
      </x:c>
      <x:c r="C254" s="189" t="n">
        <x:f>Plano!$B$7+A254/12</x:f>
        <x:v>55.75</x:v>
      </x:c>
      <x:c r="D254" s="190" t="n">
        <x:f>G253</x:f>
        <x:v>3290559.12389403</x:v>
      </x:c>
      <x:c r="E254" s="190" t="n">
        <x:f>IF(C254&lt;=Plano!$B$8,Plano!$B$17,0)</x:f>
        <x:v>5000</x:v>
      </x:c>
      <x:c r="F254" s="190" t="n">
        <x:f>D254*Plano!$B$21</x:f>
        <x:v>15416.476700894817</x:v>
      </x:c>
      <x:c r="G254" s="190" t="n">
        <x:f>D254+E254+F254</x:f>
        <x:v>3310975.600594925</x:v>
      </x:c>
      <x:c r="H254" s="191" t="n">
        <x:f>IF(AND(C254&lt;=Plano!$B$8,G254&gt;=Plano!$B$24),1,0)</x:f>
        <x:v>0</x:v>
      </x:c>
      <x:c r="I254" s="192" t="n">
        <x:f>IFERROR(G254/Plano!$B$24,0)</x:f>
        <x:v>0.9597030726362102</x:v>
      </x:c>
      <x:c r="J254" s="193" t="n">
        <x:f>Plano!$B$24</x:f>
        <x:v>3450000</x:v>
      </x:c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87" t="n">
        <x:f>A254+1</x:f>
        <x:v>250</x:v>
      </x:c>
      <x:c r="B255" s="188" t="n">
        <x:f>EDATE(B254,1)</x:f>
        <x:v>53901</x:v>
      </x:c>
      <x:c r="C255" s="189" t="n">
        <x:f>Plano!$B$7+A255/12</x:f>
        <x:v>55.83333333333333</x:v>
      </x:c>
      <x:c r="D255" s="190" t="n">
        <x:f>G254</x:f>
        <x:v>3310975.600594925</x:v>
      </x:c>
      <x:c r="E255" s="190" t="n">
        <x:f>IF(C255&lt;=Plano!$B$8,Plano!$B$17,0)</x:f>
        <x:v>5000</x:v>
      </x:c>
      <x:c r="F255" s="190" t="n">
        <x:f>D255*Plano!$B$21</x:f>
        <x:v>15512.129179857491</x:v>
      </x:c>
      <x:c r="G255" s="190" t="n">
        <x:f>D255+E255+F255</x:f>
        <x:v>3331487.729774783</x:v>
      </x:c>
      <x:c r="H255" s="191" t="n">
        <x:f>IF(AND(C255&lt;=Plano!$B$8,G255&gt;=Plano!$B$24),1,0)</x:f>
        <x:v>0</x:v>
      </x:c>
      <x:c r="I255" s="192" t="n">
        <x:f>IFERROR(G255/Plano!$B$24,0)</x:f>
        <x:v>0.965648617326024</x:v>
      </x:c>
      <x:c r="J255" s="193" t="n">
        <x:f>Plano!$B$24</x:f>
        <x:v>3450000</x:v>
      </x:c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87" t="n">
        <x:f>A255+1</x:f>
        <x:v>251</x:v>
      </x:c>
      <x:c r="B256" s="188" t="n">
        <x:f>EDATE(B255,1)</x:f>
        <x:v>53932</x:v>
      </x:c>
      <x:c r="C256" s="189" t="n">
        <x:f>Plano!$B$7+A256/12</x:f>
        <x:v>55.91666666666667</x:v>
      </x:c>
      <x:c r="D256" s="190" t="n">
        <x:f>G255</x:f>
        <x:v>3331487.729774783</x:v>
      </x:c>
      <x:c r="E256" s="190" t="n">
        <x:f>IF(C256&lt;=Plano!$B$8,Plano!$B$17,0)</x:f>
        <x:v>5000</x:v>
      </x:c>
      <x:c r="F256" s="190" t="n">
        <x:f>D256*Plano!$B$21</x:f>
        <x:v>15608.22979670731</x:v>
      </x:c>
      <x:c r="G256" s="190" t="n">
        <x:f>D256+E256+F256</x:f>
        <x:v>3352095.95957149</x:v>
      </x:c>
      <x:c r="H256" s="191" t="n">
        <x:f>IF(AND(C256&lt;=Plano!$B$8,G256&gt;=Plano!$B$24),1,0)</x:f>
        <x:v>0</x:v>
      </x:c>
      <x:c r="I256" s="192" t="n">
        <x:f>IFERROR(G256/Plano!$B$24,0)</x:f>
        <x:v>0.9716220172670985</x:v>
      </x:c>
      <x:c r="J256" s="193" t="n">
        <x:f>Plano!$B$24</x:f>
        <x:v>3450000</x:v>
      </x:c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87" t="n">
        <x:f>A256+1</x:f>
        <x:v>252</x:v>
      </x:c>
      <x:c r="B257" s="188" t="n">
        <x:f>EDATE(B256,1)</x:f>
        <x:v>53963</x:v>
      </x:c>
      <x:c r="C257" s="189" t="n">
        <x:f>Plano!$B$7+A257/12</x:f>
        <x:v>56</x:v>
      </x:c>
      <x:c r="D257" s="190" t="n">
        <x:f>G256</x:f>
        <x:v>3352095.95957149</x:v>
      </x:c>
      <x:c r="E257" s="190" t="n">
        <x:f>IF(C257&lt;=Plano!$B$8,Plano!$B$17,0)</x:f>
        <x:v>5000</x:v>
      </x:c>
      <x:c r="F257" s="190" t="n">
        <x:f>D257*Plano!$B$21</x:f>
        <x:v>15704.780650998497</x:v>
      </x:c>
      <x:c r="G257" s="190" t="n">
        <x:f>D257+E257+F257</x:f>
        <x:v>3372800.7402224885</x:v>
      </x:c>
      <x:c r="H257" s="191" t="n">
        <x:f>IF(AND(C257&lt;=Plano!$B$8,G257&gt;=Plano!$B$24),1,0)</x:f>
        <x:v>0</x:v>
      </x:c>
      <x:c r="I257" s="192" t="n">
        <x:f>IFERROR(G257/Plano!$B$24,0)</x:f>
        <x:v>0.9776234029630402</x:v>
      </x:c>
      <x:c r="J257" s="193" t="n">
        <x:f>Plano!$B$24</x:f>
        <x:v>3450000</x:v>
      </x:c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87" t="n">
        <x:f>A257+1</x:f>
        <x:v>253</x:v>
      </x:c>
      <x:c r="B258" s="188" t="n">
        <x:f>EDATE(B257,1)</x:f>
        <x:v>53993</x:v>
      </x:c>
      <x:c r="C258" s="189" t="n">
        <x:f>Plano!$B$7+A258/12</x:f>
        <x:v>56.08333333333333</x:v>
      </x:c>
      <x:c r="D258" s="190" t="n">
        <x:f>G257</x:f>
        <x:v>3372800.7402224885</x:v>
      </x:c>
      <x:c r="E258" s="190" t="n">
        <x:f>IF(C258&lt;=Plano!$B$8,Plano!$B$17,0)</x:f>
        <x:v>5000</x:v>
      </x:c>
      <x:c r="F258" s="190" t="n">
        <x:f>D258*Plano!$B$21</x:f>
        <x:v>15801.783852121813</x:v>
      </x:c>
      <x:c r="G258" s="190" t="n">
        <x:f>D258+E258+F258</x:f>
        <x:v>3393602.5240746103</x:v>
      </x:c>
      <x:c r="H258" s="191" t="n">
        <x:f>IF(AND(C258&lt;=Plano!$B$8,G258&gt;=Plano!$B$24),1,0)</x:f>
        <x:v>0</x:v>
      </x:c>
      <x:c r="I258" s="192" t="n">
        <x:f>IFERROR(G258/Plano!$B$24,0)</x:f>
        <x:v>0.9836529055288725</x:v>
      </x:c>
      <x:c r="J258" s="193" t="n">
        <x:f>Plano!$B$24</x:f>
        <x:v>3450000</x:v>
      </x:c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87" t="n">
        <x:f>A258+1</x:f>
        <x:v>254</x:v>
      </x:c>
      <x:c r="B259" s="188" t="n">
        <x:f>EDATE(B258,1)</x:f>
        <x:v>54024</x:v>
      </x:c>
      <x:c r="C259" s="189" t="n">
        <x:f>Plano!$B$7+A259/12</x:f>
        <x:v>56.16666666666667</x:v>
      </x:c>
      <x:c r="D259" s="190" t="n">
        <x:f>G258</x:f>
        <x:v>3393602.5240746103</x:v>
      </x:c>
      <x:c r="E259" s="190" t="n">
        <x:f>IF(C259&lt;=Plano!$B$8,Plano!$B$17,0)</x:f>
        <x:v>5000</x:v>
      </x:c>
      <x:c r="F259" s="190" t="n">
        <x:f>D259*Plano!$B$21</x:f>
        <x:v>15899.241519350651</x:v>
      </x:c>
      <x:c r="G259" s="190" t="n">
        <x:f>D259+E259+F259</x:f>
        <x:v>3414501.765593961</x:v>
      </x:c>
      <x:c r="H259" s="191" t="n">
        <x:f>IF(AND(C259&lt;=Plano!$B$8,G259&gt;=Plano!$B$24),1,0)</x:f>
        <x:v>0</x:v>
      </x:c>
      <x:c r="I259" s="192" t="n">
        <x:f>IFERROR(G259/Plano!$B$24,0)</x:f>
        <x:v>0.9897106566939017</x:v>
      </x:c>
      <x:c r="J259" s="193" t="n">
        <x:f>Plano!$B$24</x:f>
        <x:v>3450000</x:v>
      </x:c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87" t="n">
        <x:f>A259+1</x:f>
        <x:v>255</x:v>
      </x:c>
      <x:c r="B260" s="188" t="n">
        <x:f>EDATE(B259,1)</x:f>
        <x:v>54054</x:v>
      </x:c>
      <x:c r="C260" s="189" t="n">
        <x:f>Plano!$B$7+A260/12</x:f>
        <x:v>56.25</x:v>
      </x:c>
      <x:c r="D260" s="190" t="n">
        <x:f>G259</x:f>
        <x:v>3414501.765593961</x:v>
      </x:c>
      <x:c r="E260" s="190" t="n">
        <x:f>IF(C260&lt;=Plano!$B$8,Plano!$B$17,0)</x:f>
        <x:v>5000</x:v>
      </x:c>
      <x:c r="F260" s="190" t="n">
        <x:f>D260*Plano!$B$21</x:f>
        <x:v>15997.155781887335</x:v>
      </x:c>
      <x:c r="G260" s="190" t="n">
        <x:f>D260+E260+F260</x:f>
        <x:v>3435498.9213758484</x:v>
      </x:c>
      <x:c r="H260" s="191" t="n">
        <x:f>IF(AND(C260&lt;=Plano!$B$8,G260&gt;=Plano!$B$24),1,0)</x:f>
        <x:v>0</x:v>
      </x:c>
      <x:c r="I260" s="192" t="n">
        <x:f>IFERROR(G260/Plano!$B$24,0)</x:f>
        <x:v>0.9957967888045938</x:v>
      </x:c>
      <x:c r="J260" s="193" t="n">
        <x:f>Plano!$B$24</x:f>
        <x:v>3450000</x:v>
      </x:c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87" t="n">
        <x:f>A260+1</x:f>
        <x:v>256</x:v>
      </x:c>
      <x:c r="B261" s="188" t="n">
        <x:f>EDATE(B260,1)</x:f>
        <x:v>54085</x:v>
      </x:c>
      <x:c r="C261" s="189" t="n">
        <x:f>Plano!$B$7+A261/12</x:f>
        <x:v>56.33333333333333</x:v>
      </x:c>
      <x:c r="D261" s="190" t="n">
        <x:f>G260</x:f>
        <x:v>3435498.9213758484</x:v>
      </x:c>
      <x:c r="E261" s="190" t="n">
        <x:f>IF(C261&lt;=Plano!$B$8,Plano!$B$17,0)</x:f>
        <x:v>5000</x:v>
      </x:c>
      <x:c r="F261" s="190" t="n">
        <x:f>D261*Plano!$B$21</x:f>
        <x:v>16095.528778909635</x:v>
      </x:c>
      <x:c r="G261" s="190" t="n">
        <x:f>D261+E261+F261</x:f>
        <x:v>3456594.450154758</x:v>
      </x:c>
      <x:c r="H261" s="191" t="n">
        <x:f>IF(AND(C261&lt;=Plano!$B$8,G261&gt;=Plano!$B$24),1,0)</x:f>
        <x:v>1</x:v>
      </x:c>
      <x:c r="I261" s="192" t="n">
        <x:f>IFERROR(G261/Plano!$B$24,0)</x:f>
        <x:v>1.001911434827466</x:v>
      </x:c>
      <x:c r="J261" s="193" t="n">
        <x:f>Plano!$B$24</x:f>
        <x:v>3450000</x:v>
      </x:c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87" t="n">
        <x:f>A261+1</x:f>
        <x:v>257</x:v>
      </x:c>
      <x:c r="B262" s="188" t="n">
        <x:f>EDATE(B261,1)</x:f>
        <x:v>54116</x:v>
      </x:c>
      <x:c r="C262" s="189" t="n">
        <x:f>Plano!$B$7+A262/12</x:f>
        <x:v>56.41666666666667</x:v>
      </x:c>
      <x:c r="D262" s="190" t="n">
        <x:f>G261</x:f>
        <x:v>3456594.450154758</x:v>
      </x:c>
      <x:c r="E262" s="190" t="n">
        <x:f>IF(C262&lt;=Plano!$B$8,Plano!$B$17,0)</x:f>
        <x:v>5000</x:v>
      </x:c>
      <x:c r="F262" s="190" t="n">
        <x:f>D262*Plano!$B$21</x:f>
        <x:v>16194.3626596175</x:v>
      </x:c>
      <x:c r="G262" s="190" t="n">
        <x:f>D262+E262+F262</x:f>
        <x:v>3477788.8128143754</x:v>
      </x:c>
      <x:c r="H262" s="191" t="n">
        <x:f>IF(AND(C262&lt;=Plano!$B$8,G262&gt;=Plano!$B$24),1,0)</x:f>
        <x:v>1</x:v>
      </x:c>
      <x:c r="I262" s="192" t="n">
        <x:f>IFERROR(G262/Plano!$B$24,0)</x:f>
        <x:v>1.008054728351993</x:v>
      </x:c>
      <x:c r="J262" s="193" t="n">
        <x:f>Plano!$B$24</x:f>
        <x:v>3450000</x:v>
      </x:c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87" t="n">
        <x:f>A262+1</x:f>
        <x:v>258</x:v>
      </x:c>
      <x:c r="B263" s="188" t="n">
        <x:f>EDATE(B262,1)</x:f>
        <x:v>54145</x:v>
      </x:c>
      <x:c r="C263" s="189" t="n">
        <x:f>Plano!$B$7+A263/12</x:f>
        <x:v>56.5</x:v>
      </x:c>
      <x:c r="D263" s="190" t="n">
        <x:f>G262</x:f>
        <x:v>3477788.8128143754</x:v>
      </x:c>
      <x:c r="E263" s="190" t="n">
        <x:f>IF(C263&lt;=Plano!$B$8,Plano!$B$17,0)</x:f>
        <x:v>5000</x:v>
      </x:c>
      <x:c r="F263" s="190" t="n">
        <x:f>D263*Plano!$B$21</x:f>
        <x:v>16293.659583280016</x:v>
      </x:c>
      <x:c r="G263" s="190" t="n">
        <x:f>D263+E263+F263</x:f>
        <x:v>3499082.4723976552</x:v>
      </x:c>
      <x:c r="H263" s="191" t="n">
        <x:f>IF(AND(C263&lt;=Plano!$B$8,G263&gt;=Plano!$B$24),1,0)</x:f>
        <x:v>1</x:v>
      </x:c>
      <x:c r="I263" s="192" t="n">
        <x:f>IFERROR(G263/Plano!$B$24,0)</x:f>
        <x:v>1.0142268035935234</x:v>
      </x:c>
      <x:c r="J263" s="193" t="n">
        <x:f>Plano!$B$24</x:f>
        <x:v>3450000</x:v>
      </x:c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87" t="n">
        <x:f>A263+1</x:f>
        <x:v>259</x:v>
      </x:c>
      <x:c r="B264" s="188" t="n">
        <x:f>EDATE(B263,1)</x:f>
        <x:v>54176</x:v>
      </x:c>
      <x:c r="C264" s="189" t="n">
        <x:f>Plano!$B$7+A264/12</x:f>
        <x:v>56.58333333333333</x:v>
      </x:c>
      <x:c r="D264" s="190" t="n">
        <x:f>G263</x:f>
        <x:v>3499082.4723976552</x:v>
      </x:c>
      <x:c r="E264" s="190" t="n">
        <x:f>IF(C264&lt;=Plano!$B$8,Plano!$B$17,0)</x:f>
        <x:v>5000</x:v>
      </x:c>
      <x:c r="F264" s="190" t="n">
        <x:f>D264*Plano!$B$21</x:f>
        <x:v>16393.42171928259</x:v>
      </x:c>
      <x:c r="G264" s="190" t="n">
        <x:f>D264+E264+F264</x:f>
        <x:v>3520475.8941169376</x:v>
      </x:c>
      <x:c r="H264" s="191" t="n">
        <x:f>IF(AND(C264&lt;=Plano!$B$8,G264&gt;=Plano!$B$24),1,0)</x:f>
        <x:v>1</x:v>
      </x:c>
      <x:c r="I264" s="192" t="n">
        <x:f>IFERROR(G264/Plano!$B$24,0)</x:f>
        <x:v>1.0204277953962138</x:v>
      </x:c>
      <x:c r="J264" s="193" t="n">
        <x:f>Plano!$B$24</x:f>
        <x:v>3450000</x:v>
      </x:c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87" t="n">
        <x:f>A264+1</x:f>
        <x:v>260</x:v>
      </x:c>
      <x:c r="B265" s="188" t="n">
        <x:f>EDATE(B264,1)</x:f>
        <x:v>54206</x:v>
      </x:c>
      <x:c r="C265" s="189" t="n">
        <x:f>Plano!$B$7+A265/12</x:f>
        <x:v>56.66666666666667</x:v>
      </x:c>
      <x:c r="D265" s="190" t="n">
        <x:f>G264</x:f>
        <x:v>3520475.8941169376</x:v>
      </x:c>
      <x:c r="E265" s="190" t="n">
        <x:f>IF(C265&lt;=Plano!$B$8,Plano!$B$17,0)</x:f>
        <x:v>5000</x:v>
      </x:c>
      <x:c r="F265" s="190" t="n">
        <x:f>D265*Plano!$B$21</x:f>
        <x:v>16493.651247174323</x:v>
      </x:c>
      <x:c r="G265" s="190" t="n">
        <x:f>D265+E265+F265</x:f>
        <x:v>3541969.545364112</x:v>
      </x:c>
      <x:c r="H265" s="191" t="n">
        <x:f>IF(AND(C265&lt;=Plano!$B$8,G265&gt;=Plano!$B$24),1,0)</x:f>
        <x:v>1</x:v>
      </x:c>
      <x:c r="I265" s="192" t="n">
        <x:f>IFERROR(G265/Plano!$B$24,0)</x:f>
        <x:v>1.0266578392359744</x:v>
      </x:c>
      <x:c r="J265" s="193" t="n">
        <x:f>Plano!$B$24</x:f>
        <x:v>3450000</x:v>
      </x:c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87" t="n">
        <x:f>A265+1</x:f>
        <x:v>261</x:v>
      </x:c>
      <x:c r="B266" s="188" t="n">
        <x:f>EDATE(B265,1)</x:f>
        <x:v>54237</x:v>
      </x:c>
      <x:c r="C266" s="189" t="n">
        <x:f>Plano!$B$7+A266/12</x:f>
        <x:v>56.75</x:v>
      </x:c>
      <x:c r="D266" s="190" t="n">
        <x:f>G265</x:f>
        <x:v>3541969.545364112</x:v>
      </x:c>
      <x:c r="E266" s="190" t="n">
        <x:f>IF(C266&lt;=Plano!$B$8,Plano!$B$17,0)</x:f>
        <x:v>5000</x:v>
      </x:c>
      <x:c r="F266" s="190" t="n">
        <x:f>D266*Plano!$B$21</x:f>
        <x:v>16594.35035671565</x:v>
      </x:c>
      <x:c r="G266" s="190" t="n">
        <x:f>D266+E266+F266</x:f>
        <x:v>3563563.895720828</x:v>
      </x:c>
      <x:c r="H266" s="191" t="n">
        <x:f>IF(AND(C266&lt;=Plano!$B$8,G266&gt;=Plano!$B$24),1,0)</x:f>
        <x:v>1</x:v>
      </x:c>
      <x:c r="I266" s="192" t="n">
        <x:f>IFERROR(G266/Plano!$B$24,0)</x:f>
        <x:v>1.0329170712234284</x:v>
      </x:c>
      <x:c r="J266" s="193" t="n">
        <x:f>Plano!$B$24</x:f>
        <x:v>3450000</x:v>
      </x:c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87" t="n">
        <x:f>A266+1</x:f>
        <x:v>262</x:v>
      </x:c>
      <x:c r="B267" s="188" t="n">
        <x:f>EDATE(B266,1)</x:f>
        <x:v>54267</x:v>
      </x:c>
      <x:c r="C267" s="189" t="n">
        <x:f>Plano!$B$7+A267/12</x:f>
        <x:v>56.83333333333333</x:v>
      </x:c>
      <x:c r="D267" s="190" t="n">
        <x:f>G266</x:f>
        <x:v>3563563.895720828</x:v>
      </x:c>
      <x:c r="E267" s="190" t="n">
        <x:f>IF(C267&lt;=Plano!$B$8,Plano!$B$17,0)</x:f>
        <x:v>5000</x:v>
      </x:c>
      <x:c r="F267" s="190" t="n">
        <x:f>D267*Plano!$B$21</x:f>
        <x:v>16695.52124792617</x:v>
      </x:c>
      <x:c r="G267" s="190" t="n">
        <x:f>D267+E267+F267</x:f>
        <x:v>3585259.416968754</x:v>
      </x:c>
      <x:c r="H267" s="191" t="n">
        <x:f>IF(AND(C267&lt;=Plano!$B$8,G267&gt;=Plano!$B$24),1,0)</x:f>
        <x:v>1</x:v>
      </x:c>
      <x:c r="I267" s="192" t="n">
        <x:f>IFERROR(G267/Plano!$B$24,0)</x:f>
        <x:v>1.0392056281068853</x:v>
      </x:c>
      <x:c r="J267" s="193" t="n">
        <x:f>Plano!$B$24</x:f>
        <x:v>3450000</x:v>
      </x:c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87" t="n">
        <x:f>A267+1</x:f>
        <x:v>263</x:v>
      </x:c>
      <x:c r="B268" s="188" t="n">
        <x:f>EDATE(B267,1)</x:f>
        <x:v>54298</x:v>
      </x:c>
      <x:c r="C268" s="189" t="n">
        <x:f>Plano!$B$7+A268/12</x:f>
        <x:v>56.91666666666667</x:v>
      </x:c>
      <x:c r="D268" s="190" t="n">
        <x:f>G267</x:f>
        <x:v>3585259.416968754</x:v>
      </x:c>
      <x:c r="E268" s="190" t="n">
        <x:f>IF(C268&lt;=Plano!$B$8,Plano!$B$17,0)</x:f>
        <x:v>5000</x:v>
      </x:c>
      <x:c r="F268" s="190" t="n">
        <x:f>D268*Plano!$B$21</x:f>
        <x:v>16797.16613113271</x:v>
      </x:c>
      <x:c r="G268" s="190" t="n">
        <x:f>D268+E268+F268</x:f>
        <x:v>3607056.583099887</x:v>
      </x:c>
      <x:c r="H268" s="191" t="n">
        <x:f>IF(AND(C268&lt;=Plano!$B$8,G268&gt;=Plano!$B$24),1,0)</x:f>
        <x:v>1</x:v>
      </x:c>
      <x:c r="I268" s="192" t="n">
        <x:f>IFERROR(G268/Plano!$B$24,0)</x:f>
        <x:v>1.0455236472753295</x:v>
      </x:c>
      <x:c r="J268" s="193" t="n">
        <x:f>Plano!$B$24</x:f>
        <x:v>3450000</x:v>
      </x:c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87" t="n">
        <x:f>A268+1</x:f>
        <x:v>264</x:v>
      </x:c>
      <x:c r="B269" s="188" t="n">
        <x:f>EDATE(B268,1)</x:f>
        <x:v>54329</x:v>
      </x:c>
      <x:c r="C269" s="189" t="n">
        <x:f>Plano!$B$7+A269/12</x:f>
        <x:v>57</x:v>
      </x:c>
      <x:c r="D269" s="190" t="n">
        <x:f>G268</x:f>
        <x:v>3607056.583099887</x:v>
      </x:c>
      <x:c r="E269" s="190" t="n">
        <x:f>IF(C269&lt;=Plano!$B$8,Plano!$B$17,0)</x:f>
        <x:v>5000</x:v>
      </x:c>
      <x:c r="F269" s="190" t="n">
        <x:f>D269*Plano!$B$21</x:f>
        <x:v>16899.28722701762</x:v>
      </x:c>
      <x:c r="G269" s="190" t="n">
        <x:f>D269+E269+F269</x:f>
        <x:v>3628955.8703269046</x:v>
      </x:c>
      <x:c r="H269" s="191" t="n">
        <x:f>IF(AND(C269&lt;=Plano!$B$8,G269&gt;=Plano!$B$24),1,0)</x:f>
        <x:v>1</x:v>
      </x:c>
      <x:c r="I269" s="192" t="n">
        <x:f>IFERROR(G269/Plano!$B$24,0)</x:f>
        <x:v>1.0518712667614216</x:v>
      </x:c>
      <x:c r="J269" s="193" t="n">
        <x:f>Plano!$B$24</x:f>
        <x:v>3450000</x:v>
      </x:c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87" t="n">
        <x:f>A269+1</x:f>
        <x:v>265</x:v>
      </x:c>
      <x:c r="B270" s="188" t="n">
        <x:f>EDATE(B269,1)</x:f>
        <x:v>54359</x:v>
      </x:c>
      <x:c r="C270" s="189" t="n">
        <x:f>Plano!$B$7+A270/12</x:f>
        <x:v>57.08333333333333</x:v>
      </x:c>
      <x:c r="D270" s="190" t="n">
        <x:f>G269</x:f>
        <x:v>3628955.8703269046</x:v>
      </x:c>
      <x:c r="E270" s="190" t="n">
        <x:f>IF(C270&lt;=Plano!$B$8,Plano!$B$17,0)</x:f>
        <x:v>5000</x:v>
      </x:c>
      <x:c r="F270" s="190" t="n">
        <x:f>D270*Plano!$B$21</x:f>
        <x:v>17001.88676666728</x:v>
      </x:c>
      <x:c r="G270" s="190" t="n">
        <x:f>D270+E270+F270</x:f>
        <x:v>3650957.757093572</x:v>
      </x:c>
      <x:c r="H270" s="191" t="n">
        <x:f>IF(AND(C270&lt;=Plano!$B$8,G270&gt;=Plano!$B$24),1,0)</x:f>
        <x:v>1</x:v>
      </x:c>
      <x:c r="I270" s="192" t="n">
        <x:f>IFERROR(G270/Plano!$B$24,0)</x:f>
        <x:v>1.0582486252445136</x:v>
      </x:c>
      <x:c r="J270" s="193" t="n">
        <x:f>Plano!$B$24</x:f>
        <x:v>3450000</x:v>
      </x:c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87" t="n">
        <x:f>A270+1</x:f>
        <x:v>266</x:v>
      </x:c>
      <x:c r="B271" s="188" t="n">
        <x:f>EDATE(B270,1)</x:f>
        <x:v>54390</x:v>
      </x:c>
      <x:c r="C271" s="189" t="n">
        <x:f>Plano!$B$7+A271/12</x:f>
        <x:v>57.16666666666667</x:v>
      </x:c>
      <x:c r="D271" s="190" t="n">
        <x:f>G270</x:f>
        <x:v>3650957.757093572</x:v>
      </x:c>
      <x:c r="E271" s="190" t="n">
        <x:f>IF(C271&lt;=Plano!$B$8,Plano!$B$17,0)</x:f>
        <x:v>5000</x:v>
      </x:c>
      <x:c r="F271" s="190" t="n">
        <x:f>D271*Plano!$B$21</x:f>
        <x:v>17104.966991620862</x:v>
      </x:c>
      <x:c r="G271" s="190" t="n">
        <x:f>D271+E271+F271</x:f>
        <x:v>3673062.724085193</x:v>
      </x:c>
      <x:c r="H271" s="191" t="n">
        <x:f>IF(AND(C271&lt;=Plano!$B$8,G271&gt;=Plano!$B$24),1,0)</x:f>
        <x:v>1</x:v>
      </x:c>
      <x:c r="I271" s="192" t="n">
        <x:f>IFERROR(G271/Plano!$B$24,0)</x:f>
        <x:v>1.0646558620536792</x:v>
      </x:c>
      <x:c r="J271" s="193" t="n">
        <x:f>Plano!$B$24</x:f>
        <x:v>3450000</x:v>
      </x:c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87" t="n">
        <x:f>A271+1</x:f>
        <x:v>267</x:v>
      </x:c>
      <x:c r="B272" s="188" t="n">
        <x:f>EDATE(B271,1)</x:f>
        <x:v>54420</x:v>
      </x:c>
      <x:c r="C272" s="189" t="n">
        <x:f>Plano!$B$7+A272/12</x:f>
        <x:v>57.25</x:v>
      </x:c>
      <x:c r="D272" s="190" t="n">
        <x:f>G271</x:f>
        <x:v>3673062.724085193</x:v>
      </x:c>
      <x:c r="E272" s="190" t="n">
        <x:f>IF(C272&lt;=Plano!$B$8,Plano!$B$17,0)</x:f>
        <x:v>5000</x:v>
      </x:c>
      <x:c r="F272" s="190" t="n">
        <x:f>D272*Plano!$B$21</x:f>
        <x:v>17208.53015391928</x:v>
      </x:c>
      <x:c r="G272" s="190" t="n">
        <x:f>D272+E272+F272</x:f>
        <x:v>3695271.2542391126</x:v>
      </x:c>
      <x:c r="H272" s="191" t="n">
        <x:f>IF(AND(C272&lt;=Plano!$B$8,G272&gt;=Plano!$B$24),1,0)</x:f>
        <x:v>1</x:v>
      </x:c>
      <x:c r="I272" s="192" t="n">
        <x:f>IFERROR(G272/Plano!$B$24,0)</x:f>
        <x:v>1.0710931171707572</x:v>
      </x:c>
      <x:c r="J272" s="193" t="n">
        <x:f>Plano!$B$24</x:f>
        <x:v>3450000</x:v>
      </x:c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87" t="n">
        <x:f>A272+1</x:f>
        <x:v>268</x:v>
      </x:c>
      <x:c r="B273" s="188" t="n">
        <x:f>EDATE(B272,1)</x:f>
        <x:v>54451</x:v>
      </x:c>
      <x:c r="C273" s="189" t="n">
        <x:f>Plano!$B$7+A273/12</x:f>
        <x:v>57.33333333333333</x:v>
      </x:c>
      <x:c r="D273" s="190" t="n">
        <x:f>G272</x:f>
        <x:v>3695271.2542391126</x:v>
      </x:c>
      <x:c r="E273" s="190" t="n">
        <x:f>IF(C273&lt;=Plano!$B$8,Plano!$B$17,0)</x:f>
        <x:v>5000</x:v>
      </x:c>
      <x:c r="F273" s="190" t="n">
        <x:f>D273*Plano!$B$21</x:f>
        <x:v>17312.578516154404</x:v>
      </x:c>
      <x:c r="G273" s="190" t="n">
        <x:f>D273+E273+F273</x:f>
        <x:v>3717583.832755267</x:v>
      </x:c>
      <x:c r="H273" s="191" t="n">
        <x:f>IF(AND(C273&lt;=Plano!$B$8,G273&gt;=Plano!$B$24),1,0)</x:f>
        <x:v>1</x:v>
      </x:c>
      <x:c r="I273" s="192" t="n">
        <x:f>IFERROR(G273/Plano!$B$24,0)</x:f>
        <x:v>1.0775605312334107</x:v>
      </x:c>
      <x:c r="J273" s="193" t="n">
        <x:f>Plano!$B$24</x:f>
        <x:v>3450000</x:v>
      </x:c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87" t="n">
        <x:f>A273+1</x:f>
        <x:v>269</x:v>
      </x:c>
      <x:c r="B274" s="188" t="n">
        <x:f>EDATE(B273,1)</x:f>
        <x:v>54482</x:v>
      </x:c>
      <x:c r="C274" s="189" t="n">
        <x:f>Plano!$B$7+A274/12</x:f>
        <x:v>57.41666666666667</x:v>
      </x:c>
      <x:c r="D274" s="190" t="n">
        <x:f>G273</x:f>
        <x:v>3717583.832755267</x:v>
      </x:c>
      <x:c r="E274" s="190" t="n">
        <x:f>IF(C274&lt;=Plano!$B$8,Plano!$B$17,0)</x:f>
        <x:v>5000</x:v>
      </x:c>
      <x:c r="F274" s="190" t="n">
        <x:f>D274*Plano!$B$21</x:f>
        <x:v>17417.114351518492</x:v>
      </x:c>
      <x:c r="G274" s="190" t="n">
        <x:f>D274+E274+F274</x:f>
        <x:v>3740000.9471067856</x:v>
      </x:c>
      <x:c r="H274" s="191" t="n">
        <x:f>IF(AND(C274&lt;=Plano!$B$8,G274&gt;=Plano!$B$24),1,0)</x:f>
        <x:v>1</x:v>
      </x:c>
      <x:c r="I274" s="192" t="n">
        <x:f>IFERROR(G274/Plano!$B$24,0)</x:f>
        <x:v>1.0840582455381986</x:v>
      </x:c>
      <x:c r="J274" s="193" t="n">
        <x:f>Plano!$B$24</x:f>
        <x:v>3450000</x:v>
      </x:c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87" t="n">
        <x:f>A274+1</x:f>
        <x:v>270</x:v>
      </x:c>
      <x:c r="B275" s="188" t="n">
        <x:f>EDATE(B274,1)</x:f>
        <x:v>54510</x:v>
      </x:c>
      <x:c r="C275" s="189" t="n">
        <x:f>Plano!$B$7+A275/12</x:f>
        <x:v>57.5</x:v>
      </x:c>
      <x:c r="D275" s="190" t="n">
        <x:f>G274</x:f>
        <x:v>3740000.9471067856</x:v>
      </x:c>
      <x:c r="E275" s="190" t="n">
        <x:f>IF(C275&lt;=Plano!$B$8,Plano!$B$17,0)</x:f>
        <x:v>5000</x:v>
      </x:c>
      <x:c r="F275" s="190" t="n">
        <x:f>D275*Plano!$B$21</x:f>
        <x:v>17522.139943853846</x:v>
      </x:c>
      <x:c r="G275" s="190" t="n">
        <x:f>D275+E275+F275</x:f>
        <x:v>3762523.0870506396</x:v>
      </x:c>
      <x:c r="H275" s="191" t="n">
        <x:f>IF(AND(C275&lt;=Plano!$B$8,G275&gt;=Plano!$B$24),1,0)</x:f>
        <x:v>1</x:v>
      </x:c>
      <x:c r="I275" s="192" t="n">
        <x:f>IFERROR(G275/Plano!$B$24,0)</x:f>
        <x:v>1.0905864020436637</x:v>
      </x:c>
      <x:c r="J275" s="193" t="n">
        <x:f>Plano!$B$24</x:f>
        <x:v>3450000</x:v>
      </x:c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87" t="n">
        <x:f>A275+1</x:f>
        <x:v>271</x:v>
      </x:c>
      <x:c r="B276" s="188" t="n">
        <x:f>EDATE(B275,1)</x:f>
        <x:v>54541</x:v>
      </x:c>
      <x:c r="C276" s="189" t="n">
        <x:f>Plano!$B$7+A276/12</x:f>
        <x:v>57.58333333333333</x:v>
      </x:c>
      <x:c r="D276" s="190" t="n">
        <x:f>G275</x:f>
        <x:v>3762523.0870506396</x:v>
      </x:c>
      <x:c r="E276" s="190" t="n">
        <x:f>IF(C276&lt;=Plano!$B$8,Plano!$B$17,0)</x:f>
        <x:v>5000</x:v>
      </x:c>
      <x:c r="F276" s="190" t="n">
        <x:f>D276*Plano!$B$21</x:f>
        <x:v>17627.65758770272</x:v>
      </x:c>
      <x:c r="G276" s="190" t="n">
        <x:f>D276+E276+F276</x:f>
        <x:v>3785150.7446383424</x:v>
      </x:c>
      <x:c r="H276" s="191" t="n">
        <x:f>IF(AND(C276&lt;=Plano!$B$8,G276&gt;=Plano!$B$24),1,0)</x:f>
        <x:v>1</x:v>
      </x:c>
      <x:c r="I276" s="192" t="n">
        <x:f>IFERROR(G276/Plano!$B$24,0)</x:f>
        <x:v>1.0971451433734325</x:v>
      </x:c>
      <x:c r="J276" s="193" t="n">
        <x:f>Plano!$B$24</x:f>
        <x:v>3450000</x:v>
      </x:c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87" t="n">
        <x:f>A276+1</x:f>
        <x:v>272</x:v>
      </x:c>
      <x:c r="B277" s="188" t="n">
        <x:f>EDATE(B276,1)</x:f>
        <x:v>54571</x:v>
      </x:c>
      <x:c r="C277" s="189" t="n">
        <x:f>Plano!$B$7+A277/12</x:f>
        <x:v>57.66666666666667</x:v>
      </x:c>
      <x:c r="D277" s="190" t="n">
        <x:f>G276</x:f>
        <x:v>3785150.7446383424</x:v>
      </x:c>
      <x:c r="E277" s="190" t="n">
        <x:f>IF(C277&lt;=Plano!$B$8,Plano!$B$17,0)</x:f>
        <x:v>5000</x:v>
      </x:c>
      <x:c r="F277" s="190" t="n">
        <x:f>D277*Plano!$B$21</x:f>
        <x:v>17733.669588357443</x:v>
      </x:c>
      <x:c r="G277" s="190" t="n">
        <x:f>D277+E277+F277</x:f>
        <x:v>3807884.4142266996</x:v>
      </x:c>
      <x:c r="H277" s="191" t="n">
        <x:f>IF(AND(C277&lt;=Plano!$B$8,G277&gt;=Plano!$B$24),1,0)</x:f>
        <x:v>1</x:v>
      </x:c>
      <x:c r="I277" s="192" t="n">
        <x:f>IFERROR(G277/Plano!$B$24,0)</x:f>
        <x:v>1.1037346128193333</x:v>
      </x:c>
      <x:c r="J277" s="193" t="n">
        <x:f>Plano!$B$24</x:f>
        <x:v>3450000</x:v>
      </x:c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87" t="n">
        <x:f>A277+1</x:f>
        <x:v>273</x:v>
      </x:c>
      <x:c r="B278" s="188" t="n">
        <x:f>EDATE(B277,1)</x:f>
        <x:v>54602</x:v>
      </x:c>
      <x:c r="C278" s="189" t="n">
        <x:f>Plano!$B$7+A278/12</x:f>
        <x:v>57.75</x:v>
      </x:c>
      <x:c r="D278" s="190" t="n">
        <x:f>G277</x:f>
        <x:v>3807884.4142266996</x:v>
      </x:c>
      <x:c r="E278" s="190" t="n">
        <x:f>IF(C278&lt;=Plano!$B$8,Plano!$B$17,0)</x:f>
        <x:v>5000</x:v>
      </x:c>
      <x:c r="F278" s="190" t="n">
        <x:f>D278*Plano!$B$21</x:f>
        <x:v>17840.17826191077</x:v>
      </x:c>
      <x:c r="G278" s="190" t="n">
        <x:f>D278+E278+F278</x:f>
        <x:v>3830724.59248861</x:v>
      </x:c>
      <x:c r="H278" s="191" t="n">
        <x:f>IF(AND(C278&lt;=Plano!$B$8,G278&gt;=Plano!$B$24),1,0)</x:f>
        <x:v>1</x:v>
      </x:c>
      <x:c r="I278" s="192" t="n">
        <x:f>IFERROR(G278/Plano!$B$24,0)</x:f>
        <x:v>1.1103549543445246</x:v>
      </x:c>
      <x:c r="J278" s="193" t="n">
        <x:f>Plano!$B$24</x:f>
        <x:v>3450000</x:v>
      </x:c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87" t="n">
        <x:f>A278+1</x:f>
        <x:v>274</x:v>
      </x:c>
      <x:c r="B279" s="188" t="n">
        <x:f>EDATE(B278,1)</x:f>
        <x:v>54632</x:v>
      </x:c>
      <x:c r="C279" s="189" t="n">
        <x:f>Plano!$B$7+A279/12</x:f>
        <x:v>57.83333333333333</x:v>
      </x:c>
      <x:c r="D279" s="190" t="n">
        <x:f>G278</x:f>
        <x:v>3830724.59248861</x:v>
      </x:c>
      <x:c r="E279" s="190" t="n">
        <x:f>IF(C279&lt;=Plano!$B$8,Plano!$B$17,0)</x:f>
        <x:v>5000</x:v>
      </x:c>
      <x:c r="F279" s="190" t="n">
        <x:f>D279*Plano!$B$21</x:f>
        <x:v>17947.18593530651</x:v>
      </x:c>
      <x:c r="G279" s="190" t="n">
        <x:f>D279+E279+F279</x:f>
        <x:v>3853671.7784239165</x:v>
      </x:c>
      <x:c r="H279" s="191" t="n">
        <x:f>IF(AND(C279&lt;=Plano!$B$8,G279&gt;=Plano!$B$24),1,0)</x:f>
        <x:v>1</x:v>
      </x:c>
      <x:c r="I279" s="192" t="n">
        <x:f>IFERROR(G279/Plano!$B$24,0)</x:f>
        <x:v>1.1170063125866425</x:v>
      </x:c>
      <x:c r="J279" s="193" t="n">
        <x:f>Plano!$B$24</x:f>
        <x:v>3450000</x:v>
      </x:c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87" t="n">
        <x:f>A279+1</x:f>
        <x:v>275</x:v>
      </x:c>
      <x:c r="B280" s="188" t="n">
        <x:f>EDATE(B279,1)</x:f>
        <x:v>54663</x:v>
      </x:c>
      <x:c r="C280" s="189" t="n">
        <x:f>Plano!$B$7+A280/12</x:f>
        <x:v>57.91666666666667</x:v>
      </x:c>
      <x:c r="D280" s="190" t="n">
        <x:f>G279</x:f>
        <x:v>3853671.7784239165</x:v>
      </x:c>
      <x:c r="E280" s="190" t="n">
        <x:f>IF(C280&lt;=Plano!$B$8,Plano!$B$17,0)</x:f>
        <x:v>5000</x:v>
      </x:c>
      <x:c r="F280" s="190" t="n">
        <x:f>D280*Plano!$B$21</x:f>
        <x:v>18054.694946390347</x:v>
      </x:c>
      <x:c r="G280" s="190" t="n">
        <x:f>D280+E280+F280</x:f>
        <x:v>3876726.473370307</x:v>
      </x:c>
      <x:c r="H280" s="191" t="n">
        <x:f>IF(AND(C280&lt;=Plano!$B$8,G280&gt;=Plano!$B$24),1,0)</x:f>
        <x:v>1</x:v>
      </x:c>
      <x:c r="I280" s="192" t="n">
        <x:f>IFERROR(G280/Plano!$B$24,0)</x:f>
        <x:v>1.1236888328609587</x:v>
      </x:c>
      <x:c r="J280" s="193" t="n">
        <x:f>Plano!$B$24</x:f>
        <x:v>3450000</x:v>
      </x:c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87" t="n">
        <x:f>A280+1</x:f>
        <x:v>276</x:v>
      </x:c>
      <x:c r="B281" s="188" t="n">
        <x:f>EDATE(B280,1)</x:f>
        <x:v>54694</x:v>
      </x:c>
      <x:c r="C281" s="189" t="n">
        <x:f>Plano!$B$7+A281/12</x:f>
        <x:v>58</x:v>
      </x:c>
      <x:c r="D281" s="190" t="n">
        <x:f>G280</x:f>
        <x:v>3876726.473370307</x:v>
      </x:c>
      <x:c r="E281" s="190" t="n">
        <x:f>IF(C281&lt;=Plano!$B$8,Plano!$B$17,0)</x:f>
        <x:v>5000</x:v>
      </x:c>
      <x:c r="F281" s="190" t="n">
        <x:f>D281*Plano!$B$21</x:f>
        <x:v>18162.707643960926</x:v>
      </x:c>
      <x:c r="G281" s="190" t="n">
        <x:f>D281+E281+F281</x:f>
        <x:v>3899889.181014268</x:v>
      </x:c>
      <x:c r="H281" s="191" t="n">
        <x:f>IF(AND(C281&lt;=Plano!$B$8,G281&gt;=Plano!$B$24),1,0)</x:f>
        <x:v>1</x:v>
      </x:c>
      <x:c r="I281" s="192" t="n">
        <x:f>IFERROR(G281/Plano!$B$24,0)</x:f>
        <x:v>1.130402661163556</x:v>
      </x:c>
      <x:c r="J281" s="193" t="n">
        <x:f>Plano!$B$24</x:f>
        <x:v>3450000</x:v>
      </x:c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87" t="n">
        <x:f>A281+1</x:f>
        <x:v>277</x:v>
      </x:c>
      <x:c r="B282" s="188" t="n">
        <x:f>EDATE(B281,1)</x:f>
        <x:v>54724</x:v>
      </x:c>
      <x:c r="C282" s="189" t="n">
        <x:f>Plano!$B$7+A282/12</x:f>
        <x:v>58.08333333333333</x:v>
      </x:c>
      <x:c r="D282" s="190" t="n">
        <x:f>G281</x:f>
        <x:v>3899889.181014268</x:v>
      </x:c>
      <x:c r="E282" s="190" t="n">
        <x:f>IF(C282&lt;=Plano!$B$8,Plano!$B$17,0)</x:f>
        <x:v>5000</x:v>
      </x:c>
      <x:c r="F282" s="190" t="n">
        <x:f>D282*Plano!$B$21</x:f>
        <x:v>18271.226387821145</x:v>
      </x:c>
      <x:c r="G282" s="190" t="n">
        <x:f>D282+E282+F282</x:f>
        <x:v>3923160.4074020893</x:v>
      </x:c>
      <x:c r="H282" s="191" t="n">
        <x:f>IF(AND(C282&lt;=Plano!$B$8,G282&gt;=Plano!$B$24),1,0)</x:f>
        <x:v>1</x:v>
      </x:c>
      <x:c r="I282" s="192" t="n">
        <x:f>IFERROR(G282/Plano!$B$24,0)</x:f>
        <x:v>1.1371479441745187</x:v>
      </x:c>
      <x:c r="J282" s="193" t="n">
        <x:f>Plano!$B$24</x:f>
        <x:v>3450000</x:v>
      </x:c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87" t="n">
        <x:f>A282+1</x:f>
        <x:v>278</x:v>
      </x:c>
      <x:c r="B283" s="188" t="n">
        <x:f>EDATE(B282,1)</x:f>
        <x:v>54755</x:v>
      </x:c>
      <x:c r="C283" s="189" t="n">
        <x:f>Plano!$B$7+A283/12</x:f>
        <x:v>58.16666666666667</x:v>
      </x:c>
      <x:c r="D283" s="190" t="n">
        <x:f>G282</x:f>
        <x:v>3923160.4074020893</x:v>
      </x:c>
      <x:c r="E283" s="190" t="n">
        <x:f>IF(C283&lt;=Plano!$B$8,Plano!$B$17,0)</x:f>
        <x:v>5000</x:v>
      </x:c>
      <x:c r="F283" s="190" t="n">
        <x:f>D283*Plano!$B$21</x:f>
        <x:v>18380.25354882974</x:v>
      </x:c>
      <x:c r="G283" s="190" t="n">
        <x:f>D283+E283+F283</x:f>
        <x:v>3946540.660950919</x:v>
      </x:c>
      <x:c r="H283" s="191" t="n">
        <x:f>IF(AND(C283&lt;=Plano!$B$8,G283&gt;=Plano!$B$24),1,0)</x:f>
        <x:v>1</x:v>
      </x:c>
      <x:c r="I283" s="192" t="n">
        <x:f>IFERROR(G283/Plano!$B$24,0)</x:f>
        <x:v>1.143924829261136</x:v>
      </x:c>
      <x:c r="J283" s="193" t="n">
        <x:f>Plano!$B$24</x:f>
        <x:v>3450000</x:v>
      </x:c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87" t="n">
        <x:f>A283+1</x:f>
        <x:v>279</x:v>
      </x:c>
      <x:c r="B284" s="188" t="n">
        <x:f>EDATE(B283,1)</x:f>
        <x:v>54785</x:v>
      </x:c>
      <x:c r="C284" s="189" t="n">
        <x:f>Plano!$B$7+A284/12</x:f>
        <x:v>58.25</x:v>
      </x:c>
      <x:c r="D284" s="190" t="n">
        <x:f>G283</x:f>
        <x:v>3946540.660950919</x:v>
      </x:c>
      <x:c r="E284" s="190" t="n">
        <x:f>IF(C284&lt;=Plano!$B$8,Plano!$B$17,0)</x:f>
        <x:v>5000</x:v>
      </x:c>
      <x:c r="F284" s="190" t="n">
        <x:f>D284*Plano!$B$21</x:f>
        <x:v>18489.791508953065</x:v>
      </x:c>
      <x:c r="G284" s="190" t="n">
        <x:f>D284+E284+F284</x:f>
        <x:v>3970030.4524598722</x:v>
      </x:c>
      <x:c r="H284" s="191" t="n">
        <x:f>IF(AND(C284&lt;=Plano!$B$8,G284&gt;=Plano!$B$24),1,0)</x:f>
        <x:v>1</x:v>
      </x:c>
      <x:c r="I284" s="192" t="n">
        <x:f>IFERROR(G284/Plano!$B$24,0)</x:f>
        <x:v>1.1507334644811225</x:v>
      </x:c>
      <x:c r="J284" s="193" t="n">
        <x:f>Plano!$B$24</x:f>
        <x:v>3450000</x:v>
      </x:c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87" t="n">
        <x:f>A284+1</x:f>
        <x:v>280</x:v>
      </x:c>
      <x:c r="B285" s="188" t="n">
        <x:f>EDATE(B284,1)</x:f>
        <x:v>54816</x:v>
      </x:c>
      <x:c r="C285" s="189" t="n">
        <x:f>Plano!$B$7+A285/12</x:f>
        <x:v>58.33333333333333</x:v>
      </x:c>
      <x:c r="D285" s="190" t="n">
        <x:f>G284</x:f>
        <x:v>3970030.4524598722</x:v>
      </x:c>
      <x:c r="E285" s="190" t="n">
        <x:f>IF(C285&lt;=Plano!$B$8,Plano!$B$17,0)</x:f>
        <x:v>5000</x:v>
      </x:c>
      <x:c r="F285" s="190" t="n">
        <x:f>D285*Plano!$B$21</x:f>
        <x:v>18599.842661317136</x:v>
      </x:c>
      <x:c r="G285" s="190" t="n">
        <x:f>D285+E285+F285</x:f>
        <x:v>3993630.295121189</x:v>
      </x:c>
      <x:c r="H285" s="191" t="n">
        <x:f>IF(AND(C285&lt;=Plano!$B$8,G285&gt;=Plano!$B$24),1,0)</x:f>
        <x:v>1</x:v>
      </x:c>
      <x:c r="I285" s="192" t="n">
        <x:f>IFERROR(G285/Plano!$B$24,0)</x:f>
        <x:v>1.157573998585852</x:v>
      </x:c>
      <x:c r="J285" s="193" t="n">
        <x:f>Plano!$B$24</x:f>
        <x:v>3450000</x:v>
      </x:c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87" t="n">
        <x:f>A285+1</x:f>
        <x:v>281</x:v>
      </x:c>
      <x:c r="B286" s="188" t="n">
        <x:f>EDATE(B285,1)</x:f>
        <x:v>54847</x:v>
      </x:c>
      <x:c r="C286" s="189" t="n">
        <x:f>Plano!$B$7+A286/12</x:f>
        <x:v>58.41666666666667</x:v>
      </x:c>
      <x:c r="D286" s="190" t="n">
        <x:f>G285</x:f>
        <x:v>3993630.295121189</x:v>
      </x:c>
      <x:c r="E286" s="190" t="n">
        <x:f>IF(C286&lt;=Plano!$B$8,Plano!$B$17,0)</x:f>
        <x:v>5000</x:v>
      </x:c>
      <x:c r="F286" s="190" t="n">
        <x:f>D286*Plano!$B$21</x:f>
        <x:v>18710.40941025992</x:v>
      </x:c>
      <x:c r="G286" s="190" t="n">
        <x:f>D286+E286+F286</x:f>
        <x:v>4017340.704531449</x:v>
      </x:c>
      <x:c r="H286" s="191" t="n">
        <x:f>IF(AND(C286&lt;=Plano!$B$8,G286&gt;=Plano!$B$24),1,0)</x:f>
        <x:v>1</x:v>
      </x:c>
      <x:c r="I286" s="192" t="n">
        <x:f>IFERROR(G286/Plano!$B$24,0)</x:f>
        <x:v>1.1644465810236084</x:v>
      </x:c>
      <x:c r="J286" s="193" t="n">
        <x:f>Plano!$B$24</x:f>
        <x:v>3450000</x:v>
      </x:c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87" t="n">
        <x:f>A286+1</x:f>
        <x:v>282</x:v>
      </x:c>
      <x:c r="B287" s="188" t="n">
        <x:f>EDATE(B286,1)</x:f>
        <x:v>54875</x:v>
      </x:c>
      <x:c r="C287" s="189" t="n">
        <x:f>Plano!$B$7+A287/12</x:f>
        <x:v>58.5</x:v>
      </x:c>
      <x:c r="D287" s="190" t="n">
        <x:f>G286</x:f>
        <x:v>4017340.704531449</x:v>
      </x:c>
      <x:c r="E287" s="190" t="n">
        <x:f>IF(C287&lt;=Plano!$B$8,Plano!$B$17,0)</x:f>
        <x:v>5000</x:v>
      </x:c>
      <x:c r="F287" s="190" t="n">
        <x:f>D287*Plano!$B$21</x:f>
        <x:v>18821.494171383853</x:v>
      </x:c>
      <x:c r="G287" s="190" t="n">
        <x:f>D287+E287+F287</x:f>
        <x:v>4041162.1987028327</x:v>
      </x:c>
      <x:c r="H287" s="191" t="n">
        <x:f>IF(AND(C287&lt;=Plano!$B$8,G287&gt;=Plano!$B$24),1,0)</x:f>
        <x:v>1</x:v>
      </x:c>
      <x:c r="I287" s="192" t="n">
        <x:f>IFERROR(G287/Plano!$B$24,0)</x:f>
        <x:v>1.17135136194285</x:v>
      </x:c>
      <x:c r="J287" s="193" t="n">
        <x:f>Plano!$B$24</x:f>
        <x:v>3450000</x:v>
      </x:c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87" t="n">
        <x:f>A287+1</x:f>
        <x:v>283</x:v>
      </x:c>
      <x:c r="B288" s="188" t="n">
        <x:f>EDATE(B287,1)</x:f>
        <x:v>54906</x:v>
      </x:c>
      <x:c r="C288" s="189" t="n">
        <x:f>Plano!$B$7+A288/12</x:f>
        <x:v>58.58333333333333</x:v>
      </x:c>
      <x:c r="D288" s="190" t="n">
        <x:f>G287</x:f>
        <x:v>4041162.1987028327</x:v>
      </x:c>
      <x:c r="E288" s="190" t="n">
        <x:f>IF(C288&lt;=Plano!$B$8,Plano!$B$17,0)</x:f>
        <x:v>5000</x:v>
      </x:c>
      <x:c r="F288" s="190" t="n">
        <x:f>D288*Plano!$B$21</x:f>
        <x:v>18933.099371608623</x:v>
      </x:c>
      <x:c r="G288" s="190" t="n">
        <x:f>D288+E288+F288</x:f>
        <x:v>4065095.2980744415</x:v>
      </x:c>
      <x:c r="H288" s="191" t="n">
        <x:f>IF(AND(C288&lt;=Plano!$B$8,G288&gt;=Plano!$B$24),1,0)</x:f>
        <x:v>1</x:v>
      </x:c>
      <x:c r="I288" s="192" t="n">
        <x:f>IFERROR(G288/Plano!$B$24,0)</x:f>
        <x:v>1.1782884921954904</x:v>
      </x:c>
      <x:c r="J288" s="193" t="n">
        <x:f>Plano!$B$24</x:f>
        <x:v>3450000</x:v>
      </x:c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87" t="n">
        <x:f>A288+1</x:f>
        <x:v>284</x:v>
      </x:c>
      <x:c r="B289" s="188" t="n">
        <x:f>EDATE(B288,1)</x:f>
        <x:v>54936</x:v>
      </x:c>
      <x:c r="C289" s="189" t="n">
        <x:f>Plano!$B$7+A289/12</x:f>
        <x:v>58.66666666666667</x:v>
      </x:c>
      <x:c r="D289" s="190" t="n">
        <x:f>G288</x:f>
        <x:v>4065095.2980744415</x:v>
      </x:c>
      <x:c r="E289" s="190" t="n">
        <x:f>IF(C289&lt;=Plano!$B$8,Plano!$B$17,0)</x:f>
        <x:v>5000</x:v>
      </x:c>
      <x:c r="F289" s="190" t="n">
        <x:f>D289*Plano!$B$21</x:f>
        <x:v>19045.227449224192</x:v>
      </x:c>
      <x:c r="G289" s="190" t="n">
        <x:f>D289+E289+F289</x:f>
        <x:v>4089140.525523666</x:v>
      </x:c>
      <x:c r="H289" s="191" t="n">
        <x:f>IF(AND(C289&lt;=Plano!$B$8,G289&gt;=Plano!$B$24),1,0)</x:f>
        <x:v>1</x:v>
      </x:c>
      <x:c r="I289" s="192" t="n">
        <x:f>IFERROR(G289/Plano!$B$24,0)</x:f>
        <x:v>1.185258123340193</x:v>
      </x:c>
      <x:c r="J289" s="193" t="n">
        <x:f>Plano!$B$24</x:f>
        <x:v>3450000</x:v>
      </x:c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87" t="n">
        <x:f>A289+1</x:f>
        <x:v>285</x:v>
      </x:c>
      <x:c r="B290" s="188" t="n">
        <x:f>EDATE(B289,1)</x:f>
        <x:v>54967</x:v>
      </x:c>
      <x:c r="C290" s="189" t="n">
        <x:f>Plano!$B$7+A290/12</x:f>
        <x:v>58.75</x:v>
      </x:c>
      <x:c r="D290" s="190" t="n">
        <x:f>G289</x:f>
        <x:v>4089140.525523666</x:v>
      </x:c>
      <x:c r="E290" s="190" t="n">
        <x:f>IF(C290&lt;=Plano!$B$8,Plano!$B$17,0)</x:f>
        <x:v>5000</x:v>
      </x:c>
      <x:c r="F290" s="190" t="n">
        <x:f>D290*Plano!$B$21</x:f>
        <x:v>19157.880853944058</x:v>
      </x:c>
      <x:c r="G290" s="190" t="n">
        <x:f>D290+E290+F290</x:f>
        <x:v>4113298.40637761</x:v>
      </x:c>
      <x:c r="H290" s="191" t="n">
        <x:f>IF(AND(C290&lt;=Plano!$B$8,G290&gt;=Plano!$B$24),1,0)</x:f>
        <x:v>1</x:v>
      </x:c>
      <x:c r="I290" s="192" t="n">
        <x:f>IFERROR(G290/Plano!$B$24,0)</x:f>
        <x:v>1.192260407645684</x:v>
      </x:c>
      <x:c r="J290" s="193" t="n">
        <x:f>Plano!$B$24</x:f>
        <x:v>3450000</x:v>
      </x:c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87" t="n">
        <x:f>A290+1</x:f>
        <x:v>286</x:v>
      </x:c>
      <x:c r="B291" s="188" t="n">
        <x:f>EDATE(B290,1)</x:f>
        <x:v>54997</x:v>
      </x:c>
      <x:c r="C291" s="189" t="n">
        <x:f>Plano!$B$7+A291/12</x:f>
        <x:v>58.83333333333333</x:v>
      </x:c>
      <x:c r="D291" s="190" t="n">
        <x:f>G290</x:f>
        <x:v>4113298.40637761</x:v>
      </x:c>
      <x:c r="E291" s="190" t="n">
        <x:f>IF(C291&lt;=Plano!$B$8,Plano!$B$17,0)</x:f>
        <x:v>5000</x:v>
      </x:c>
      <x:c r="F291" s="190" t="n">
        <x:f>D291*Plano!$B$21</x:f>
        <x:v>19271.062046958785</x:v>
      </x:c>
      <x:c r="G291" s="190" t="n">
        <x:f>D291+E291+F291</x:f>
        <x:v>4137569.4684245684</x:v>
      </x:c>
      <x:c r="H291" s="191" t="n">
        <x:f>IF(AND(C291&lt;=Plano!$B$8,G291&gt;=Plano!$B$24),1,0)</x:f>
        <x:v>1</x:v>
      </x:c>
      <x:c r="I291" s="192" t="n">
        <x:f>IFERROR(G291/Plano!$B$24,0)</x:f>
        <x:v>1.1992954980940778</x:v>
      </x:c>
      <x:c r="J291" s="193" t="n">
        <x:f>Plano!$B$24</x:f>
        <x:v>3450000</x:v>
      </x:c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87" t="n">
        <x:f>A291+1</x:f>
        <x:v>287</x:v>
      </x:c>
      <x:c r="B292" s="188" t="n">
        <x:f>EDATE(B291,1)</x:f>
        <x:v>55028</x:v>
      </x:c>
      <x:c r="C292" s="189" t="n">
        <x:f>Plano!$B$7+A292/12</x:f>
        <x:v>58.91666666666667</x:v>
      </x:c>
      <x:c r="D292" s="190" t="n">
        <x:f>G291</x:f>
        <x:v>4137569.4684245684</x:v>
      </x:c>
      <x:c r="E292" s="190" t="n">
        <x:f>IF(C292&lt;=Plano!$B$8,Plano!$B$17,0)</x:f>
        <x:v>5000</x:v>
      </x:c>
      <x:c r="F292" s="190" t="n">
        <x:f>D292*Plano!$B$21</x:f>
        <x:v>19384.77350098977</x:v>
      </x:c>
      <x:c r="G292" s="190" t="n">
        <x:f>D292+E292+F292</x:f>
        <x:v>4161954.241925558</x:v>
      </x:c>
      <x:c r="H292" s="191" t="n">
        <x:f>IF(AND(C292&lt;=Plano!$B$8,G292&gt;=Plano!$B$24),1,0)</x:f>
        <x:v>1</x:v>
      </x:c>
      <x:c r="I292" s="192" t="n">
        <x:f>IFERROR(G292/Plano!$B$24,0)</x:f>
        <x:v>1.2063635483842197</x:v>
      </x:c>
      <x:c r="J292" s="193" t="n">
        <x:f>Plano!$B$24</x:f>
        <x:v>3450000</x:v>
      </x:c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87" t="n">
        <x:f>A292+1</x:f>
        <x:v>288</x:v>
      </x:c>
      <x:c r="B293" s="188" t="n">
        <x:f>EDATE(B292,1)</x:f>
        <x:v>55059</x:v>
      </x:c>
      <x:c r="C293" s="189" t="n">
        <x:f>Plano!$B$7+A293/12</x:f>
        <x:v>59</x:v>
      </x:c>
      <x:c r="D293" s="190" t="n">
        <x:f>G292</x:f>
        <x:v>4161954.241925558</x:v>
      </x:c>
      <x:c r="E293" s="190" t="n">
        <x:f>IF(C293&lt;=Plano!$B$8,Plano!$B$17,0)</x:f>
        <x:v>5000</x:v>
      </x:c>
      <x:c r="F293" s="190" t="n">
        <x:f>D293*Plano!$B$21</x:f>
        <x:v>19499.017700343262</x:v>
      </x:c>
      <x:c r="G293" s="190" t="n">
        <x:f>D293+E293+F293</x:f>
        <x:v>4186453.2596259015</x:v>
      </x:c>
      <x:c r="H293" s="191" t="n">
        <x:f>IF(AND(C293&lt;=Plano!$B$8,G293&gt;=Plano!$B$24),1,0)</x:f>
        <x:v>1</x:v>
      </x:c>
      <x:c r="I293" s="192" t="n">
        <x:f>IFERROR(G293/Plano!$B$24,0)</x:f>
        <x:v>1.213464712935044</x:v>
      </x:c>
      <x:c r="J293" s="193" t="n">
        <x:f>Plano!$B$24</x:f>
        <x:v>3450000</x:v>
      </x:c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87" t="n">
        <x:f>A293+1</x:f>
        <x:v>289</x:v>
      </x:c>
      <x:c r="B294" s="188" t="n">
        <x:f>EDATE(B293,1)</x:f>
        <x:v>55089</x:v>
      </x:c>
      <x:c r="C294" s="189" t="n">
        <x:f>Plano!$B$7+A294/12</x:f>
        <x:v>59.08333333333333</x:v>
      </x:c>
      <x:c r="D294" s="190" t="n">
        <x:f>G293</x:f>
        <x:v>4186453.2596259015</x:v>
      </x:c>
      <x:c r="E294" s="190" t="n">
        <x:f>IF(C294&lt;=Plano!$B$8,Plano!$B$17,0)</x:f>
        <x:v>5000</x:v>
      </x:c>
      <x:c r="F294" s="190" t="n">
        <x:f>D294*Plano!$B$21</x:f>
        <x:v>19613.79714096465</x:v>
      </x:c>
      <x:c r="G294" s="190" t="n">
        <x:f>D294+E294+F294</x:f>
        <x:v>4211067.056766866</x:v>
      </x:c>
      <x:c r="H294" s="191" t="n">
        <x:f>IF(AND(C294&lt;=Plano!$B$8,G294&gt;=Plano!$B$24),1,0)</x:f>
        <x:v>1</x:v>
      </x:c>
      <x:c r="I294" s="192" t="n">
        <x:f>IFERROR(G294/Plano!$B$24,0)</x:f>
        <x:v>1.2205991468889466</x:v>
      </x:c>
      <x:c r="J294" s="193" t="n">
        <x:f>Plano!$B$24</x:f>
        <x:v>3450000</x:v>
      </x:c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87" t="n">
        <x:f>A294+1</x:f>
        <x:v>290</x:v>
      </x:c>
      <x:c r="B295" s="188" t="n">
        <x:f>EDATE(B294,1)</x:f>
        <x:v>55120</x:v>
      </x:c>
      <x:c r="C295" s="189" t="n">
        <x:f>Plano!$B$7+A295/12</x:f>
        <x:v>59.16666666666667</x:v>
      </x:c>
      <x:c r="D295" s="190" t="n">
        <x:f>G294</x:f>
        <x:v>4211067.056766866</x:v>
      </x:c>
      <x:c r="E295" s="190" t="n">
        <x:f>IF(C295&lt;=Plano!$B$8,Plano!$B$17,0)</x:f>
        <x:v>5000</x:v>
      </x:c>
      <x:c r="F295" s="190" t="n">
        <x:f>D295*Plano!$B$21</x:f>
        <x:v>19729.11433049297</x:v>
      </x:c>
      <x:c r="G295" s="190" t="n">
        <x:f>D295+E295+F295</x:f>
        <x:v>4235796.171097359</x:v>
      </x:c>
      <x:c r="H295" s="191" t="n">
        <x:f>IF(AND(C295&lt;=Plano!$B$8,G295&gt;=Plano!$B$24),1,0)</x:f>
        <x:v>1</x:v>
      </x:c>
      <x:c r="I295" s="192" t="n">
        <x:f>IFERROR(G295/Plano!$B$24,0)</x:f>
        <x:v>1.2277670061151764</x:v>
      </x:c>
      <x:c r="J295" s="193" t="n">
        <x:f>Plano!$B$24</x:f>
        <x:v>3450000</x:v>
      </x:c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87" t="n">
        <x:f>A295+1</x:f>
        <x:v>291</x:v>
      </x:c>
      <x:c r="B296" s="188" t="n">
        <x:f>EDATE(B295,1)</x:f>
        <x:v>55150</x:v>
      </x:c>
      <x:c r="C296" s="189" t="n">
        <x:f>Plano!$B$7+A296/12</x:f>
        <x:v>59.25</x:v>
      </x:c>
      <x:c r="D296" s="190" t="n">
        <x:f>G295</x:f>
        <x:v>4235796.171097359</x:v>
      </x:c>
      <x:c r="E296" s="190" t="n">
        <x:f>IF(C296&lt;=Plano!$B$8,Plano!$B$17,0)</x:f>
        <x:v>5000</x:v>
      </x:c>
      <x:c r="F296" s="190" t="n">
        <x:f>D296*Plano!$B$21</x:f>
        <x:v>19844.971788315714</x:v>
      </x:c>
      <x:c r="G296" s="190" t="n">
        <x:f>D296+E296+F296</x:f>
        <x:v>4260641.142885675</x:v>
      </x:c>
      <x:c r="H296" s="191" t="n">
        <x:f>IF(AND(C296&lt;=Plano!$B$8,G296&gt;=Plano!$B$24),1,0)</x:f>
        <x:v>1</x:v>
      </x:c>
      <x:c r="I296" s="192" t="n">
        <x:f>IFERROR(G296/Plano!$B$24,0)</x:f>
        <x:v>1.234968447213239</x:v>
      </x:c>
      <x:c r="J296" s="193" t="n">
        <x:f>Plano!$B$24</x:f>
        <x:v>3450000</x:v>
      </x:c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87" t="n">
        <x:f>A296+1</x:f>
        <x:v>292</x:v>
      </x:c>
      <x:c r="B297" s="188" t="n">
        <x:f>EDATE(B296,1)</x:f>
        <x:v>55181</x:v>
      </x:c>
      <x:c r="C297" s="189" t="n">
        <x:f>Plano!$B$7+A297/12</x:f>
        <x:v>59.33333333333333</x:v>
      </x:c>
      <x:c r="D297" s="190" t="n">
        <x:f>G296</x:f>
        <x:v>4260641.142885675</x:v>
      </x:c>
      <x:c r="E297" s="190" t="n">
        <x:f>IF(C297&lt;=Plano!$B$8,Plano!$B$17,0)</x:f>
        <x:v>5000</x:v>
      </x:c>
      <x:c r="F297" s="190" t="n">
        <x:f>D297*Plano!$B$21</x:f>
        <x:v>19961.37204562387</x:v>
      </x:c>
      <x:c r="G297" s="190" t="n">
        <x:f>D297+E297+F297</x:f>
        <x:v>4285602.514931299</x:v>
      </x:c>
      <x:c r="H297" s="191" t="n">
        <x:f>IF(AND(C297&lt;=Plano!$B$8,G297&gt;=Plano!$B$24),1,0)</x:f>
        <x:v>1</x:v>
      </x:c>
      <x:c r="I297" s="192" t="n">
        <x:f>IFERROR(G297/Plano!$B$24,0)</x:f>
        <x:v>1.2422036275163184</x:v>
      </x:c>
      <x:c r="J297" s="193" t="n">
        <x:f>Plano!$B$24</x:f>
        <x:v>3450000</x:v>
      </x:c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87" t="n">
        <x:f>A297+1</x:f>
        <x:v>293</x:v>
      </x:c>
      <x:c r="B298" s="188" t="n">
        <x:f>EDATE(B297,1)</x:f>
        <x:v>55212</x:v>
      </x:c>
      <x:c r="C298" s="189" t="n">
        <x:f>Plano!$B$7+A298/12</x:f>
        <x:v>59.41666666666667</x:v>
      </x:c>
      <x:c r="D298" s="190" t="n">
        <x:f>G297</x:f>
        <x:v>4285602.514931299</x:v>
      </x:c>
      <x:c r="E298" s="190" t="n">
        <x:f>IF(C298&lt;=Plano!$B$8,Plano!$B$17,0)</x:f>
        <x:v>5000</x:v>
      </x:c>
      <x:c r="F298" s="190" t="n">
        <x:f>D298*Plano!$B$21</x:f>
        <x:v>20078.3176454672</x:v>
      </x:c>
      <x:c r="G298" s="190" t="n">
        <x:f>D298+E298+F298</x:f>
        <x:v>4310680.832576766</x:v>
      </x:c>
      <x:c r="H298" s="191" t="n">
        <x:f>IF(AND(C298&lt;=Plano!$B$8,G298&gt;=Plano!$B$24),1,0)</x:f>
        <x:v>1</x:v>
      </x:c>
      <x:c r="I298" s="192" t="n">
        <x:f>IFERROR(G298/Plano!$B$24,0)</x:f>
        <x:v>1.2494727050947148</x:v>
      </x:c>
      <x:c r="J298" s="193" t="n">
        <x:f>Plano!$B$24</x:f>
        <x:v>3450000</x:v>
      </x:c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87" t="n">
        <x:f>A298+1</x:f>
        <x:v>294</x:v>
      </x:c>
      <x:c r="B299" s="188" t="n">
        <x:f>EDATE(B298,1)</x:f>
        <x:v>55240</x:v>
      </x:c>
      <x:c r="C299" s="189" t="n">
        <x:f>Plano!$B$7+A299/12</x:f>
        <x:v>59.5</x:v>
      </x:c>
      <x:c r="D299" s="190" t="n">
        <x:f>G298</x:f>
        <x:v>4310680.832576766</x:v>
      </x:c>
      <x:c r="E299" s="190" t="n">
        <x:f>IF(C299&lt;=Plano!$B$8,Plano!$B$17,0)</x:f>
        <x:v>5000</x:v>
      </x:c>
      <x:c r="F299" s="190" t="n">
        <x:f>D299*Plano!$B$21</x:f>
        <x:v>20195.81114280982</x:v>
      </x:c>
      <x:c r="G299" s="190" t="n">
        <x:f>D299+E299+F299</x:f>
        <x:v>4335876.643719575</x:v>
      </x:c>
      <x:c r="H299" s="191" t="n">
        <x:f>IF(AND(C299&lt;=Plano!$B$8,G299&gt;=Plano!$B$24),1,0)</x:f>
        <x:v>1</x:v>
      </x:c>
      <x:c r="I299" s="192" t="n">
        <x:f>IFERROR(G299/Plano!$B$24,0)</x:f>
        <x:v>1.256775838759297</x:v>
      </x:c>
      <x:c r="J299" s="193" t="n">
        <x:f>Plano!$B$24</x:f>
        <x:v>3450000</x:v>
      </x:c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87" t="n">
        <x:f>A299+1</x:f>
        <x:v>295</x:v>
      </x:c>
      <x:c r="B300" s="188" t="n">
        <x:f>EDATE(B299,1)</x:f>
        <x:v>55271</x:v>
      </x:c>
      <x:c r="C300" s="189" t="n">
        <x:f>Plano!$B$7+A300/12</x:f>
        <x:v>59.58333333333333</x:v>
      </x:c>
      <x:c r="D300" s="190" t="n">
        <x:f>G299</x:f>
        <x:v>4335876.643719575</x:v>
      </x:c>
      <x:c r="E300" s="190" t="n">
        <x:f>IF(C300&lt;=Plano!$B$8,Plano!$B$17,0)</x:f>
        <x:v>5000</x:v>
      </x:c>
      <x:c r="F300" s="190" t="n">
        <x:f>D300*Plano!$B$21</x:f>
        <x:v>20313.85510458602</x:v>
      </x:c>
      <x:c r="G300" s="190" t="n">
        <x:f>D300+E300+F300</x:f>
        <x:v>4361190.4988241615</x:v>
      </x:c>
      <x:c r="H300" s="191" t="n">
        <x:f>IF(AND(C300&lt;=Plano!$B$8,G300&gt;=Plano!$B$24),1,0)</x:f>
        <x:v>1</x:v>
      </x:c>
      <x:c r="I300" s="192" t="n">
        <x:f>IFERROR(G300/Plano!$B$24,0)</x:f>
        <x:v>1.2641131880649743</x:v>
      </x:c>
      <x:c r="J300" s="193" t="n">
        <x:f>Plano!$B$24</x:f>
        <x:v>3450000</x:v>
      </x:c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87" t="n">
        <x:f>A300+1</x:f>
        <x:v>296</x:v>
      </x:c>
      <x:c r="B301" s="188" t="n">
        <x:f>EDATE(B300,1)</x:f>
        <x:v>55301</x:v>
      </x:c>
      <x:c r="C301" s="189" t="n">
        <x:f>Plano!$B$7+A301/12</x:f>
        <x:v>59.66666666666667</x:v>
      </x:c>
      <x:c r="D301" s="190" t="n">
        <x:f>G300</x:f>
        <x:v>4361190.4988241615</x:v>
      </x:c>
      <x:c r="E301" s="190" t="n">
        <x:f>IF(C301&lt;=Plano!$B$8,Plano!$B$17,0)</x:f>
        <x:v>5000</x:v>
      </x:c>
      <x:c r="F301" s="190" t="n">
        <x:f>D301*Plano!$B$21</x:f>
        <x:v>20432.452109756334</x:v>
      </x:c>
      <x:c r="G301" s="190" t="n">
        <x:f>D301+E301+F301</x:f>
        <x:v>4386622.950933917</x:v>
      </x:c>
      <x:c r="H301" s="191" t="n">
        <x:f>IF(AND(C301&lt;=Plano!$B$8,G301&gt;=Plano!$B$24),1,0)</x:f>
        <x:v>1</x:v>
      </x:c>
      <x:c r="I301" s="192" t="n">
        <x:f>IFERROR(G301/Plano!$B$24,0)</x:f>
        <x:v>1.271484913314179</x:v>
      </x:c>
      <x:c r="J301" s="193" t="n">
        <x:f>Plano!$B$24</x:f>
        <x:v>3450000</x:v>
      </x:c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87" t="n">
        <x:f>A301+1</x:f>
        <x:v>297</x:v>
      </x:c>
      <x:c r="B302" s="188" t="n">
        <x:f>EDATE(B301,1)</x:f>
        <x:v>55332</x:v>
      </x:c>
      <x:c r="C302" s="189" t="n">
        <x:f>Plano!$B$7+A302/12</x:f>
        <x:v>59.75</x:v>
      </x:c>
      <x:c r="D302" s="190" t="n">
        <x:f>G301</x:f>
        <x:v>4386622.950933917</x:v>
      </x:c>
      <x:c r="E302" s="190" t="n">
        <x:f>IF(C302&lt;=Plano!$B$8,Plano!$B$17,0)</x:f>
        <x:v>5000</x:v>
      </x:c>
      <x:c r="F302" s="190" t="n">
        <x:f>D302*Plano!$B$21</x:f>
        <x:v>20551.60474936388</x:v>
      </x:c>
      <x:c r="G302" s="190" t="n">
        <x:f>D302+E302+F302</x:f>
        <x:v>4412174.555683281</x:v>
      </x:c>
      <x:c r="H302" s="191" t="n">
        <x:f>IF(AND(C302&lt;=Plano!$B$8,G302&gt;=Plano!$B$24),1,0)</x:f>
        <x:v>1</x:v>
      </x:c>
      <x:c r="I302" s="192" t="n">
        <x:f>IFERROR(G302/Plano!$B$24,0)</x:f>
        <x:v>1.2788911755603714</x:v>
      </x:c>
      <x:c r="J302" s="193" t="n">
        <x:f>Plano!$B$24</x:f>
        <x:v>3450000</x:v>
      </x:c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87" t="n">
        <x:f>A302+1</x:f>
        <x:v>298</x:v>
      </x:c>
      <x:c r="B303" s="188" t="n">
        <x:f>EDATE(B302,1)</x:f>
        <x:v>55362</x:v>
      </x:c>
      <x:c r="C303" s="189" t="n">
        <x:f>Plano!$B$7+A303/12</x:f>
        <x:v>59.83333333333333</x:v>
      </x:c>
      <x:c r="D303" s="190" t="n">
        <x:f>G302</x:f>
        <x:v>4412174.555683281</x:v>
      </x:c>
      <x:c r="E303" s="190" t="n">
        <x:f>IF(C303&lt;=Plano!$B$8,Plano!$B$17,0)</x:f>
        <x:v>5000</x:v>
      </x:c>
      <x:c r="F303" s="190" t="n">
        <x:f>D303*Plano!$B$21</x:f>
        <x:v>20671.315626590997</x:v>
      </x:c>
      <x:c r="G303" s="190" t="n">
        <x:f>D303+E303+F303</x:f>
        <x:v>4437845.871309873</x:v>
      </x:c>
      <x:c r="H303" s="191" t="n">
        <x:f>IF(AND(C303&lt;=Plano!$B$8,G303&gt;=Plano!$B$24),1,0)</x:f>
        <x:v>1</x:v>
      </x:c>
      <x:c r="I303" s="192" t="n">
        <x:f>IFERROR(G303/Plano!$B$24,0)</x:f>
        <x:v>1.2863321366115572</x:v>
      </x:c>
      <x:c r="J303" s="193" t="n">
        <x:f>Plano!$B$24</x:f>
        <x:v>3450000</x:v>
      </x:c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87" t="n">
        <x:f>A303+1</x:f>
        <x:v>299</x:v>
      </x:c>
      <x:c r="B304" s="188" t="n">
        <x:f>EDATE(B303,1)</x:f>
        <x:v>55393</x:v>
      </x:c>
      <x:c r="C304" s="189" t="n">
        <x:f>Plano!$B$7+A304/12</x:f>
        <x:v>59.91666666666667</x:v>
      </x:c>
      <x:c r="D304" s="190" t="n">
        <x:f>G303</x:f>
        <x:v>4437845.871309873</x:v>
      </x:c>
      <x:c r="E304" s="190" t="n">
        <x:f>IF(C304&lt;=Plano!$B$8,Plano!$B$17,0)</x:f>
        <x:v>5000</x:v>
      </x:c>
      <x:c r="F304" s="190" t="n">
        <x:f>D304*Plano!$B$21</x:f>
        <x:v>20791.58735681608</x:v>
      </x:c>
      <x:c r="G304" s="190" t="n">
        <x:f>D304+E304+F304</x:f>
        <x:v>4463637.458666689</x:v>
      </x:c>
      <x:c r="H304" s="191" t="n">
        <x:f>IF(AND(C304&lt;=Plano!$B$8,G304&gt;=Plano!$B$24),1,0)</x:f>
        <x:v>1</x:v>
      </x:c>
      <x:c r="I304" s="192" t="n">
        <x:f>IFERROR(G304/Plano!$B$24,0)</x:f>
        <x:v>1.2938079590338227</x:v>
      </x:c>
      <x:c r="J304" s="193" t="n">
        <x:f>Plano!$B$24</x:f>
        <x:v>3450000</x:v>
      </x:c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87" t="n">
        <x:f>A304+1</x:f>
        <x:v>300</x:v>
      </x:c>
      <x:c r="B305" s="188" t="n">
        <x:f>EDATE(B304,1)</x:f>
        <x:v>55424</x:v>
      </x:c>
      <x:c r="C305" s="189" t="n">
        <x:f>Plano!$B$7+A305/12</x:f>
        <x:v>60</x:v>
      </x:c>
      <x:c r="D305" s="190" t="n">
        <x:f>G304</x:f>
        <x:v>4463637.458666689</x:v>
      </x:c>
      <x:c r="E305" s="190" t="n">
        <x:f>IF(C305&lt;=Plano!$B$8,Plano!$B$17,0)</x:f>
        <x:v>5000</x:v>
      </x:c>
      <x:c r="F305" s="190" t="n">
        <x:f>D305*Plano!$B$21</x:f>
        <x:v>20912.422567670732</x:v>
      </x:c>
      <x:c r="G305" s="190" t="n">
        <x:f>D305+E305+F305</x:f>
        <x:v>4489549.88123436</x:v>
      </x:c>
      <x:c r="H305" s="191" t="n">
        <x:f>IF(AND(C305&lt;=Plano!$B$8,G305&gt;=Plano!$B$24),1,0)</x:f>
        <x:v>1</x:v>
      </x:c>
      <x:c r="I305" s="192" t="n">
        <x:f>IFERROR(G305/Plano!$B$24,0)</x:f>
        <x:v>1.301318806154887</x:v>
      </x:c>
      <x:c r="J305" s="193" t="n">
        <x:f>Plano!$B$24</x:f>
        <x:v>3450000</x:v>
      </x:c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87" t="n">
        <x:f>A305+1</x:f>
        <x:v>301</x:v>
      </x:c>
      <x:c r="B306" s="188" t="n">
        <x:f>EDATE(B305,1)</x:f>
        <x:v>55454</x:v>
      </x:c>
      <x:c r="C306" s="189" t="n">
        <x:f>Plano!$B$7+A306/12</x:f>
        <x:v>60.08333333333333</x:v>
      </x:c>
      <x:c r="D306" s="190" t="n">
        <x:f>G305</x:f>
        <x:v>4489549.88123436</x:v>
      </x:c>
      <x:c r="E306" s="190" t="n">
        <x:f>IF(C306&lt;=Plano!$B$8,Plano!$B$17,0)</x:f>
        <x:v>0</x:v>
      </x:c>
      <x:c r="F306" s="190" t="n">
        <x:f>D306*Plano!$B$21</x:f>
        <x:v>21033.8238990972</x:v>
      </x:c>
      <x:c r="G306" s="190" t="n">
        <x:f>D306+E306+F306</x:f>
        <x:v>4510583.705133457</x:v>
      </x:c>
      <x:c r="H306" s="191" t="n">
        <x:f>IF(AND(C306&lt;=Plano!$B$8,G306&gt;=Plano!$B$24),1,0)</x:f>
        <x:v>0</x:v>
      </x:c>
      <x:c r="I306" s="192" t="n">
        <x:f>IFERROR(G306/Plano!$B$24,0)</x:f>
        <x:v>1.3074155667053498</x:v>
      </x:c>
      <x:c r="J306" s="193" t="n">
        <x:f>Plano!$B$24</x:f>
        <x:v>3450000</x:v>
      </x:c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87" t="n">
        <x:f>A306+1</x:f>
        <x:v>302</x:v>
      </x:c>
      <x:c r="B307" s="188" t="n">
        <x:f>EDATE(B306,1)</x:f>
        <x:v>55485</x:v>
      </x:c>
      <x:c r="C307" s="189" t="n">
        <x:f>Plano!$B$7+A307/12</x:f>
        <x:v>60.16666666666667</x:v>
      </x:c>
      <x:c r="D307" s="190" t="n">
        <x:f>G306</x:f>
        <x:v>4510583.705133457</x:v>
      </x:c>
      <x:c r="E307" s="190" t="n">
        <x:f>IF(C307&lt;=Plano!$B$8,Plano!$B$17,0)</x:f>
        <x:v>0</x:v>
      </x:c>
      <x:c r="F307" s="190" t="n">
        <x:f>D307*Plano!$B$21</x:f>
        <x:v>21132.368688557606</x:v>
      </x:c>
      <x:c r="G307" s="190" t="n">
        <x:f>D307+E307+F307</x:f>
        <x:v>4531716.073822014</x:v>
      </x:c>
      <x:c r="H307" s="191" t="n">
        <x:f>IF(AND(C307&lt;=Plano!$B$8,G307&gt;=Plano!$B$24),1,0)</x:f>
        <x:v>0</x:v>
      </x:c>
      <x:c r="I307" s="192" t="n">
        <x:f>IFERROR(G307/Plano!$B$24,0)</x:f>
        <x:v>1.3135408909629027</x:v>
      </x:c>
      <x:c r="J307" s="193" t="n">
        <x:f>Plano!$B$24</x:f>
        <x:v>3450000</x:v>
      </x:c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87" t="n">
        <x:f>A307+1</x:f>
        <x:v>303</x:v>
      </x:c>
      <x:c r="B308" s="188" t="n">
        <x:f>EDATE(B307,1)</x:f>
        <x:v>55515</x:v>
      </x:c>
      <x:c r="C308" s="189" t="n">
        <x:f>Plano!$B$7+A308/12</x:f>
        <x:v>60.25</x:v>
      </x:c>
      <x:c r="D308" s="190" t="n">
        <x:f>G307</x:f>
        <x:v>4531716.073822014</x:v>
      </x:c>
      <x:c r="E308" s="190" t="n">
        <x:f>IF(C308&lt;=Plano!$B$8,Plano!$B$17,0)</x:f>
        <x:v>0</x:v>
      </x:c>
      <x:c r="F308" s="190" t="n">
        <x:f>D308*Plano!$B$21</x:f>
        <x:v>21231.375166561964</x:v>
      </x:c>
      <x:c r="G308" s="190" t="n">
        <x:f>D308+E308+F308</x:f>
        <x:v>4552947.448988576</x:v>
      </x:c>
      <x:c r="H308" s="191" t="n">
        <x:f>IF(AND(C308&lt;=Plano!$B$8,G308&gt;=Plano!$B$24),1,0)</x:f>
        <x:v>0</x:v>
      </x:c>
      <x:c r="I308" s="192" t="n">
        <x:f>IFERROR(G308/Plano!$B$24,0)</x:f>
        <x:v>1.319694912750312</x:v>
      </x:c>
      <x:c r="J308" s="193" t="n">
        <x:f>Plano!$B$24</x:f>
        <x:v>3450000</x:v>
      </x:c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87" t="n">
        <x:f>A308+1</x:f>
        <x:v>304</x:v>
      </x:c>
      <x:c r="B309" s="188" t="n">
        <x:f>EDATE(B308,1)</x:f>
        <x:v>55546</x:v>
      </x:c>
      <x:c r="C309" s="189" t="n">
        <x:f>Plano!$B$7+A309/12</x:f>
        <x:v>60.33333333333333</x:v>
      </x:c>
      <x:c r="D309" s="190" t="n">
        <x:f>G308</x:f>
        <x:v>4552947.448988576</x:v>
      </x:c>
      <x:c r="E309" s="190" t="n">
        <x:f>IF(C309&lt;=Plano!$B$8,Plano!$B$17,0)</x:f>
        <x:v>0</x:v>
      </x:c>
      <x:c r="F309" s="190" t="n">
        <x:f>D309*Plano!$B$21</x:f>
        <x:v>21330.845496150185</x:v>
      </x:c>
      <x:c r="G309" s="190" t="n">
        <x:f>D309+E309+F309</x:f>
        <x:v>4574278.294484726</x:v>
      </x:c>
      <x:c r="H309" s="191" t="n">
        <x:f>IF(AND(C309&lt;=Plano!$B$8,G309&gt;=Plano!$B$24),1,0)</x:f>
        <x:v>0</x:v>
      </x:c>
      <x:c r="I309" s="192" t="n">
        <x:f>IFERROR(G309/Plano!$B$24,0)</x:f>
        <x:v>1.3258777665173118</x:v>
      </x:c>
      <x:c r="J309" s="193" t="n">
        <x:f>Plano!$B$24</x:f>
        <x:v>3450000</x:v>
      </x:c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87" t="n">
        <x:f>A309+1</x:f>
        <x:v>305</x:v>
      </x:c>
      <x:c r="B310" s="188" t="n">
        <x:f>EDATE(B309,1)</x:f>
        <x:v>55577</x:v>
      </x:c>
      <x:c r="C310" s="189" t="n">
        <x:f>Plano!$B$7+A310/12</x:f>
        <x:v>60.41666666666667</x:v>
      </x:c>
      <x:c r="D310" s="190" t="n">
        <x:f>G309</x:f>
        <x:v>4574278.294484726</x:v>
      </x:c>
      <x:c r="E310" s="190" t="n">
        <x:f>IF(C310&lt;=Plano!$B$8,Plano!$B$17,0)</x:f>
        <x:v>0</x:v>
      </x:c>
      <x:c r="F310" s="190" t="n">
        <x:f>D310*Plano!$B$21</x:f>
        <x:v>21430.78185049614</x:v>
      </x:c>
      <x:c r="G310" s="190" t="n">
        <x:f>D310+E310+F310</x:f>
        <x:v>4595709.076335222</x:v>
      </x:c>
      <x:c r="H310" s="191" t="n">
        <x:f>IF(AND(C310&lt;=Plano!$B$8,G310&gt;=Plano!$B$24),1,0)</x:f>
        <x:v>0</x:v>
      </x:c>
      <x:c r="I310" s="192" t="n">
        <x:f>IFERROR(G310/Plano!$B$24,0)</x:f>
        <x:v>1.3320895873435428</x:v>
      </x:c>
      <x:c r="J310" s="193" t="n">
        <x:f>Plano!$B$24</x:f>
        <x:v>3450000</x:v>
      </x:c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87" t="n">
        <x:f>A310+1</x:f>
        <x:v>306</x:v>
      </x:c>
      <x:c r="B311" s="188" t="n">
        <x:f>EDATE(B310,1)</x:f>
        <x:v>55606</x:v>
      </x:c>
      <x:c r="C311" s="189" t="n">
        <x:f>Plano!$B$7+A311/12</x:f>
        <x:v>60.5</x:v>
      </x:c>
      <x:c r="D311" s="190" t="n">
        <x:f>G310</x:f>
        <x:v>4595709.076335222</x:v>
      </x:c>
      <x:c r="E311" s="190" t="n">
        <x:f>IF(C311&lt;=Plano!$B$8,Plano!$B$17,0)</x:f>
        <x:v>0</x:v>
      </x:c>
      <x:c r="F311" s="190" t="n">
        <x:f>D311*Plano!$B$21</x:f>
        <x:v>21531.186412955165</x:v>
      </x:c>
      <x:c r="G311" s="190" t="n">
        <x:f>D311+E311+F311</x:f>
        <x:v>4617240.262748177</x:v>
      </x:c>
      <x:c r="H311" s="191" t="n">
        <x:f>IF(AND(C311&lt;=Plano!$B$8,G311&gt;=Plano!$B$24),1,0)</x:f>
        <x:v>0</x:v>
      </x:c>
      <x:c r="I311" s="192" t="n">
        <x:f>IFERROR(G311/Plano!$B$24,0)</x:f>
        <x:v>1.3383305109415007</x:v>
      </x:c>
      <x:c r="J311" s="193" t="n">
        <x:f>Plano!$B$24</x:f>
        <x:v>3450000</x:v>
      </x:c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87" t="n">
        <x:f>A311+1</x:f>
        <x:v>307</x:v>
      </x:c>
      <x:c r="B312" s="188" t="n">
        <x:f>EDATE(B311,1)</x:f>
        <x:v>55637</x:v>
      </x:c>
      <x:c r="C312" s="189" t="n">
        <x:f>Plano!$B$7+A312/12</x:f>
        <x:v>60.58333333333333</x:v>
      </x:c>
      <x:c r="D312" s="190" t="n">
        <x:f>G311</x:f>
        <x:v>4617240.262748177</x:v>
      </x:c>
      <x:c r="E312" s="190" t="n">
        <x:f>IF(C312&lt;=Plano!$B$8,Plano!$B$17,0)</x:f>
        <x:v>0</x:v>
      </x:c>
      <x:c r="F312" s="190" t="n">
        <x:f>D312*Plano!$B$21</x:f>
        <x:v>21632.06137711175</x:v>
      </x:c>
      <x:c r="G312" s="190" t="n">
        <x:f>D312+E312+F312</x:f>
        <x:v>4638872.324125289</x:v>
      </x:c>
      <x:c r="H312" s="191" t="n">
        <x:f>IF(AND(C312&lt;=Plano!$B$8,G312&gt;=Plano!$B$24),1,0)</x:f>
        <x:v>0</x:v>
      </x:c>
      <x:c r="I312" s="192" t="n">
        <x:f>IFERROR(G312/Plano!$B$24,0)</x:f>
        <x:v>1.344600673659504</x:v>
      </x:c>
      <x:c r="J312" s="193" t="n">
        <x:f>Plano!$B$24</x:f>
        <x:v>3450000</x:v>
      </x:c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87" t="n">
        <x:f>A312+1</x:f>
        <x:v>308</x:v>
      </x:c>
      <x:c r="B313" s="188" t="n">
        <x:f>EDATE(B312,1)</x:f>
        <x:v>55667</x:v>
      </x:c>
      <x:c r="C313" s="189" t="n">
        <x:f>Plano!$B$7+A313/12</x:f>
        <x:v>60.66666666666667</x:v>
      </x:c>
      <x:c r="D313" s="190" t="n">
        <x:f>G312</x:f>
        <x:v>4638872.324125289</x:v>
      </x:c>
      <x:c r="E313" s="190" t="n">
        <x:f>IF(C313&lt;=Plano!$B$8,Plano!$B$17,0)</x:f>
        <x:v>0</x:v>
      </x:c>
      <x:c r="F313" s="190" t="n">
        <x:f>D313*Plano!$B$21</x:f>
        <x:v>21733.408946827476</x:v>
      </x:c>
      <x:c r="G313" s="190" t="n">
        <x:f>D313+E313+F313</x:f>
        <x:v>4660605.733072116</x:v>
      </x:c>
      <x:c r="H313" s="191" t="n">
        <x:f>IF(AND(C313&lt;=Plano!$B$8,G313&gt;=Plano!$B$24),1,0)</x:f>
        <x:v>0</x:v>
      </x:c>
      <x:c r="I313" s="192" t="n">
        <x:f>IFERROR(G313/Plano!$B$24,0)</x:f>
        <x:v>1.3509002124846714</x:v>
      </x:c>
      <x:c r="J313" s="193" t="n">
        <x:f>Plano!$B$24</x:f>
        <x:v>3450000</x:v>
      </x:c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87" t="n">
        <x:f>A313+1</x:f>
        <x:v>309</x:v>
      </x:c>
      <x:c r="B314" s="188" t="n">
        <x:f>EDATE(B313,1)</x:f>
        <x:v>55698</x:v>
      </x:c>
      <x:c r="C314" s="189" t="n">
        <x:f>Plano!$B$7+A314/12</x:f>
        <x:v>60.75</x:v>
      </x:c>
      <x:c r="D314" s="190" t="n">
        <x:f>G313</x:f>
        <x:v>4660605.733072116</x:v>
      </x:c>
      <x:c r="E314" s="190" t="n">
        <x:f>IF(C314&lt;=Plano!$B$8,Plano!$B$17,0)</x:f>
        <x:v>0</x:v>
      </x:c>
      <x:c r="F314" s="190" t="n">
        <x:f>D314*Plano!$B$21</x:f>
        <x:v>21835.231336289144</x:v>
      </x:c>
      <x:c r="G314" s="190" t="n">
        <x:f>D314+E314+F314</x:f>
        <x:v>4682440.964408405</x:v>
      </x:c>
      <x:c r="H314" s="191" t="n">
        <x:f>IF(AND(C314&lt;=Plano!$B$8,G314&gt;=Plano!$B$24),1,0)</x:f>
        <x:v>0</x:v>
      </x:c>
      <x:c r="I314" s="192" t="n">
        <x:f>IFERROR(G314/Plano!$B$24,0)</x:f>
        <x:v>1.3572292650459146</x:v>
      </x:c>
      <x:c r="J314" s="193" t="n">
        <x:f>Plano!$B$24</x:f>
        <x:v>3450000</x:v>
      </x:c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87" t="n">
        <x:f>A314+1</x:f>
        <x:v>310</x:v>
      </x:c>
      <x:c r="B315" s="188" t="n">
        <x:f>EDATE(B314,1)</x:f>
        <x:v>55728</x:v>
      </x:c>
      <x:c r="C315" s="189" t="n">
        <x:f>Plano!$B$7+A315/12</x:f>
        <x:v>60.83333333333333</x:v>
      </x:c>
      <x:c r="D315" s="190" t="n">
        <x:f>G314</x:f>
        <x:v>4682440.964408405</x:v>
      </x:c>
      <x:c r="E315" s="190" t="n">
        <x:f>IF(C315&lt;=Plano!$B$8,Plano!$B$17,0)</x:f>
        <x:v>0</x:v>
      </x:c>
      <x:c r="F315" s="190" t="n">
        <x:f>D315*Plano!$B$21</x:f>
        <x:v>21937.530770057165</x:v>
      </x:c>
      <x:c r="G315" s="190" t="n">
        <x:f>D315+E315+F315</x:f>
        <x:v>4704378.495178462</x:v>
      </x:c>
      <x:c r="H315" s="191" t="n">
        <x:f>IF(AND(C315&lt;=Plano!$B$8,G315&gt;=Plano!$B$24),1,0)</x:f>
        <x:v>0</x:v>
      </x:c>
      <x:c r="I315" s="192" t="n">
        <x:f>IFERROR(G315/Plano!$B$24,0)</x:f>
        <x:v>1.3635879696169455</x:v>
      </x:c>
      <x:c r="J315" s="193" t="n">
        <x:f>Plano!$B$24</x:f>
        <x:v>3450000</x:v>
      </x:c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87" t="n">
        <x:f>A315+1</x:f>
        <x:v>311</x:v>
      </x:c>
      <x:c r="B316" s="188" t="n">
        <x:f>EDATE(B315,1)</x:f>
        <x:v>55759</x:v>
      </x:c>
      <x:c r="C316" s="189" t="n">
        <x:f>Plano!$B$7+A316/12</x:f>
        <x:v>60.91666666666667</x:v>
      </x:c>
      <x:c r="D316" s="190" t="n">
        <x:f>G315</x:f>
        <x:v>4704378.495178462</x:v>
      </x:c>
      <x:c r="E316" s="190" t="n">
        <x:f>IF(C316&lt;=Plano!$B$8,Plano!$B$17,0)</x:f>
        <x:v>0</x:v>
      </x:c>
      <x:c r="F316" s="190" t="n">
        <x:f>D316*Plano!$B$21</x:f>
        <x:v>22040.309483114146</x:v>
      </x:c>
      <x:c r="G316" s="190" t="n">
        <x:f>D316+E316+F316</x:f>
        <x:v>4726418.804661576</x:v>
      </x:c>
      <x:c r="H316" s="191" t="n">
        <x:f>IF(AND(C316&lt;=Plano!$B$8,G316&gt;=Plano!$B$24),1,0)</x:f>
        <x:v>0</x:v>
      </x:c>
      <x:c r="I316" s="192" t="n">
        <x:f>IFERROR(G316/Plano!$B$24,0)</x:f>
        <x:v>1.3699764651192974</x:v>
      </x:c>
      <x:c r="J316" s="193" t="n">
        <x:f>Plano!$B$24</x:f>
        <x:v>3450000</x:v>
      </x:c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87" t="n">
        <x:f>A316+1</x:f>
        <x:v>312</x:v>
      </x:c>
      <x:c r="B317" s="188" t="n">
        <x:f>EDATE(B316,1)</x:f>
        <x:v>55790</x:v>
      </x:c>
      <x:c r="C317" s="189" t="n">
        <x:f>Plano!$B$7+A317/12</x:f>
        <x:v>61</x:v>
      </x:c>
      <x:c r="D317" s="190" t="n">
        <x:f>G316</x:f>
        <x:v>4726418.804661576</x:v>
      </x:c>
      <x:c r="E317" s="190" t="n">
        <x:f>IF(C317&lt;=Plano!$B$8,Plano!$B$17,0)</x:f>
        <x:v>0</x:v>
      </x:c>
      <x:c r="F317" s="190" t="n">
        <x:f>D317*Plano!$B$21</x:f>
        <x:v>22143.569720913743</x:v>
      </x:c>
      <x:c r="G317" s="190" t="n">
        <x:f>D317+E317+F317</x:f>
        <x:v>4748562.374382489</x:v>
      </x:c>
      <x:c r="H317" s="191" t="n">
        <x:f>IF(AND(C317&lt;=Plano!$B$8,G317&gt;=Plano!$B$24),1,0)</x:f>
        <x:v>0</x:v>
      </x:c>
      <x:c r="I317" s="192" t="n">
        <x:f>IFERROR(G317/Plano!$B$24,0)</x:f>
        <x:v>1.3763948911253592</x:v>
      </x:c>
      <x:c r="J317" s="193" t="n">
        <x:f>Plano!$B$24</x:f>
        <x:v>3450000</x:v>
      </x:c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87" t="n">
        <x:f>A317+1</x:f>
        <x:v>313</x:v>
      </x:c>
      <x:c r="B318" s="188" t="n">
        <x:f>EDATE(B317,1)</x:f>
        <x:v>55820</x:v>
      </x:c>
      <x:c r="C318" s="189" t="n">
        <x:f>Plano!$B$7+A318/12</x:f>
        <x:v>61.08333333333333</x:v>
      </x:c>
      <x:c r="D318" s="190" t="n">
        <x:f>G317</x:f>
        <x:v>4748562.374382489</x:v>
      </x:c>
      <x:c r="E318" s="190" t="n">
        <x:f>IF(C318&lt;=Plano!$B$8,Plano!$B$17,0)</x:f>
        <x:v>0</x:v>
      </x:c>
      <x:c r="F318" s="190" t="n">
        <x:f>D318*Plano!$B$21</x:f>
        <x:v>22247.3137394297</x:v>
      </x:c>
      <x:c r="G318" s="190" t="n">
        <x:f>D318+E318+F318</x:f>
        <x:v>4770809.6881219195</x:v>
      </x:c>
      <x:c r="H318" s="191" t="n">
        <x:f>IF(AND(C318&lt;=Plano!$B$8,G318&gt;=Plano!$B$24),1,0)</x:f>
        <x:v>0</x:v>
      </x:c>
      <x:c r="I318" s="192" t="n">
        <x:f>IFERROR(G318/Plano!$B$24,0)</x:f>
        <x:v>1.382843387861426</x:v>
      </x:c>
      <x:c r="J318" s="193" t="n">
        <x:f>Plano!$B$24</x:f>
        <x:v>3450000</x:v>
      </x:c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87" t="n">
        <x:f>A318+1</x:f>
        <x:v>314</x:v>
      </x:c>
      <x:c r="B319" s="188" t="n">
        <x:f>EDATE(B318,1)</x:f>
        <x:v>55851</x:v>
      </x:c>
      <x:c r="C319" s="189" t="n">
        <x:f>Plano!$B$7+A319/12</x:f>
        <x:v>61.16666666666667</x:v>
      </x:c>
      <x:c r="D319" s="190" t="n">
        <x:f>G318</x:f>
        <x:v>4770809.6881219195</x:v>
      </x:c>
      <x:c r="E319" s="190" t="n">
        <x:f>IF(C319&lt;=Plano!$B$8,Plano!$B$17,0)</x:f>
        <x:v>0</x:v>
      </x:c>
      <x:c r="F319" s="190" t="n">
        <x:f>D319*Plano!$B$21</x:f>
        <x:v>22351.543805205132</x:v>
      </x:c>
      <x:c r="G319" s="190" t="n">
        <x:f>D319+E319+F319</x:f>
        <x:v>4793161.231927125</x:v>
      </x:c>
      <x:c r="H319" s="191" t="n">
        <x:f>IF(AND(C319&lt;=Plano!$B$8,G319&gt;=Plano!$B$24),1,0)</x:f>
        <x:v>0</x:v>
      </x:c>
      <x:c r="I319" s="192" t="n">
        <x:f>IFERROR(G319/Plano!$B$24,0)</x:f>
        <x:v>1.3893220962107609</x:v>
      </x:c>
      <x:c r="J319" s="193" t="n">
        <x:f>Plano!$B$24</x:f>
        <x:v>3450000</x:v>
      </x:c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87" t="n">
        <x:f>A319+1</x:f>
        <x:v>315</x:v>
      </x:c>
      <x:c r="B320" s="188" t="n">
        <x:f>EDATE(B319,1)</x:f>
        <x:v>55881</x:v>
      </x:c>
      <x:c r="C320" s="189" t="n">
        <x:f>Plano!$B$7+A320/12</x:f>
        <x:v>61.25</x:v>
      </x:c>
      <x:c r="D320" s="190" t="n">
        <x:f>G319</x:f>
        <x:v>4793161.231927125</x:v>
      </x:c>
      <x:c r="E320" s="190" t="n">
        <x:f>IF(C320&lt;=Plano!$B$8,Plano!$B$17,0)</x:f>
        <x:v>0</x:v>
      </x:c>
      <x:c r="F320" s="190" t="n">
        <x:f>D320*Plano!$B$21</x:f>
        <x:v>22456.262195402054</x:v>
      </x:c>
      <x:c r="G320" s="190" t="n">
        <x:f>D320+E320+F320</x:f>
        <x:v>4815617.494122527</x:v>
      </x:c>
      <x:c r="H320" s="191" t="n">
        <x:f>IF(AND(C320&lt;=Plano!$B$8,G320&gt;=Plano!$B$24),1,0)</x:f>
        <x:v>0</x:v>
      </x:c>
      <x:c r="I320" s="192" t="n">
        <x:f>IFERROR(G320/Plano!$B$24,0)</x:f>
        <x:v>1.3958311577166744</x:v>
      </x:c>
      <x:c r="J320" s="193" t="n">
        <x:f>Plano!$B$24</x:f>
        <x:v>3450000</x:v>
      </x:c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87" t="n">
        <x:f>A320+1</x:f>
        <x:v>316</x:v>
      </x:c>
      <x:c r="B321" s="188" t="n">
        <x:f>EDATE(B320,1)</x:f>
        <x:v>55912</x:v>
      </x:c>
      <x:c r="C321" s="189" t="n">
        <x:f>Plano!$B$7+A321/12</x:f>
        <x:v>61.33333333333333</x:v>
      </x:c>
      <x:c r="D321" s="190" t="n">
        <x:f>G320</x:f>
        <x:v>4815617.494122527</x:v>
      </x:c>
      <x:c r="E321" s="190" t="n">
        <x:f>IF(C321&lt;=Plano!$B$8,Plano!$B$17,0)</x:f>
        <x:v>0</x:v>
      </x:c>
      <x:c r="F321" s="190" t="n">
        <x:f>D321*Plano!$B$21</x:f>
        <x:v>22561.47119785113</x:v>
      </x:c>
      <x:c r="G321" s="190" t="n">
        <x:f>D321+E321+F321</x:f>
        <x:v>4838178.965320378</x:v>
      </x:c>
      <x:c r="H321" s="191" t="n">
        <x:f>IF(AND(C321&lt;=Plano!$B$8,G321&gt;=Plano!$B$24),1,0)</x:f>
        <x:v>0</x:v>
      </x:c>
      <x:c r="I321" s="192" t="n">
        <x:f>IFERROR(G321/Plano!$B$24,0)</x:f>
        <x:v>1.4023707145856168</x:v>
      </x:c>
      <x:c r="J321" s="193" t="n">
        <x:f>Plano!$B$24</x:f>
        <x:v>3450000</x:v>
      </x:c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87" t="n">
        <x:f>A321+1</x:f>
        <x:v>317</x:v>
      </x:c>
      <x:c r="B322" s="188" t="n">
        <x:f>EDATE(B321,1)</x:f>
        <x:v>55943</x:v>
      </x:c>
      <x:c r="C322" s="189" t="n">
        <x:f>Plano!$B$7+A322/12</x:f>
        <x:v>61.41666666666667</x:v>
      </x:c>
      <x:c r="D322" s="190" t="n">
        <x:f>G321</x:f>
        <x:v>4838178.965320378</x:v>
      </x:c>
      <x:c r="E322" s="190" t="n">
        <x:f>IF(C322&lt;=Plano!$B$8,Plano!$B$17,0)</x:f>
        <x:v>0</x:v>
      </x:c>
      <x:c r="F322" s="190" t="n">
        <x:f>D322*Plano!$B$21</x:f>
        <x:v>22667.173111101656</x:v>
      </x:c>
      <x:c r="G322" s="190" t="n">
        <x:f>D322+E322+F322</x:f>
        <x:v>4860846.138431479</x:v>
      </x:c>
      <x:c r="H322" s="191" t="n">
        <x:f>IF(AND(C322&lt;=Plano!$B$8,G322&gt;=Plano!$B$24),1,0)</x:f>
        <x:v>0</x:v>
      </x:c>
      <x:c r="I322" s="192" t="n">
        <x:f>IFERROR(G322/Plano!$B$24,0)</x:f>
        <x:v>1.4089409096902838</x:v>
      </x:c>
      <x:c r="J322" s="193" t="n">
        <x:f>Plano!$B$24</x:f>
        <x:v>3450000</x:v>
      </x:c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87" t="n">
        <x:f>A322+1</x:f>
        <x:v>318</x:v>
      </x:c>
      <x:c r="B323" s="188" t="n">
        <x:f>EDATE(B322,1)</x:f>
        <x:v>55971</x:v>
      </x:c>
      <x:c r="C323" s="189" t="n">
        <x:f>Plano!$B$7+A323/12</x:f>
        <x:v>61.5</x:v>
      </x:c>
      <x:c r="D323" s="190" t="n">
        <x:f>G322</x:f>
        <x:v>4860846.138431479</x:v>
      </x:c>
      <x:c r="E323" s="190" t="n">
        <x:f>IF(C323&lt;=Plano!$B$8,Plano!$B$17,0)</x:f>
        <x:v>0</x:v>
      </x:c>
      <x:c r="F323" s="190" t="n">
        <x:f>D323*Plano!$B$21</x:f>
        <x:v>22773.37024447178</x:v>
      </x:c>
      <x:c r="G323" s="190" t="n">
        <x:f>D323+E323+F323</x:f>
        <x:v>4883619.508675951</x:v>
      </x:c>
      <x:c r="H323" s="191" t="n">
        <x:f>IF(AND(C323&lt;=Plano!$B$8,G323&gt;=Plano!$B$24),1,0)</x:f>
        <x:v>0</x:v>
      </x:c>
      <x:c r="I323" s="192" t="n">
        <x:f>IFERROR(G323/Plano!$B$24,0)</x:f>
        <x:v>1.4155418865727394</x:v>
      </x:c>
      <x:c r="J323" s="193" t="n">
        <x:f>Plano!$B$24</x:f>
        <x:v>3450000</x:v>
      </x:c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87" t="n">
        <x:f>A323+1</x:f>
        <x:v>319</x:v>
      </x:c>
      <x:c r="B324" s="188" t="n">
        <x:f>EDATE(B323,1)</x:f>
        <x:v>56002</x:v>
      </x:c>
      <x:c r="C324" s="189" t="n">
        <x:f>Plano!$B$7+A324/12</x:f>
        <x:v>61.58333333333333</x:v>
      </x:c>
      <x:c r="D324" s="190" t="n">
        <x:f>G323</x:f>
        <x:v>4883619.508675951</x:v>
      </x:c>
      <x:c r="E324" s="190" t="n">
        <x:f>IF(C324&lt;=Plano!$B$8,Plano!$B$17,0)</x:f>
        <x:v>0</x:v>
      </x:c>
      <x:c r="F324" s="190" t="n">
        <x:f>D324*Plano!$B$21</x:f>
        <x:v>22880.06491809894</x:v>
      </x:c>
      <x:c r="G324" s="190" t="n">
        <x:f>D324+E324+F324</x:f>
        <x:v>4906499.57359405</x:v>
      </x:c>
      <x:c r="H324" s="191" t="n">
        <x:f>IF(AND(C324&lt;=Plano!$B$8,G324&gt;=Plano!$B$24),1,0)</x:f>
        <x:v>0</x:v>
      </x:c>
      <x:c r="I324" s="192" t="n">
        <x:f>IFERROR(G324/Plano!$B$24,0)</x:f>
        <x:v>1.4221737894475506</x:v>
      </x:c>
      <x:c r="J324" s="193" t="n">
        <x:f>Plano!$B$24</x:f>
        <x:v>3450000</x:v>
      </x:c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87" t="n">
        <x:f>A324+1</x:f>
        <x:v>320</x:v>
      </x:c>
      <x:c r="B325" s="188" t="n">
        <x:f>EDATE(B324,1)</x:f>
        <x:v>56032</x:v>
      </x:c>
      <x:c r="C325" s="189" t="n">
        <x:f>Plano!$B$7+A325/12</x:f>
        <x:v>61.66666666666667</x:v>
      </x:c>
      <x:c r="D325" s="190" t="n">
        <x:f>G324</x:f>
        <x:v>4906499.57359405</x:v>
      </x:c>
      <x:c r="E325" s="190" t="n">
        <x:f>IF(C325&lt;=Plano!$B$8,Plano!$B$17,0)</x:f>
        <x:v>0</x:v>
      </x:c>
      <x:c r="F325" s="190" t="n">
        <x:f>D325*Plano!$B$21</x:f>
        <x:v>22987.259462990573</x:v>
      </x:c>
      <x:c r="G325" s="190" t="n">
        <x:f>D325+E325+F325</x:f>
        <x:v>4929486.83305704</x:v>
      </x:c>
      <x:c r="H325" s="191" t="n">
        <x:f>IF(AND(C325&lt;=Plano!$B$8,G325&gt;=Plano!$B$24),1,0)</x:f>
        <x:v>0</x:v>
      </x:c>
      <x:c r="I325" s="192" t="n">
        <x:f>IFERROR(G325/Plano!$B$24,0)</x:f>
        <x:v>1.4288367632049392</x:v>
      </x:c>
      <x:c r="J325" s="193" t="n">
        <x:f>Plano!$B$24</x:f>
        <x:v>3450000</x:v>
      </x:c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87" t="n">
        <x:f>A325+1</x:f>
        <x:v>321</x:v>
      </x:c>
      <x:c r="B326" s="188" t="n">
        <x:f>EDATE(B325,1)</x:f>
        <x:v>56063</x:v>
      </x:c>
      <x:c r="C326" s="189" t="n">
        <x:f>Plano!$B$7+A326/12</x:f>
        <x:v>61.75</x:v>
      </x:c>
      <x:c r="D326" s="190" t="n">
        <x:f>G325</x:f>
        <x:v>4929486.83305704</x:v>
      </x:c>
      <x:c r="E326" s="190" t="n">
        <x:f>IF(C326&lt;=Plano!$B$8,Plano!$B$17,0)</x:f>
        <x:v>0</x:v>
      </x:c>
      <x:c r="F326" s="190" t="n">
        <x:f>D326*Plano!$B$21</x:f>
        <x:v>23094.95622107503</x:v>
      </x:c>
      <x:c r="G326" s="190" t="n">
        <x:f>D326+E326+F326</x:f>
        <x:v>4952581.789278115</x:v>
      </x:c>
      <x:c r="H326" s="191" t="n">
        <x:f>IF(AND(C326&lt;=Plano!$B$8,G326&gt;=Plano!$B$24),1,0)</x:f>
        <x:v>0</x:v>
      </x:c>
      <x:c r="I326" s="192" t="n">
        <x:f>IFERROR(G326/Plano!$B$24,0)</x:f>
        <x:v>1.4355309534139464</x:v>
      </x:c>
      <x:c r="J326" s="193" t="n">
        <x:f>Plano!$B$24</x:f>
        <x:v>3450000</x:v>
      </x:c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87" t="n">
        <x:f>A326+1</x:f>
        <x:v>322</x:v>
      </x:c>
      <x:c r="B327" s="188" t="n">
        <x:f>EDATE(B326,1)</x:f>
        <x:v>56093</x:v>
      </x:c>
      <x:c r="C327" s="189" t="n">
        <x:f>Plano!$B$7+A327/12</x:f>
        <x:v>61.83333333333333</x:v>
      </x:c>
      <x:c r="D327" s="190" t="n">
        <x:f>G326</x:f>
        <x:v>4952581.789278115</x:v>
      </x:c>
      <x:c r="E327" s="190" t="n">
        <x:f>IF(C327&lt;=Plano!$B$8,Plano!$B$17,0)</x:f>
        <x:v>0</x:v>
      </x:c>
      <x:c r="F327" s="190" t="n">
        <x:f>D327*Plano!$B$21</x:f>
        <x:v>23203.157545252743</x:v>
      </x:c>
      <x:c r="G327" s="190" t="n">
        <x:f>D327+E327+F327</x:f>
        <x:v>4975784.946823368</x:v>
      </x:c>
      <x:c r="H327" s="191" t="n">
        <x:f>IF(AND(C327&lt;=Plano!$B$8,G327&gt;=Plano!$B$24),1,0)</x:f>
        <x:v>0</x:v>
      </x:c>
      <x:c r="I327" s="192" t="n">
        <x:f>IFERROR(G327/Plano!$B$24,0)</x:f>
        <x:v>1.4422565063256139</x:v>
      </x:c>
      <x:c r="J327" s="193" t="n">
        <x:f>Plano!$B$24</x:f>
        <x:v>3450000</x:v>
      </x:c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87" t="n">
        <x:f>A327+1</x:f>
        <x:v>323</x:v>
      </x:c>
      <x:c r="B328" s="188" t="n">
        <x:f>EDATE(B327,1)</x:f>
        <x:v>56124</x:v>
      </x:c>
      <x:c r="C328" s="189" t="n">
        <x:f>Plano!$B$7+A328/12</x:f>
        <x:v>61.91666666666667</x:v>
      </x:c>
      <x:c r="D328" s="190" t="n">
        <x:f>G327</x:f>
        <x:v>4975784.946823368</x:v>
      </x:c>
      <x:c r="E328" s="190" t="n">
        <x:f>IF(C328&lt;=Plano!$B$8,Plano!$B$17,0)</x:f>
        <x:v>0</x:v>
      </x:c>
      <x:c r="F328" s="190" t="n">
        <x:f>D328*Plano!$B$21</x:f>
        <x:v>23311.86579944763</x:v>
      </x:c>
      <x:c r="G328" s="190" t="n">
        <x:f>D328+E328+F328</x:f>
        <x:v>4999096.812622815</x:v>
      </x:c>
      <x:c r="H328" s="191" t="n">
        <x:f>IF(AND(C328&lt;=Plano!$B$8,G328&gt;=Plano!$B$24),1,0)</x:f>
        <x:v>0</x:v>
      </x:c>
      <x:c r="I328" s="192" t="n">
        <x:f>IFERROR(G328/Plano!$B$24,0)</x:f>
        <x:v>1.4490135688761783</x:v>
      </x:c>
      <x:c r="J328" s="193" t="n">
        <x:f>Plano!$B$24</x:f>
        <x:v>3450000</x:v>
      </x:c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87" t="n">
        <x:f>A328+1</x:f>
        <x:v>324</x:v>
      </x:c>
      <x:c r="B329" s="188" t="n">
        <x:f>EDATE(B328,1)</x:f>
        <x:v>56155</x:v>
      </x:c>
      <x:c r="C329" s="189" t="n">
        <x:f>Plano!$B$7+A329/12</x:f>
        <x:v>62</x:v>
      </x:c>
      <x:c r="D329" s="190" t="n">
        <x:f>G328</x:f>
        <x:v>4999096.812622815</x:v>
      </x:c>
      <x:c r="E329" s="190" t="n">
        <x:f>IF(C329&lt;=Plano!$B$8,Plano!$B$17,0)</x:f>
        <x:v>0</x:v>
      </x:c>
      <x:c r="F329" s="190" t="n">
        <x:f>D329*Plano!$B$21</x:f>
        <x:v>23421.083358658747</x:v>
      </x:c>
      <x:c r="G329" s="190" t="n">
        <x:f>D329+E329+F329</x:f>
        <x:v>5022517.895981474</x:v>
      </x:c>
      <x:c r="H329" s="191" t="n">
        <x:f>IF(AND(C329&lt;=Plano!$B$8,G329&gt;=Plano!$B$24),1,0)</x:f>
        <x:v>0</x:v>
      </x:c>
      <x:c r="I329" s="192" t="n">
        <x:f>IFERROR(G329/Plano!$B$24,0)</x:f>
        <x:v>1.4558022886902822</x:v>
      </x:c>
      <x:c r="J329" s="193" t="n">
        <x:f>Plano!$B$24</x:f>
        <x:v>3450000</x:v>
      </x:c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87" t="n">
        <x:f>A329+1</x:f>
        <x:v>325</x:v>
      </x:c>
      <x:c r="B330" s="188" t="n">
        <x:f>EDATE(B329,1)</x:f>
        <x:v>56185</x:v>
      </x:c>
      <x:c r="C330" s="189" t="n">
        <x:f>Plano!$B$7+A330/12</x:f>
        <x:v>62.08333333333333</x:v>
      </x:c>
      <x:c r="D330" s="190" t="n">
        <x:f>G329</x:f>
        <x:v>5022517.895981474</x:v>
      </x:c>
      <x:c r="E330" s="190" t="n">
        <x:f>IF(C330&lt;=Plano!$B$8,Plano!$B$17,0)</x:f>
        <x:v>0</x:v>
      </x:c>
      <x:c r="F330" s="190" t="n">
        <x:f>D330*Plano!$B$21</x:f>
        <x:v>23530.81260901216</x:v>
      </x:c>
      <x:c r="G330" s="190" t="n">
        <x:f>D330+E330+F330</x:f>
        <x:v>5046048.708590486</x:v>
      </x:c>
      <x:c r="H330" s="191" t="n">
        <x:f>IF(AND(C330&lt;=Plano!$B$8,G330&gt;=Plano!$B$24),1,0)</x:f>
        <x:v>0</x:v>
      </x:c>
      <x:c r="I330" s="192" t="n">
        <x:f>IFERROR(G330/Plano!$B$24,0)</x:f>
        <x:v>1.4626228140841988</x:v>
      </x:c>
      <x:c r="J330" s="193" t="n">
        <x:f>Plano!$B$24</x:f>
        <x:v>3450000</x:v>
      </x:c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87" t="n">
        <x:f>A330+1</x:f>
        <x:v>326</x:v>
      </x:c>
      <x:c r="B331" s="188" t="n">
        <x:f>EDATE(B330,1)</x:f>
        <x:v>56216</x:v>
      </x:c>
      <x:c r="C331" s="189" t="n">
        <x:f>Plano!$B$7+A331/12</x:f>
        <x:v>62.16666666666667</x:v>
      </x:c>
      <x:c r="D331" s="190" t="n">
        <x:f>G330</x:f>
        <x:v>5046048.708590486</x:v>
      </x:c>
      <x:c r="E331" s="190" t="n">
        <x:f>IF(C331&lt;=Plano!$B$8,Plano!$B$17,0)</x:f>
        <x:v>0</x:v>
      </x:c>
      <x:c r="F331" s="190" t="n">
        <x:f>D331*Plano!$B$21</x:f>
        <x:v>23641.055947813093</x:v>
      </x:c>
      <x:c r="G331" s="190" t="n">
        <x:f>D331+E331+F331</x:f>
        <x:v>5069689.764538299</x:v>
      </x:c>
      <x:c r="H331" s="191" t="n">
        <x:f>IF(AND(C331&lt;=Plano!$B$8,G331&gt;=Plano!$B$24),1,0)</x:f>
        <x:v>0</x:v>
      </x:c>
      <x:c r="I331" s="192" t="n">
        <x:f>IFERROR(G331/Plano!$B$24,0)</x:f>
        <x:v>1.4694752940690723</x:v>
      </x:c>
      <x:c r="J331" s="193" t="n">
        <x:f>Plano!$B$24</x:f>
        <x:v>3450000</x:v>
      </x:c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87" t="n">
        <x:f>A331+1</x:f>
        <x:v>327</x:v>
      </x:c>
      <x:c r="B332" s="188" t="n">
        <x:f>EDATE(B331,1)</x:f>
        <x:v>56246</x:v>
      </x:c>
      <x:c r="C332" s="189" t="n">
        <x:f>Plano!$B$7+A332/12</x:f>
        <x:v>62.25</x:v>
      </x:c>
      <x:c r="D332" s="190" t="n">
        <x:f>G331</x:f>
        <x:v>5069689.764538299</x:v>
      </x:c>
      <x:c r="E332" s="190" t="n">
        <x:f>IF(C332&lt;=Plano!$B$8,Plano!$B$17,0)</x:f>
        <x:v>0</x:v>
      </x:c>
      <x:c r="F332" s="190" t="n">
        <x:f>D332*Plano!$B$21</x:f>
        <x:v>23751.8157835983</x:v>
      </x:c>
      <x:c r="G332" s="190" t="n">
        <x:f>D332+E332+F332</x:f>
        <x:v>5093441.580321898</x:v>
      </x:c>
      <x:c r="H332" s="191" t="n">
        <x:f>IF(AND(C332&lt;=Plano!$B$8,G332&gt;=Plano!$B$24),1,0)</x:f>
        <x:v>0</x:v>
      </x:c>
      <x:c r="I332" s="192" t="n">
        <x:f>IFERROR(G332/Plano!$B$24,0)</x:f>
        <x:v>1.4763598783541734</x:v>
      </x:c>
      <x:c r="J332" s="193" t="n">
        <x:f>Plano!$B$24</x:f>
        <x:v>3450000</x:v>
      </x:c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87" t="n">
        <x:f>A332+1</x:f>
        <x:v>328</x:v>
      </x:c>
      <x:c r="B333" s="188" t="n">
        <x:f>EDATE(B332,1)</x:f>
        <x:v>56277</x:v>
      </x:c>
      <x:c r="C333" s="189" t="n">
        <x:f>Plano!$B$7+A333/12</x:f>
        <x:v>62.33333333333333</x:v>
      </x:c>
      <x:c r="D333" s="190" t="n">
        <x:f>G332</x:f>
        <x:v>5093441.580321898</x:v>
      </x:c>
      <x:c r="E333" s="190" t="n">
        <x:f>IF(C333&lt;=Plano!$B$8,Plano!$B$17,0)</x:f>
        <x:v>0</x:v>
      </x:c>
      <x:c r="F333" s="190" t="n">
        <x:f>D333*Plano!$B$21</x:f>
        <x:v>23863.09453618867</x:v>
      </x:c>
      <x:c r="G333" s="190" t="n">
        <x:f>D333+E333+F333</x:f>
        <x:v>5117304.674858087</x:v>
      </x:c>
      <x:c r="H333" s="191" t="n">
        <x:f>IF(AND(C333&lt;=Plano!$B$8,G333&gt;=Plano!$B$24),1,0)</x:f>
        <x:v>0</x:v>
      </x:c>
      <x:c r="I333" s="192" t="n">
        <x:f>IFERROR(G333/Plano!$B$24,0)</x:f>
        <x:v>1.48327671735017</x:v>
      </x:c>
      <x:c r="J333" s="193" t="n">
        <x:f>Plano!$B$24</x:f>
        <x:v>3450000</x:v>
      </x:c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87" t="n">
        <x:f>A333+1</x:f>
        <x:v>329</x:v>
      </x:c>
      <x:c r="B334" s="188" t="n">
        <x:f>EDATE(B333,1)</x:f>
        <x:v>56308</x:v>
      </x:c>
      <x:c r="C334" s="189" t="n">
        <x:f>Plano!$B$7+A334/12</x:f>
        <x:v>62.41666666666667</x:v>
      </x:c>
      <x:c r="D334" s="190" t="n">
        <x:f>G333</x:f>
        <x:v>5117304.674858087</x:v>
      </x:c>
      <x:c r="E334" s="190" t="n">
        <x:f>IF(C334&lt;=Plano!$B$8,Plano!$B$17,0)</x:f>
        <x:v>0</x:v>
      </x:c>
      <x:c r="F334" s="190" t="n">
        <x:f>D334*Plano!$B$21</x:f>
        <x:v>23974.894636742116</x:v>
      </x:c>
      <x:c r="G334" s="190" t="n">
        <x:f>D334+E334+F334</x:f>
        <x:v>5141279.569494829</x:v>
      </x:c>
      <x:c r="H334" s="191" t="n">
        <x:f>IF(AND(C334&lt;=Plano!$B$8,G334&gt;=Plano!$B$24),1,0)</x:f>
        <x:v>0</x:v>
      </x:c>
      <x:c r="I334" s="192" t="n">
        <x:f>IFERROR(G334/Plano!$B$24,0)</x:f>
        <x:v>1.490225962172414</x:v>
      </x:c>
      <x:c r="J334" s="193" t="n">
        <x:f>Plano!$B$24</x:f>
        <x:v>3450000</x:v>
      </x:c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87" t="n">
        <x:f>A334+1</x:f>
        <x:v>330</x:v>
      </x:c>
      <x:c r="B335" s="188" t="n">
        <x:f>EDATE(B334,1)</x:f>
        <x:v>56336</x:v>
      </x:c>
      <x:c r="C335" s="189" t="n">
        <x:f>Plano!$B$7+A335/12</x:f>
        <x:v>62.5</x:v>
      </x:c>
      <x:c r="D335" s="190" t="n">
        <x:f>G334</x:f>
        <x:v>5141279.569494829</x:v>
      </x:c>
      <x:c r="E335" s="190" t="n">
        <x:f>IF(C335&lt;=Plano!$B$8,Plano!$B$17,0)</x:f>
        <x:v>0</x:v>
      </x:c>
      <x:c r="F335" s="190" t="n">
        <x:f>D335*Plano!$B$21</x:f>
        <x:v>24087.218527806664</x:v>
      </x:c>
      <x:c r="G335" s="190" t="n">
        <x:f>D335+E335+F335</x:f>
        <x:v>5165366.7880226355</x:v>
      </x:c>
      <x:c r="H335" s="191" t="n">
        <x:f>IF(AND(C335&lt;=Plano!$B$8,G335&gt;=Plano!$B$24),1,0)</x:f>
        <x:v>0</x:v>
      </x:c>
      <x:c r="I335" s="192" t="n">
        <x:f>IFERROR(G335/Plano!$B$24,0)</x:f>
        <x:v>1.497207764644242</x:v>
      </x:c>
      <x:c r="J335" s="193" t="n">
        <x:f>Plano!$B$24</x:f>
        <x:v>3450000</x:v>
      </x:c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87" t="n">
        <x:f>A335+1</x:f>
        <x:v>331</x:v>
      </x:c>
      <x:c r="B336" s="188" t="n">
        <x:f>EDATE(B335,1)</x:f>
        <x:v>56367</x:v>
      </x:c>
      <x:c r="C336" s="189" t="n">
        <x:f>Plano!$B$7+A336/12</x:f>
        <x:v>62.58333333333333</x:v>
      </x:c>
      <x:c r="D336" s="190" t="n">
        <x:f>G335</x:f>
        <x:v>5165366.7880226355</x:v>
      </x:c>
      <x:c r="E336" s="190" t="n">
        <x:f>IF(C336&lt;=Plano!$B$8,Plano!$B$17,0)</x:f>
        <x:v>0</x:v>
      </x:c>
      <x:c r="F336" s="190" t="n">
        <x:f>D336*Plano!$B$21</x:f>
        <x:v>24200.068663373855</x:v>
      </x:c>
      <x:c r="G336" s="190" t="n">
        <x:f>D336+E336+F336</x:f>
        <x:v>5189566.856686009</x:v>
      </x:c>
      <x:c r="H336" s="191" t="n">
        <x:f>IF(AND(C336&lt;=Plano!$B$8,G336&gt;=Plano!$B$24),1,0)</x:f>
        <x:v>0</x:v>
      </x:c>
      <x:c r="I336" s="192" t="n">
        <x:f>IFERROR(G336/Plano!$B$24,0)</x:f>
        <x:v>1.5042222773002925</x:v>
      </x:c>
      <x:c r="J336" s="193" t="n">
        <x:f>Plano!$B$24</x:f>
        <x:v>3450000</x:v>
      </x:c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87" t="n">
        <x:f>A336+1</x:f>
        <x:v>332</x:v>
      </x:c>
      <x:c r="B337" s="188" t="n">
        <x:f>EDATE(B336,1)</x:f>
        <x:v>56397</x:v>
      </x:c>
      <x:c r="C337" s="189" t="n">
        <x:f>Plano!$B$7+A337/12</x:f>
        <x:v>62.66666666666667</x:v>
      </x:c>
      <x:c r="D337" s="190" t="n">
        <x:f>G336</x:f>
        <x:v>5189566.856686009</x:v>
      </x:c>
      <x:c r="E337" s="190" t="n">
        <x:f>IF(C337&lt;=Plano!$B$8,Plano!$B$17,0)</x:f>
        <x:v>0</x:v>
      </x:c>
      <x:c r="F337" s="190" t="n">
        <x:f>D337*Plano!$B$21</x:f>
        <x:v>24313.447508932313</x:v>
      </x:c>
      <x:c r="G337" s="190" t="n">
        <x:f>D337+E337+F337</x:f>
        <x:v>5213880.304194941</x:v>
      </x:c>
      <x:c r="H337" s="191" t="n">
        <x:f>IF(AND(C337&lt;=Plano!$B$8,G337&gt;=Plano!$B$24),1,0)</x:f>
        <x:v>0</x:v>
      </x:c>
      <x:c r="I337" s="192" t="n">
        <x:f>IFERROR(G337/Plano!$B$24,0)</x:f>
        <x:v>1.511269653389838</x:v>
      </x:c>
      <x:c r="J337" s="193" t="n">
        <x:f>Plano!$B$24</x:f>
        <x:v>3450000</x:v>
      </x:c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87" t="n">
        <x:f>A337+1</x:f>
        <x:v>333</x:v>
      </x:c>
      <x:c r="B338" s="188" t="n">
        <x:f>EDATE(B337,1)</x:f>
        <x:v>56428</x:v>
      </x:c>
      <x:c r="C338" s="189" t="n">
        <x:f>Plano!$B$7+A338/12</x:f>
        <x:v>62.75</x:v>
      </x:c>
      <x:c r="D338" s="190" t="n">
        <x:f>G337</x:f>
        <x:v>5213880.304194941</x:v>
      </x:c>
      <x:c r="E338" s="190" t="n">
        <x:f>IF(C338&lt;=Plano!$B$8,Plano!$B$17,0)</x:f>
        <x:v>0</x:v>
      </x:c>
      <x:c r="F338" s="190" t="n">
        <x:f>D338*Plano!$B$21</x:f>
        <x:v>24427.357541521644</x:v>
      </x:c>
      <x:c r="G338" s="190" t="n">
        <x:f>D338+E338+F338</x:f>
        <x:v>5238307.661736463</x:v>
      </x:c>
      <x:c r="H338" s="191" t="n">
        <x:f>IF(AND(C338&lt;=Plano!$B$8,G338&gt;=Plano!$B$24),1,0)</x:f>
        <x:v>0</x:v>
      </x:c>
      <x:c r="I338" s="192" t="n">
        <x:f>IFERROR(G338/Plano!$B$24,0)</x:f>
        <x:v>1.5183500468801343</x:v>
      </x:c>
      <x:c r="J338" s="193" t="n">
        <x:f>Plano!$B$24</x:f>
        <x:v>3450000</x:v>
      </x:c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87" t="n">
        <x:f>A338+1</x:f>
        <x:v>334</x:v>
      </x:c>
      <x:c r="B339" s="188" t="n">
        <x:f>EDATE(B338,1)</x:f>
        <x:v>56458</x:v>
      </x:c>
      <x:c r="C339" s="189" t="n">
        <x:f>Plano!$B$7+A339/12</x:f>
        <x:v>62.83333333333333</x:v>
      </x:c>
      <x:c r="D339" s="190" t="n">
        <x:f>G338</x:f>
        <x:v>5238307.661736463</x:v>
      </x:c>
      <x:c r="E339" s="190" t="n">
        <x:f>IF(C339&lt;=Plano!$B$8,Plano!$B$17,0)</x:f>
        <x:v>0</x:v>
      </x:c>
      <x:c r="F339" s="190" t="n">
        <x:f>D339*Plano!$B$21</x:f>
        <x:v>24541.80124978653</x:v>
      </x:c>
      <x:c r="G339" s="190" t="n">
        <x:f>D339+E339+F339</x:f>
        <x:v>5262849.4629862495</x:v>
      </x:c>
      <x:c r="H339" s="191" t="n">
        <x:f>IF(AND(C339&lt;=Plano!$B$8,G339&gt;=Plano!$B$24),1,0)</x:f>
        <x:v>0</x:v>
      </x:c>
      <x:c r="I339" s="192" t="n">
        <x:f>IFERROR(G339/Plano!$B$24,0)</x:f>
        <x:v>1.5254636124597825</x:v>
      </x:c>
      <x:c r="J339" s="193" t="n">
        <x:f>Plano!$B$24</x:f>
        <x:v>3450000</x:v>
      </x:c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87" t="n">
        <x:f>A339+1</x:f>
        <x:v>335</x:v>
      </x:c>
      <x:c r="B340" s="188" t="n">
        <x:f>EDATE(B339,1)</x:f>
        <x:v>56489</x:v>
      </x:c>
      <x:c r="C340" s="189" t="n">
        <x:f>Plano!$B$7+A340/12</x:f>
        <x:v>62.91666666666667</x:v>
      </x:c>
      <x:c r="D340" s="190" t="n">
        <x:f>G339</x:f>
        <x:v>5262849.4629862495</x:v>
      </x:c>
      <x:c r="E340" s="190" t="n">
        <x:f>IF(C340&lt;=Plano!$B$8,Plano!$B$17,0)</x:f>
        <x:v>0</x:v>
      </x:c>
      <x:c r="F340" s="190" t="n">
        <x:f>D340*Plano!$B$21</x:f>
        <x:v>24656.781134031124</x:v>
      </x:c>
      <x:c r="G340" s="190" t="n">
        <x:f>D340+E340+F340</x:f>
        <x:v>5287506.24412028</x:v>
      </x:c>
      <x:c r="H340" s="191" t="n">
        <x:f>IF(AND(C340&lt;=Plano!$B$8,G340&gt;=Plano!$B$24),1,0)</x:f>
        <x:v>0</x:v>
      </x:c>
      <x:c r="I340" s="192" t="n">
        <x:f>IFERROR(G340/Plano!$B$24,0)</x:f>
        <x:v>1.5326105055421102</x:v>
      </x:c>
      <x:c r="J340" s="193" t="n">
        <x:f>Plano!$B$24</x:f>
        <x:v>3450000</x:v>
      </x:c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87" t="n">
        <x:f>A340+1</x:f>
        <x:v>336</x:v>
      </x:c>
      <x:c r="B341" s="188" t="n">
        <x:f>EDATE(B340,1)</x:f>
        <x:v>56520</x:v>
      </x:c>
      <x:c r="C341" s="189" t="n">
        <x:f>Plano!$B$7+A341/12</x:f>
        <x:v>63</x:v>
      </x:c>
      <x:c r="D341" s="190" t="n">
        <x:f>G340</x:f>
        <x:v>5287506.24412028</x:v>
      </x:c>
      <x:c r="E341" s="190" t="n">
        <x:f>IF(C341&lt;=Plano!$B$8,Plano!$B$17,0)</x:f>
        <x:v>0</x:v>
      </x:c>
      <x:c r="F341" s="190" t="n">
        <x:f>D341*Plano!$B$21</x:f>
        <x:v>24772.299706273647</x:v>
      </x:c>
      <x:c r="G341" s="190" t="n">
        <x:f>D341+E341+F341</x:f>
        <x:v>5312278.543826554</x:v>
      </x:c>
      <x:c r="H341" s="191" t="n">
        <x:f>IF(AND(C341&lt;=Plano!$B$8,G341&gt;=Plano!$B$24),1,0)</x:f>
        <x:v>0</x:v>
      </x:c>
      <x:c r="I341" s="192" t="n">
        <x:f>IFERROR(G341/Plano!$B$24,0)</x:f>
        <x:v>1.5397908822685664</x:v>
      </x:c>
      <x:c r="J341" s="193" t="n">
        <x:f>Plano!$B$24</x:f>
        <x:v>3450000</x:v>
      </x:c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87" t="n">
        <x:f>A341+1</x:f>
        <x:v>337</x:v>
      </x:c>
      <x:c r="B342" s="188" t="n">
        <x:f>EDATE(B341,1)</x:f>
        <x:v>56550</x:v>
      </x:c>
      <x:c r="C342" s="189" t="n">
        <x:f>Plano!$B$7+A342/12</x:f>
        <x:v>63.08333333333333</x:v>
      </x:c>
      <x:c r="D342" s="190" t="n">
        <x:f>G341</x:f>
        <x:v>5312278.543826554</x:v>
      </x:c>
      <x:c r="E342" s="190" t="n">
        <x:f>IF(C342&lt;=Plano!$B$8,Plano!$B$17,0)</x:f>
        <x:v>0</x:v>
      </x:c>
      <x:c r="F342" s="190" t="n">
        <x:f>D342*Plano!$B$21</x:f>
        <x:v>24888.359490301296</x:v>
      </x:c>
      <x:c r="G342" s="190" t="n">
        <x:f>D342+E342+F342</x:f>
        <x:v>5337166.903316855</x:v>
      </x:c>
      <x:c r="H342" s="191" t="n">
        <x:f>IF(AND(C342&lt;=Plano!$B$8,G342&gt;=Plano!$B$24),1,0)</x:f>
        <x:v>0</x:v>
      </x:c>
      <x:c r="I342" s="192" t="n">
        <x:f>IFERROR(G342/Plano!$B$24,0)</x:f>
        <x:v>1.547004899512132</x:v>
      </x:c>
      <x:c r="J342" s="193" t="n">
        <x:f>Plano!$B$24</x:f>
        <x:v>3450000</x:v>
      </x:c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87" t="n">
        <x:f>A342+1</x:f>
        <x:v>338</x:v>
      </x:c>
      <x:c r="B343" s="188" t="n">
        <x:f>EDATE(B342,1)</x:f>
        <x:v>56581</x:v>
      </x:c>
      <x:c r="C343" s="189" t="n">
        <x:f>Plano!$B$7+A343/12</x:f>
        <x:v>63.16666666666667</x:v>
      </x:c>
      <x:c r="D343" s="190" t="n">
        <x:f>G342</x:f>
        <x:v>5337166.903316855</x:v>
      </x:c>
      <x:c r="E343" s="190" t="n">
        <x:f>IF(C343&lt;=Plano!$B$8,Plano!$B$17,0)</x:f>
        <x:v>0</x:v>
      </x:c>
      <x:c r="F343" s="190" t="n">
        <x:f>D343*Plano!$B$21</x:f>
        <x:v>25004.963021725365</x:v>
      </x:c>
      <x:c r="G343" s="190" t="n">
        <x:f>D343+E343+F343</x:f>
        <x:v>5362171.866338581</x:v>
      </x:c>
      <x:c r="H343" s="191" t="n">
        <x:f>IF(AND(C343&lt;=Plano!$B$8,G343&gt;=Plano!$B$24),1,0)</x:f>
        <x:v>0</x:v>
      </x:c>
      <x:c r="I343" s="192" t="n">
        <x:f>IFERROR(G343/Plano!$B$24,0)</x:f>
        <x:v>1.5542527148807481</x:v>
      </x:c>
      <x:c r="J343" s="193" t="n">
        <x:f>Plano!$B$24</x:f>
        <x:v>3450000</x:v>
      </x:c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87" t="n">
        <x:f>A343+1</x:f>
        <x:v>339</x:v>
      </x:c>
      <x:c r="B344" s="188" t="n">
        <x:f>EDATE(B343,1)</x:f>
        <x:v>56611</x:v>
      </x:c>
      <x:c r="C344" s="189" t="n">
        <x:f>Plano!$B$7+A344/12</x:f>
        <x:v>63.25</x:v>
      </x:c>
      <x:c r="D344" s="190" t="n">
        <x:f>G343</x:f>
        <x:v>5362171.866338581</x:v>
      </x:c>
      <x:c r="E344" s="190" t="n">
        <x:f>IF(C344&lt;=Plano!$B$8,Plano!$B$17,0)</x:f>
        <x:v>0</x:v>
      </x:c>
      <x:c r="F344" s="190" t="n">
        <x:f>D344*Plano!$B$21</x:f>
        <x:v>25122.11284803664</x:v>
      </x:c>
      <x:c r="G344" s="190" t="n">
        <x:f>D344+E344+F344</x:f>
        <x:v>5387293.979186618</x:v>
      </x:c>
      <x:c r="H344" s="191" t="n">
        <x:f>IF(AND(C344&lt;=Plano!$B$8,G344&gt;=Plano!$B$24),1,0)</x:f>
        <x:v>0</x:v>
      </x:c>
      <x:c r="I344" s="192" t="n">
        <x:f>IFERROR(G344/Plano!$B$24,0)</x:f>
        <x:v>1.5615344867207588</x:v>
      </x:c>
      <x:c r="J344" s="193" t="n">
        <x:f>Plano!$B$24</x:f>
        <x:v>3450000</x:v>
      </x:c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87" t="n">
        <x:f>A344+1</x:f>
        <x:v>340</x:v>
      </x:c>
      <x:c r="B345" s="188" t="n">
        <x:f>EDATE(B344,1)</x:f>
        <x:v>56642</x:v>
      </x:c>
      <x:c r="C345" s="189" t="n">
        <x:f>Plano!$B$7+A345/12</x:f>
        <x:v>63.33333333333333</x:v>
      </x:c>
      <x:c r="D345" s="190" t="n">
        <x:f>G344</x:f>
        <x:v>5387293.979186618</x:v>
      </x:c>
      <x:c r="E345" s="190" t="n">
        <x:f>IF(C345&lt;=Plano!$B$8,Plano!$B$17,0)</x:f>
        <x:v>0</x:v>
      </x:c>
      <x:c r="F345" s="190" t="n">
        <x:f>D345*Plano!$B$21</x:f>
        <x:v>25239.81152866107</x:v>
      </x:c>
      <x:c r="G345" s="190" t="n">
        <x:f>D345+E345+F345</x:f>
        <x:v>5412533.790715279</x:v>
      </x:c>
      <x:c r="H345" s="191" t="n">
        <x:f>IF(AND(C345&lt;=Plano!$B$8,G345&gt;=Plano!$B$24),1,0)</x:f>
        <x:v>0</x:v>
      </x:c>
      <x:c r="I345" s="192" t="n">
        <x:f>IFERROR(G345/Plano!$B$24,0)</x:f>
        <x:v>1.5688503741203708</x:v>
      </x:c>
      <x:c r="J345" s="193" t="n">
        <x:f>Plano!$B$24</x:f>
        <x:v>3450000</x:v>
      </x:c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87" t="n">
        <x:f>A345+1</x:f>
        <x:v>341</x:v>
      </x:c>
      <x:c r="B346" s="188" t="n">
        <x:f>EDATE(B345,1)</x:f>
        <x:v>56673</x:v>
      </x:c>
      <x:c r="C346" s="189" t="n">
        <x:f>Plano!$B$7+A346/12</x:f>
        <x:v>63.41666666666667</x:v>
      </x:c>
      <x:c r="D346" s="190" t="n">
        <x:f>G345</x:f>
        <x:v>5412533.790715279</x:v>
      </x:c>
      <x:c r="E346" s="190" t="n">
        <x:f>IF(C346&lt;=Plano!$B$8,Plano!$B$17,0)</x:f>
        <x:v>0</x:v>
      </x:c>
      <x:c r="F346" s="190" t="n">
        <x:f>D346*Plano!$B$21</x:f>
        <x:v>25358.061635015674</x:v>
      </x:c>
      <x:c r="G346" s="190" t="n">
        <x:f>D346+E346+F346</x:f>
        <x:v>5437891.852350295</x:v>
      </x:c>
      <x:c r="H346" s="191" t="n">
        <x:f>IF(AND(C346&lt;=Plano!$B$8,G346&gt;=Plano!$B$24),1,0)</x:f>
        <x:v>0</x:v>
      </x:c>
      <x:c r="I346" s="192" t="n">
        <x:f>IFERROR(G346/Plano!$B$24,0)</x:f>
        <x:v>1.576200536913129</x:v>
      </x:c>
      <x:c r="J346" s="193" t="n">
        <x:f>Plano!$B$24</x:f>
        <x:v>3450000</x:v>
      </x:c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87" t="n">
        <x:f>A346+1</x:f>
        <x:v>342</x:v>
      </x:c>
      <x:c r="B347" s="188" t="n">
        <x:f>EDATE(B346,1)</x:f>
        <x:v>56701</x:v>
      </x:c>
      <x:c r="C347" s="189" t="n">
        <x:f>Plano!$B$7+A347/12</x:f>
        <x:v>63.5</x:v>
      </x:c>
      <x:c r="D347" s="190" t="n">
        <x:f>G346</x:f>
        <x:v>5437891.852350295</x:v>
      </x:c>
      <x:c r="E347" s="190" t="n">
        <x:f>IF(C347&lt;=Plano!$B$8,Plano!$B$17,0)</x:f>
        <x:v>0</x:v>
      </x:c>
      <x:c r="F347" s="190" t="n">
        <x:f>D347*Plano!$B$21</x:f>
        <x:v>25476.86575056472</x:v>
      </x:c>
      <x:c r="G347" s="190" t="n">
        <x:f>D347+E347+F347</x:f>
        <x:v>5463368.718100859</x:v>
      </x:c>
      <x:c r="H347" s="191" t="n">
        <x:f>IF(AND(C347&lt;=Plano!$B$8,G347&gt;=Plano!$B$24),1,0)</x:f>
        <x:v>0</x:v>
      </x:c>
      <x:c r="I347" s="192" t="n">
        <x:f>IFERROR(G347/Plano!$B$24,0)</x:f>
        <x:v>1.5835851356814084</x:v>
      </x:c>
      <x:c r="J347" s="193" t="n">
        <x:f>Plano!$B$24</x:f>
        <x:v>3450000</x:v>
      </x:c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87" t="n">
        <x:f>A347+1</x:f>
        <x:v>343</x:v>
      </x:c>
      <x:c r="B348" s="188" t="n">
        <x:f>EDATE(B347,1)</x:f>
        <x:v>56732</x:v>
      </x:c>
      <x:c r="C348" s="189" t="n">
        <x:f>Plano!$B$7+A348/12</x:f>
        <x:v>63.58333333333333</x:v>
      </x:c>
      <x:c r="D348" s="190" t="n">
        <x:f>G347</x:f>
        <x:v>5463368.718100859</x:v>
      </x:c>
      <x:c r="E348" s="190" t="n">
        <x:f>IF(C348&lt;=Plano!$B$8,Plano!$B$17,0)</x:f>
        <x:v>0</x:v>
      </x:c>
      <x:c r="F348" s="190" t="n">
        <x:f>D348*Plano!$B$21</x:f>
        <x:v>25596.22647087617</x:v>
      </x:c>
      <x:c r="G348" s="190" t="n">
        <x:f>D348+E348+F348</x:f>
        <x:v>5488964.944571735</x:v>
      </x:c>
      <x:c r="H348" s="191" t="n">
        <x:f>IF(AND(C348&lt;=Plano!$B$8,G348&gt;=Plano!$B$24),1,0)</x:f>
        <x:v>0</x:v>
      </x:c>
      <x:c r="I348" s="192" t="n">
        <x:f>IFERROR(G348/Plano!$B$24,0)</x:f>
        <x:v>1.5910043317599234</x:v>
      </x:c>
      <x:c r="J348" s="193" t="n">
        <x:f>Plano!$B$24</x:f>
        <x:v>3450000</x:v>
      </x:c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87" t="n">
        <x:f>A348+1</x:f>
        <x:v>344</x:v>
      </x:c>
      <x:c r="B349" s="188" t="n">
        <x:f>EDATE(B348,1)</x:f>
        <x:v>56762</x:v>
      </x:c>
      <x:c r="C349" s="189" t="n">
        <x:f>Plano!$B$7+A349/12</x:f>
        <x:v>63.66666666666667</x:v>
      </x:c>
      <x:c r="D349" s="190" t="n">
        <x:f>G348</x:f>
        <x:v>5488964.944571735</x:v>
      </x:c>
      <x:c r="E349" s="190" t="n">
        <x:f>IF(C349&lt;=Plano!$B$8,Plano!$B$17,0)</x:f>
        <x:v>0</x:v>
      </x:c>
      <x:c r="F349" s="190" t="n">
        <x:f>D349*Plano!$B$21</x:f>
        <x:v>25716.146403678384</x:v>
      </x:c>
      <x:c r="G349" s="190" t="n">
        <x:f>D349+E349+F349</x:f>
        <x:v>5514681.090975414</x:v>
      </x:c>
      <x:c r="H349" s="191" t="n">
        <x:f>IF(AND(C349&lt;=Plano!$B$8,G349&gt;=Plano!$B$24),1,0)</x:f>
        <x:v>0</x:v>
      </x:c>
      <x:c r="I349" s="192" t="n">
        <x:f>IFERROR(G349/Plano!$B$24,0)</x:f>
        <x:v>1.5984582872392505</x:v>
      </x:c>
      <x:c r="J349" s="193" t="n">
        <x:f>Plano!$B$24</x:f>
        <x:v>3450000</x:v>
      </x:c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87" t="n">
        <x:f>A349+1</x:f>
        <x:v>345</x:v>
      </x:c>
      <x:c r="B350" s="188" t="n">
        <x:f>EDATE(B349,1)</x:f>
        <x:v>56793</x:v>
      </x:c>
      <x:c r="C350" s="189" t="n">
        <x:f>Plano!$B$7+A350/12</x:f>
        <x:v>63.75</x:v>
      </x:c>
      <x:c r="D350" s="190" t="n">
        <x:f>G349</x:f>
        <x:v>5514681.090975414</x:v>
      </x:c>
      <x:c r="E350" s="190" t="n">
        <x:f>IF(C350&lt;=Plano!$B$8,Plano!$B$17,0)</x:f>
        <x:v>0</x:v>
      </x:c>
      <x:c r="F350" s="190" t="n">
        <x:f>D350*Plano!$B$21</x:f>
        <x:v>25836.6281689171</x:v>
      </x:c>
      <x:c r="G350" s="190" t="n">
        <x:f>D350+E350+F350</x:f>
        <x:v>5540517.719144331</x:v>
      </x:c>
      <x:c r="H350" s="191" t="n">
        <x:f>IF(AND(C350&lt;=Plano!$B$8,G350&gt;=Plano!$B$24),1,0)</x:f>
        <x:v>0</x:v>
      </x:c>
      <x:c r="I350" s="192" t="n">
        <x:f>IFERROR(G350/Plano!$B$24,0)</x:f>
        <x:v>1.6059471649693713</x:v>
      </x:c>
      <x:c r="J350" s="193" t="n">
        <x:f>Plano!$B$24</x:f>
        <x:v>3450000</x:v>
      </x:c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87" t="n">
        <x:f>A350+1</x:f>
        <x:v>346</x:v>
      </x:c>
      <x:c r="B351" s="188" t="n">
        <x:f>EDATE(B350,1)</x:f>
        <x:v>56823</x:v>
      </x:c>
      <x:c r="C351" s="189" t="n">
        <x:f>Plano!$B$7+A351/12</x:f>
        <x:v>63.83333333333333</x:v>
      </x:c>
      <x:c r="D351" s="190" t="n">
        <x:f>G350</x:f>
        <x:v>5540517.719144331</x:v>
      </x:c>
      <x:c r="E351" s="190" t="n">
        <x:f>IF(C351&lt;=Plano!$B$8,Plano!$B$17,0)</x:f>
        <x:v>0</x:v>
      </x:c>
      <x:c r="F351" s="190" t="n">
        <x:f>D351*Plano!$B$21</x:f>
        <x:v>25957.674398812655</x:v>
      </x:c>
      <x:c r="G351" s="190" t="n">
        <x:f>D351+E351+F351</x:f>
        <x:v>5566475.393543144</x:v>
      </x:c>
      <x:c r="H351" s="191" t="n">
        <x:f>IF(AND(C351&lt;=Plano!$B$8,G351&gt;=Plano!$B$24),1,0)</x:f>
        <x:v>0</x:v>
      </x:c>
      <x:c r="I351" s="192" t="n">
        <x:f>IFERROR(G351/Plano!$B$24,0)</x:f>
        <x:v>1.6134711285632302</x:v>
      </x:c>
      <x:c r="J351" s="193" t="n">
        <x:f>Plano!$B$24</x:f>
        <x:v>3450000</x:v>
      </x:c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87" t="n">
        <x:f>A351+1</x:f>
        <x:v>347</x:v>
      </x:c>
      <x:c r="B352" s="188" t="n">
        <x:f>EDATE(B351,1)</x:f>
        <x:v>56854</x:v>
      </x:c>
      <x:c r="C352" s="189" t="n">
        <x:f>Plano!$B$7+A352/12</x:f>
        <x:v>63.91666666666667</x:v>
      </x:c>
      <x:c r="D352" s="190" t="n">
        <x:f>G351</x:f>
        <x:v>5566475.393543144</x:v>
      </x:c>
      <x:c r="E352" s="190" t="n">
        <x:f>IF(C352&lt;=Plano!$B$8,Plano!$B$17,0)</x:f>
        <x:v>0</x:v>
      </x:c>
      <x:c r="F352" s="190" t="n">
        <x:f>D352*Plano!$B$21</x:f>
        <x:v>26079.28773791751</x:v>
      </x:c>
      <x:c r="G352" s="190" t="n">
        <x:f>D352+E352+F352</x:f>
        <x:v>5592554.681281061</x:v>
      </x:c>
      <x:c r="H352" s="191" t="n">
        <x:f>IF(AND(C352&lt;=Plano!$B$8,G352&gt;=Plano!$B$24),1,0)</x:f>
        <x:v>0</x:v>
      </x:c>
      <x:c r="I352" s="192" t="n">
        <x:f>IFERROR(G352/Plano!$B$24,0)</x:f>
        <x:v>1.6210303424003074</x:v>
      </x:c>
      <x:c r="J352" s="193" t="n">
        <x:f>Plano!$B$24</x:f>
        <x:v>3450000</x:v>
      </x:c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87" t="n">
        <x:f>A352+1</x:f>
        <x:v>348</x:v>
      </x:c>
      <x:c r="B353" s="188" t="n">
        <x:f>EDATE(B352,1)</x:f>
        <x:v>56885</x:v>
      </x:c>
      <x:c r="C353" s="189" t="n">
        <x:f>Plano!$B$7+A353/12</x:f>
        <x:v>64</x:v>
      </x:c>
      <x:c r="D353" s="190" t="n">
        <x:f>G352</x:f>
        <x:v>5592554.681281061</x:v>
      </x:c>
      <x:c r="E353" s="190" t="n">
        <x:f>IF(C353&lt;=Plano!$B$8,Plano!$B$17,0)</x:f>
        <x:v>0</x:v>
      </x:c>
      <x:c r="F353" s="190" t="n">
        <x:f>D353*Plano!$B$21</x:f>
        <x:v>26201.47084317403</x:v>
      </x:c>
      <x:c r="G353" s="190" t="n">
        <x:f>D353+E353+F353</x:f>
        <x:v>5618756.152124235</x:v>
      </x:c>
      <x:c r="H353" s="191" t="n">
        <x:f>IF(AND(C353&lt;=Plano!$B$8,G353&gt;=Plano!$B$24),1,0)</x:f>
        <x:v>0</x:v>
      </x:c>
      <x:c r="I353" s="192" t="n">
        <x:f>IFERROR(G353/Plano!$B$24,0)</x:f>
        <x:v>1.6286249716302132</x:v>
      </x:c>
      <x:c r="J353" s="193" t="n">
        <x:f>Plano!$B$24</x:f>
        <x:v>3450000</x:v>
      </x:c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87" t="n">
        <x:f>A353+1</x:f>
        <x:v>349</x:v>
      </x:c>
      <x:c r="B354" s="188" t="n">
        <x:f>EDATE(B353,1)</x:f>
        <x:v>56915</x:v>
      </x:c>
      <x:c r="C354" s="189" t="n">
        <x:f>Plano!$B$7+A354/12</x:f>
        <x:v>64.08333333333333</x:v>
      </x:c>
      <x:c r="D354" s="190" t="n">
        <x:f>G353</x:f>
        <x:v>5618756.152124235</x:v>
      </x:c>
      <x:c r="E354" s="190" t="n">
        <x:f>IF(C354&lt;=Plano!$B$8,Plano!$B$17,0)</x:f>
        <x:v>0</x:v>
      </x:c>
      <x:c r="F354" s="190" t="n">
        <x:f>D354*Plano!$B$21</x:f>
        <x:v>26324.226383972506</x:v>
      </x:c>
      <x:c r="G354" s="190" t="n">
        <x:f>D354+E354+F354</x:f>
        <x:v>5645080.378508208</x:v>
      </x:c>
      <x:c r="H354" s="191" t="n">
        <x:f>IF(AND(C354&lt;=Plano!$B$8,G354&gt;=Plano!$B$24),1,0)</x:f>
        <x:v>0</x:v>
      </x:c>
      <x:c r="I354" s="192" t="n">
        <x:f>IFERROR(G354/Plano!$B$24,0)</x:f>
        <x:v>1.6362551821762923</x:v>
      </x:c>
      <x:c r="J354" s="193" t="n">
        <x:f>Plano!$B$24</x:f>
        <x:v>3450000</x:v>
      </x:c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87" t="n">
        <x:f>A354+1</x:f>
        <x:v>350</x:v>
      </x:c>
      <x:c r="B355" s="188" t="n">
        <x:f>EDATE(B354,1)</x:f>
        <x:v>56946</x:v>
      </x:c>
      <x:c r="C355" s="189" t="n">
        <x:f>Plano!$B$7+A355/12</x:f>
        <x:v>64.16666666666667</x:v>
      </x:c>
      <x:c r="D355" s="190" t="n">
        <x:f>G354</x:f>
        <x:v>5645080.378508208</x:v>
      </x:c>
      <x:c r="E355" s="190" t="n">
        <x:f>IF(C355&lt;=Plano!$B$8,Plano!$B$17,0)</x:f>
        <x:v>0</x:v>
      </x:c>
      <x:c r="F355" s="190" t="n">
        <x:f>D355*Plano!$B$21</x:f>
        <x:v>26447.5570422095</x:v>
      </x:c>
      <x:c r="G355" s="190" t="n">
        <x:f>D355+E355+F355</x:f>
        <x:v>5671527.935550418</x:v>
      </x:c>
      <x:c r="H355" s="191" t="n">
        <x:f>IF(AND(C355&lt;=Plano!$B$8,G355&gt;=Plano!$B$24),1,0)</x:f>
        <x:v>0</x:v>
      </x:c>
      <x:c r="I355" s="192" t="n">
        <x:f>IFERROR(G355/Plano!$B$24,0)</x:f>
        <x:v>1.6439211407392516</x:v>
      </x:c>
      <x:c r="J355" s="193" t="n">
        <x:f>Plano!$B$24</x:f>
        <x:v>3450000</x:v>
      </x:c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87" t="n">
        <x:f>A355+1</x:f>
        <x:v>351</x:v>
      </x:c>
      <x:c r="B356" s="188" t="n">
        <x:f>EDATE(B355,1)</x:f>
        <x:v>56976</x:v>
      </x:c>
      <x:c r="C356" s="189" t="n">
        <x:f>Plano!$B$7+A356/12</x:f>
        <x:v>64.25</x:v>
      </x:c>
      <x:c r="D356" s="190" t="n">
        <x:f>G355</x:f>
        <x:v>5671527.935550418</x:v>
      </x:c>
      <x:c r="E356" s="190" t="n">
        <x:f>IF(C356&lt;=Plano!$B$8,Plano!$B$17,0)</x:f>
        <x:v>0</x:v>
      </x:c>
      <x:c r="F356" s="190" t="n">
        <x:f>D356*Plano!$B$21</x:f>
        <x:v>26571.465512346425</x:v>
      </x:c>
      <x:c r="G356" s="190" t="n">
        <x:f>D356+E356+F356</x:f>
        <x:v>5698099.401062764</x:v>
      </x:c>
      <x:c r="H356" s="191" t="n">
        <x:f>IF(AND(C356&lt;=Plano!$B$8,G356&gt;=Plano!$B$24),1,0)</x:f>
        <x:v>0</x:v>
      </x:c>
      <x:c r="I356" s="192" t="n">
        <x:f>IFERROR(G356/Plano!$B$24,0)</x:f>
        <x:v>1.6516230148008013</x:v>
      </x:c>
      <x:c r="J356" s="193" t="n">
        <x:f>Plano!$B$24</x:f>
        <x:v>3450000</x:v>
      </x:c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87" t="n">
        <x:f>A356+1</x:f>
        <x:v>352</x:v>
      </x:c>
      <x:c r="B357" s="188" t="n">
        <x:f>EDATE(B356,1)</x:f>
        <x:v>57007</x:v>
      </x:c>
      <x:c r="C357" s="189" t="n">
        <x:f>Plano!$B$7+A357/12</x:f>
        <x:v>64.33333333333333</x:v>
      </x:c>
      <x:c r="D357" s="190" t="n">
        <x:f>G356</x:f>
        <x:v>5698099.401062764</x:v>
      </x:c>
      <x:c r="E357" s="190" t="n">
        <x:f>IF(C357&lt;=Plano!$B$8,Plano!$B$17,0)</x:f>
        <x:v>0</x:v>
      </x:c>
      <x:c r="F357" s="190" t="n">
        <x:f>D357*Plano!$B$21</x:f>
        <x:v>26695.95450146842</x:v>
      </x:c>
      <x:c r="G357" s="190" t="n">
        <x:f>D357+E357+F357</x:f>
        <x:v>5724795.355564233</x:v>
      </x:c>
      <x:c r="H357" s="191" t="n">
        <x:f>IF(AND(C357&lt;=Plano!$B$8,G357&gt;=Plano!$B$24),1,0)</x:f>
        <x:v>0</x:v>
      </x:c>
      <x:c r="I357" s="192" t="n">
        <x:f>IFERROR(G357/Plano!$B$24,0)</x:f>
        <x:v>1.659360972627314</x:v>
      </x:c>
      <x:c r="J357" s="193" t="n">
        <x:f>Plano!$B$24</x:f>
        <x:v>3450000</x:v>
      </x:c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87" t="n">
        <x:f>A357+1</x:f>
        <x:v>353</x:v>
      </x:c>
      <x:c r="B358" s="188" t="n">
        <x:f>EDATE(B357,1)</x:f>
        <x:v>57038</x:v>
      </x:c>
      <x:c r="C358" s="189" t="n">
        <x:f>Plano!$B$7+A358/12</x:f>
        <x:v>64.41666666666667</x:v>
      </x:c>
      <x:c r="D358" s="190" t="n">
        <x:f>G357</x:f>
        <x:v>5724795.355564233</x:v>
      </x:c>
      <x:c r="E358" s="190" t="n">
        <x:f>IF(C358&lt;=Plano!$B$8,Plano!$B$17,0)</x:f>
        <x:v>0</x:v>
      </x:c>
      <x:c r="F358" s="190" t="n">
        <x:f>D358*Plano!$B$21</x:f>
        <x:v>26821.02672934348</x:v>
      </x:c>
      <x:c r="G358" s="190" t="n">
        <x:f>D358+E358+F358</x:f>
        <x:v>5751616.382293576</x:v>
      </x:c>
      <x:c r="H358" s="191" t="n">
        <x:f>IF(AND(C358&lt;=Plano!$B$8,G358&gt;=Plano!$B$24),1,0)</x:f>
        <x:v>0</x:v>
      </x:c>
      <x:c r="I358" s="192" t="n">
        <x:f>IFERROR(G358/Plano!$B$24,0)</x:f>
        <x:v>1.6671351832735004</x:v>
      </x:c>
      <x:c r="J358" s="193" t="n">
        <x:f>Plano!$B$24</x:f>
        <x:v>3450000</x:v>
      </x:c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87" t="n">
        <x:f>A358+1</x:f>
        <x:v>354</x:v>
      </x:c>
      <x:c r="B359" s="188" t="n">
        <x:f>EDATE(B358,1)</x:f>
        <x:v>57067</x:v>
      </x:c>
      <x:c r="C359" s="189" t="n">
        <x:f>Plano!$B$7+A359/12</x:f>
        <x:v>64.5</x:v>
      </x:c>
      <x:c r="D359" s="190" t="n">
        <x:f>G358</x:f>
        <x:v>5751616.382293576</x:v>
      </x:c>
      <x:c r="E359" s="190" t="n">
        <x:f>IF(C359&lt;=Plano!$B$8,Plano!$B$17,0)</x:f>
        <x:v>0</x:v>
      </x:c>
      <x:c r="F359" s="190" t="n">
        <x:f>D359*Plano!$B$21</x:f>
        <x:v>26946.684928481893</x:v>
      </x:c>
      <x:c r="G359" s="190" t="n">
        <x:f>D359+E359+F359</x:f>
        <x:v>5778563.067222058</x:v>
      </x:c>
      <x:c r="H359" s="191" t="n">
        <x:f>IF(AND(C359&lt;=Plano!$B$8,G359&gt;=Plano!$B$24),1,0)</x:f>
        <x:v>0</x:v>
      </x:c>
      <x:c r="I359" s="192" t="n">
        <x:f>IFERROR(G359/Plano!$B$24,0)</x:f>
        <x:v>1.6749458165861038</x:v>
      </x:c>
      <x:c r="J359" s="193" t="n">
        <x:f>Plano!$B$24</x:f>
        <x:v>3450000</x:v>
      </x:c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87" t="n">
        <x:f>A359+1</x:f>
        <x:v>355</x:v>
      </x:c>
      <x:c r="B360" s="188" t="n">
        <x:f>EDATE(B359,1)</x:f>
        <x:v>57098</x:v>
      </x:c>
      <x:c r="C360" s="189" t="n">
        <x:f>Plano!$B$7+A360/12</x:f>
        <x:v>64.58333333333333</x:v>
      </x:c>
      <x:c r="D360" s="190" t="n">
        <x:f>G359</x:f>
        <x:v>5778563.067222058</x:v>
      </x:c>
      <x:c r="E360" s="190" t="n">
        <x:f>IF(C360&lt;=Plano!$B$8,Plano!$B$17,0)</x:f>
        <x:v>0</x:v>
      </x:c>
      <x:c r="F360" s="190" t="n">
        <x:f>D360*Plano!$B$21</x:f>
        <x:v>27072.931844195926</x:v>
      </x:c>
      <x:c r="G360" s="190" t="n">
        <x:f>D360+E360+F360</x:f>
        <x:v>5805635.999066254</x:v>
      </x:c>
      <x:c r="H360" s="191" t="n">
        <x:f>IF(AND(C360&lt;=Plano!$B$8,G360&gt;=Plano!$B$24),1,0)</x:f>
        <x:v>0</x:v>
      </x:c>
      <x:c r="I360" s="192" t="n">
        <x:f>IFERROR(G360/Plano!$B$24,0)</x:f>
        <x:v>1.68279304320761</x:v>
      </x:c>
      <x:c r="J360" s="193" t="n">
        <x:f>Plano!$B$24</x:f>
        <x:v>3450000</x:v>
      </x:c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87" t="n">
        <x:f>A360+1</x:f>
        <x:v>356</x:v>
      </x:c>
      <x:c r="B361" s="188" t="n">
        <x:f>EDATE(B360,1)</x:f>
        <x:v>57128</x:v>
      </x:c>
      <x:c r="C361" s="189" t="n">
        <x:f>Plano!$B$7+A361/12</x:f>
        <x:v>64.66666666666667</x:v>
      </x:c>
      <x:c r="D361" s="190" t="n">
        <x:f>G360</x:f>
        <x:v>5805635.999066254</x:v>
      </x:c>
      <x:c r="E361" s="190" t="n">
        <x:f>IF(C361&lt;=Plano!$B$8,Plano!$B$17,0)</x:f>
        <x:v>0</x:v>
      </x:c>
      <x:c r="F361" s="190" t="n">
        <x:f>D361*Plano!$B$21</x:f>
        <x:v>27199.77023465981</x:v>
      </x:c>
      <x:c r="G361" s="190" t="n">
        <x:f>D361+E361+F361</x:f>
        <x:v>5832835.769300914</x:v>
      </x:c>
      <x:c r="H361" s="191" t="n">
        <x:f>IF(AND(C361&lt;=Plano!$B$8,G361&gt;=Plano!$B$24),1,0)</x:f>
        <x:v>0</x:v>
      </x:c>
      <x:c r="I361" s="192" t="n">
        <x:f>IFERROR(G361/Plano!$B$24,0)</x:f>
        <x:v>1.690677034579975</x:v>
      </x:c>
      <x:c r="J361" s="193" t="n">
        <x:f>Plano!$B$24</x:f>
        <x:v>3450000</x:v>
      </x:c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87" t="n">
        <x:f>A361+1</x:f>
        <x:v>357</x:v>
      </x:c>
      <x:c r="B362" s="188" t="n">
        <x:f>EDATE(B361,1)</x:f>
        <x:v>57159</x:v>
      </x:c>
      <x:c r="C362" s="189" t="n">
        <x:f>Plano!$B$7+A362/12</x:f>
        <x:v>64.75</x:v>
      </x:c>
      <x:c r="D362" s="190" t="n">
        <x:f>G361</x:f>
        <x:v>5832835.769300914</x:v>
      </x:c>
      <x:c r="E362" s="190" t="n">
        <x:f>IF(C362&lt;=Plano!$B$8,Plano!$B$17,0)</x:f>
        <x:v>0</x:v>
      </x:c>
      <x:c r="F362" s="190" t="n">
        <x:f>D362*Plano!$B$21</x:f>
        <x:v>27327.202870969988</x:v>
      </x:c>
      <x:c r="G362" s="190" t="n">
        <x:f>D362+E362+F362</x:f>
        <x:v>5860162.972171884</x:v>
      </x:c>
      <x:c r="H362" s="191" t="n">
        <x:f>IF(AND(C362&lt;=Plano!$B$8,G362&gt;=Plano!$B$24),1,0)</x:f>
        <x:v>0</x:v>
      </x:c>
      <x:c r="I362" s="192" t="n">
        <x:f>IFERROR(G362/Plano!$B$24,0)</x:f>
        <x:v>1.6985979629483723</x:v>
      </x:c>
      <x:c r="J362" s="193" t="n">
        <x:f>Plano!$B$24</x:f>
        <x:v>3450000</x:v>
      </x:c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87" t="n">
        <x:f>A362+1</x:f>
        <x:v>358</x:v>
      </x:c>
      <x:c r="B363" s="188" t="n">
        <x:f>EDATE(B362,1)</x:f>
        <x:v>57189</x:v>
      </x:c>
      <x:c r="C363" s="189" t="n">
        <x:f>Plano!$B$7+A363/12</x:f>
        <x:v>64.83333333333333</x:v>
      </x:c>
      <x:c r="D363" s="190" t="n">
        <x:f>G362</x:f>
        <x:v>5860162.972171884</x:v>
      </x:c>
      <x:c r="E363" s="190" t="n">
        <x:f>IF(C363&lt;=Plano!$B$8,Plano!$B$17,0)</x:f>
        <x:v>0</x:v>
      </x:c>
      <x:c r="F363" s="190" t="n">
        <x:f>D363*Plano!$B$21</x:f>
        <x:v>27455.232537205673</x:v>
      </x:c>
      <x:c r="G363" s="190" t="n">
        <x:f>D363+E363+F363</x:f>
        <x:v>5887618.204709089</x:v>
      </x:c>
      <x:c r="H363" s="191" t="n">
        <x:f>IF(AND(C363&lt;=Plano!$B$8,G363&gt;=Plano!$B$24),1,0)</x:f>
        <x:v>0</x:v>
      </x:c>
      <x:c r="I363" s="192" t="n">
        <x:f>IFERROR(G363/Plano!$B$24,0)</x:f>
        <x:v>1.7065560013649534</x:v>
      </x:c>
      <x:c r="J363" s="193" t="n">
        <x:f>Plano!$B$24</x:f>
        <x:v>3450000</x:v>
      </x:c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87" t="n">
        <x:f>A363+1</x:f>
        <x:v>359</x:v>
      </x:c>
      <x:c r="B364" s="188" t="n">
        <x:f>EDATE(B363,1)</x:f>
        <x:v>57220</x:v>
      </x:c>
      <x:c r="C364" s="189" t="n">
        <x:f>Plano!$B$7+A364/12</x:f>
        <x:v>64.91666666666667</x:v>
      </x:c>
      <x:c r="D364" s="190" t="n">
        <x:f>G363</x:f>
        <x:v>5887618.204709089</x:v>
      </x:c>
      <x:c r="E364" s="190" t="n">
        <x:f>IF(C364&lt;=Plano!$B$8,Plano!$B$17,0)</x:f>
        <x:v>0</x:v>
      </x:c>
      <x:c r="F364" s="190" t="n">
        <x:f>D364*Plano!$B$21</x:f>
        <x:v>27583.862030489654</x:v>
      </x:c>
      <x:c r="G364" s="190" t="n">
        <x:f>D364+E364+F364</x:f>
        <x:v>5915202.066739579</x:v>
      </x:c>
      <x:c r="H364" s="191" t="n">
        <x:f>IF(AND(C364&lt;=Plano!$B$8,G364&gt;=Plano!$B$24),1,0)</x:f>
        <x:v>0</x:v>
      </x:c>
      <x:c r="I364" s="192" t="n">
        <x:f>IFERROR(G364/Plano!$B$24,0)</x:f>
        <x:v>1.7145513236926315</x:v>
      </x:c>
      <x:c r="J364" s="193" t="n">
        <x:f>Plano!$B$24</x:f>
        <x:v>3450000</x:v>
      </x:c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87" t="n">
        <x:f>A364+1</x:f>
        <x:v>360</x:v>
      </x:c>
      <x:c r="B365" s="188" t="n">
        <x:f>EDATE(B364,1)</x:f>
        <x:v>57251</x:v>
      </x:c>
      <x:c r="C365" s="189" t="n">
        <x:f>Plano!$B$7+A365/12</x:f>
        <x:v>65</x:v>
      </x:c>
      <x:c r="D365" s="190" t="n">
        <x:f>G364</x:f>
        <x:v>5915202.066739579</x:v>
      </x:c>
      <x:c r="E365" s="190" t="n">
        <x:f>IF(C365&lt;=Plano!$B$8,Plano!$B$17,0)</x:f>
        <x:v>0</x:v>
      </x:c>
      <x:c r="F365" s="190" t="n">
        <x:f>D365*Plano!$B$21</x:f>
        <x:v>27713.09416104943</x:v>
      </x:c>
      <x:c r="G365" s="190" t="n">
        <x:f>D365+E365+F365</x:f>
        <x:v>5942915.160900628</x:v>
      </x:c>
      <x:c r="H365" s="191" t="n">
        <x:f>IF(AND(C365&lt;=Plano!$B$8,G365&gt;=Plano!$B$24),1,0)</x:f>
        <x:v>0</x:v>
      </x:c>
      <x:c r="I365" s="192" t="n">
        <x:f>IFERROR(G365/Plano!$B$24,0)</x:f>
        <x:v>1.7225841046088777</x:v>
      </x:c>
      <x:c r="J365" s="193" t="n">
        <x:f>Plano!$B$24</x:f>
        <x:v>3450000</x:v>
      </x:c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87" t="n">
        <x:f>A365+1</x:f>
        <x:v>361</x:v>
      </x:c>
      <x:c r="B366" s="188" t="n">
        <x:f>EDATE(B365,1)</x:f>
        <x:v>57281</x:v>
      </x:c>
      <x:c r="C366" s="189" t="n">
        <x:f>Plano!$B$7+A366/12</x:f>
        <x:v>65.08333333333333</x:v>
      </x:c>
      <x:c r="D366" s="190" t="n">
        <x:f>G365</x:f>
        <x:v>5942915.160900628</x:v>
      </x:c>
      <x:c r="E366" s="190" t="n">
        <x:f>IF(C366&lt;=Plano!$B$8,Plano!$B$17,0)</x:f>
        <x:v>0</x:v>
      </x:c>
      <x:c r="F366" s="190" t="n">
        <x:f>D366*Plano!$B$21</x:f>
        <x:v>27842.931752278586</x:v>
      </x:c>
      <x:c r="G366" s="190" t="n">
        <x:f>D366+E366+F366</x:f>
        <x:v>5970758.092652907</x:v>
      </x:c>
      <x:c r="H366" s="191" t="n">
        <x:f>IF(AND(C366&lt;=Plano!$B$8,G366&gt;=Plano!$B$24),1,0)</x:f>
        <x:v>0</x:v>
      </x:c>
      <x:c r="I366" s="192" t="n">
        <x:f>IFERROR(G366/Plano!$B$24,0)</x:f>
        <x:v>1.7306545196095382</x:v>
      </x:c>
      <x:c r="J366" s="193" t="n">
        <x:f>Plano!$B$24</x:f>
        <x:v>3450000</x:v>
      </x:c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87" t="n">
        <x:f>A366+1</x:f>
        <x:v>362</x:v>
      </x:c>
      <x:c r="B367" s="188" t="n">
        <x:f>EDATE(B366,1)</x:f>
        <x:v>57312</x:v>
      </x:c>
      <x:c r="C367" s="189" t="n">
        <x:f>Plano!$B$7+A367/12</x:f>
        <x:v>65.16666666666667</x:v>
      </x:c>
      <x:c r="D367" s="190" t="n">
        <x:f>G366</x:f>
        <x:v>5970758.092652907</x:v>
      </x:c>
      <x:c r="E367" s="190" t="n">
        <x:f>IF(C367&lt;=Plano!$B$8,Plano!$B$17,0)</x:f>
        <x:v>0</x:v>
      </x:c>
      <x:c r="F367" s="190" t="n">
        <x:f>D367*Plano!$B$21</x:f>
        <x:v>27973.37764079848</x:v>
      </x:c>
      <x:c r="G367" s="190" t="n">
        <x:f>D367+E367+F367</x:f>
        <x:v>5998731.470293705</x:v>
      </x:c>
      <x:c r="H367" s="191" t="n">
        <x:f>IF(AND(C367&lt;=Plano!$B$8,G367&gt;=Plano!$B$24),1,0)</x:f>
        <x:v>0</x:v>
      </x:c>
      <x:c r="I367" s="192" t="n">
        <x:f>IFERROR(G367/Plano!$B$24,0)</x:f>
        <x:v>1.7387627450126681</x:v>
      </x:c>
      <x:c r="J367" s="193" t="n">
        <x:f>Plano!$B$24</x:f>
        <x:v>3450000</x:v>
      </x:c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87" t="n">
        <x:f>A367+1</x:f>
        <x:v>363</x:v>
      </x:c>
      <x:c r="B368" s="188" t="n">
        <x:f>EDATE(B367,1)</x:f>
        <x:v>57342</x:v>
      </x:c>
      <x:c r="C368" s="189" t="n">
        <x:f>Plano!$B$7+A368/12</x:f>
        <x:v>65.25</x:v>
      </x:c>
      <x:c r="D368" s="190" t="n">
        <x:f>G367</x:f>
        <x:v>5998731.470293705</x:v>
      </x:c>
      <x:c r="E368" s="190" t="n">
        <x:f>IF(C368&lt;=Plano!$B$8,Plano!$B$17,0)</x:f>
        <x:v>0</x:v>
      </x:c>
      <x:c r="F368" s="190" t="n">
        <x:f>D368*Plano!$B$21</x:f>
        <x:v>28104.43467652023</x:v>
      </x:c>
      <x:c r="G368" s="190" t="n">
        <x:f>D368+E368+F368</x:f>
        <x:v>6026835.904970226</x:v>
      </x:c>
      <x:c r="H368" s="191" t="n">
        <x:f>IF(AND(C368&lt;=Plano!$B$8,G368&gt;=Plano!$B$24),1,0)</x:f>
        <x:v>0</x:v>
      </x:c>
      <x:c r="I368" s="192" t="n">
        <x:f>IFERROR(G368/Plano!$B$24,0)</x:f>
        <x:v>1.7469089579623842</x:v>
      </x:c>
      <x:c r="J368" s="193" t="n">
        <x:f>Plano!$B$24</x:f>
        <x:v>3450000</x:v>
      </x:c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87" t="n">
        <x:f>A368+1</x:f>
        <x:v>364</x:v>
      </x:c>
      <x:c r="B369" s="188" t="n">
        <x:f>EDATE(B368,1)</x:f>
        <x:v>57373</x:v>
      </x:c>
      <x:c r="C369" s="189" t="n">
        <x:f>Plano!$B$7+A369/12</x:f>
        <x:v>65.33333333333333</x:v>
      </x:c>
      <x:c r="D369" s="190" t="n">
        <x:f>G368</x:f>
        <x:v>6026835.904970226</x:v>
      </x:c>
      <x:c r="E369" s="190" t="n">
        <x:f>IF(C369&lt;=Plano!$B$8,Plano!$B$17,0)</x:f>
        <x:v>0</x:v>
      </x:c>
      <x:c r="F369" s="190" t="n">
        <x:f>D369*Plano!$B$21</x:f>
        <x:v>28236.105722706954</x:v>
      </x:c>
      <x:c r="G369" s="190" t="n">
        <x:f>D369+E369+F369</x:f>
        <x:v>6055072.010692933</x:v>
      </x:c>
      <x:c r="H369" s="191" t="n">
        <x:f>IF(AND(C369&lt;=Plano!$B$8,G369&gt;=Plano!$B$24),1,0)</x:f>
        <x:v>0</x:v>
      </x:c>
      <x:c r="I369" s="192" t="n">
        <x:f>IFERROR(G369/Plano!$B$24,0)</x:f>
        <x:v>1.7550933364327341</x:v>
      </x:c>
      <x:c r="J369" s="193" t="n">
        <x:f>Plano!$B$24</x:f>
        <x:v>3450000</x:v>
      </x:c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87" t="n">
        <x:f>A369+1</x:f>
        <x:v>365</x:v>
      </x:c>
      <x:c r="B370" s="188" t="n">
        <x:f>EDATE(B369,1)</x:f>
        <x:v>57404</x:v>
      </x:c>
      <x:c r="C370" s="189" t="n">
        <x:f>Plano!$B$7+A370/12</x:f>
        <x:v>65.41666666666667</x:v>
      </x:c>
      <x:c r="D370" s="190" t="n">
        <x:f>G369</x:f>
        <x:v>6055072.010692933</x:v>
      </x:c>
      <x:c r="E370" s="190" t="n">
        <x:f>IF(C370&lt;=Plano!$B$8,Plano!$B$17,0)</x:f>
        <x:v>0</x:v>
      </x:c>
      <x:c r="F370" s="190" t="n">
        <x:f>D370*Plano!$B$21</x:f>
        <x:v>28368.393656036347</x:v>
      </x:c>
      <x:c r="G370" s="190" t="n">
        <x:f>D370+E370+F370</x:f>
        <x:v>6083440.4043489685</x:v>
      </x:c>
      <x:c r="H370" s="191" t="n">
        <x:f>IF(AND(C370&lt;=Plano!$B$8,G370&gt;=Plano!$B$24),1,0)</x:f>
        <x:v>0</x:v>
      </x:c>
      <x:c r="I370" s="192" t="n">
        <x:f>IFERROR(G370/Plano!$B$24,0)</x:f>
        <x:v>1.763316059231585</x:v>
      </x:c>
      <x:c r="J370" s="193" t="n">
        <x:f>Plano!$B$24</x:f>
        <x:v>3450000</x:v>
      </x:c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87" t="n">
        <x:f>A370+1</x:f>
        <x:v>366</x:v>
      </x:c>
      <x:c r="B371" s="188" t="n">
        <x:f>EDATE(B370,1)</x:f>
        <x:v>57432</x:v>
      </x:c>
      <x:c r="C371" s="189" t="n">
        <x:f>Plano!$B$7+A371/12</x:f>
        <x:v>65.5</x:v>
      </x:c>
      <x:c r="D371" s="190" t="n">
        <x:f>G370</x:f>
        <x:v>6083440.4043489685</x:v>
      </x:c>
      <x:c r="E371" s="190" t="n">
        <x:f>IF(C371&lt;=Plano!$B$8,Plano!$B$17,0)</x:f>
        <x:v>0</x:v>
      </x:c>
      <x:c r="F371" s="190" t="n">
        <x:f>D371*Plano!$B$21</x:f>
        <x:v>28501.301366663512</x:v>
      </x:c>
      <x:c r="G371" s="190" t="n">
        <x:f>D371+E371+F371</x:f>
        <x:v>6111941.705715632</x:v>
      </x:c>
      <x:c r="H371" s="191" t="n">
        <x:f>IF(AND(C371&lt;=Plano!$B$8,G371&gt;=Plano!$B$24),1,0)</x:f>
        <x:v>0</x:v>
      </x:c>
      <x:c r="I371" s="192" t="n">
        <x:f>IFERROR(G371/Plano!$B$24,0)</x:f>
        <x:v>1.771577306004531</x:v>
      </x:c>
      <x:c r="J371" s="193" t="n">
        <x:f>Plano!$B$24</x:f>
        <x:v>3450000</x:v>
      </x:c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87" t="n">
        <x:f>A371+1</x:f>
        <x:v>367</x:v>
      </x:c>
      <x:c r="B372" s="188" t="n">
        <x:f>EDATE(B371,1)</x:f>
        <x:v>57463</x:v>
      </x:c>
      <x:c r="C372" s="189" t="n">
        <x:f>Plano!$B$7+A372/12</x:f>
        <x:v>65.58333333333333</x:v>
      </x:c>
      <x:c r="D372" s="190" t="n">
        <x:f>G371</x:f>
        <x:v>6111941.705715632</x:v>
      </x:c>
      <x:c r="E372" s="190" t="n">
        <x:f>IF(C372&lt;=Plano!$B$8,Plano!$B$17,0)</x:f>
        <x:v>0</x:v>
      </x:c>
      <x:c r="F372" s="190" t="n">
        <x:f>D372*Plano!$B$21</x:f>
        <x:v>28634.831758284123</x:v>
      </x:c>
      <x:c r="G372" s="190" t="n">
        <x:f>D372+E372+F372</x:f>
        <x:v>6140576.537473916</x:v>
      </x:c>
      <x:c r="H372" s="191" t="n">
        <x:f>IF(AND(C372&lt;=Plano!$B$8,G372&gt;=Plano!$B$24),1,0)</x:f>
        <x:v>0</x:v>
      </x:c>
      <x:c r="I372" s="192" t="n">
        <x:f>IFERROR(G372/Plano!$B$24,0)</x:f>
        <x:v>1.7798772572388162</x:v>
      </x:c>
      <x:c r="J372" s="193" t="n">
        <x:f>Plano!$B$24</x:f>
        <x:v>3450000</x:v>
      </x:c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87" t="n">
        <x:f>A372+1</x:f>
        <x:v>368</x:v>
      </x:c>
      <x:c r="B373" s="188" t="n">
        <x:f>EDATE(B372,1)</x:f>
        <x:v>57493</x:v>
      </x:c>
      <x:c r="C373" s="189" t="n">
        <x:f>Plano!$B$7+A373/12</x:f>
        <x:v>65.66666666666667</x:v>
      </x:c>
      <x:c r="D373" s="190" t="n">
        <x:f>G372</x:f>
        <x:v>6140576.537473916</x:v>
      </x:c>
      <x:c r="E373" s="190" t="n">
        <x:f>IF(C373&lt;=Plano!$B$8,Plano!$B$17,0)</x:f>
        <x:v>0</x:v>
      </x:c>
      <x:c r="F373" s="190" t="n">
        <x:f>D373*Plano!$B$21</x:f>
        <x:v>28768.987748197844</x:v>
      </x:c>
      <x:c r="G373" s="190" t="n">
        <x:f>D373+E373+F373</x:f>
        <x:v>6169345.525222114</x:v>
      </x:c>
      <x:c r="H373" s="191" t="n">
        <x:f>IF(AND(C373&lt;=Plano!$B$8,G373&gt;=Plano!$B$24),1,0)</x:f>
        <x:v>0</x:v>
      </x:c>
      <x:c r="I373" s="192" t="n">
        <x:f>IFERROR(G373/Plano!$B$24,0)</x:f>
        <x:v>1.7882160942672796</x:v>
      </x:c>
      <x:c r="J373" s="193" t="n">
        <x:f>Plano!$B$24</x:f>
        <x:v>3450000</x:v>
      </x:c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87" t="n">
        <x:f>A373+1</x:f>
        <x:v>369</x:v>
      </x:c>
      <x:c r="B374" s="188" t="n">
        <x:f>EDATE(B373,1)</x:f>
        <x:v>57524</x:v>
      </x:c>
      <x:c r="C374" s="189" t="n">
        <x:f>Plano!$B$7+A374/12</x:f>
        <x:v>65.75</x:v>
      </x:c>
      <x:c r="D374" s="190" t="n">
        <x:f>G373</x:f>
        <x:v>6169345.525222114</x:v>
      </x:c>
      <x:c r="E374" s="190" t="n">
        <x:f>IF(C374&lt;=Plano!$B$8,Plano!$B$17,0)</x:f>
        <x:v>0</x:v>
      </x:c>
      <x:c r="F374" s="190" t="n">
        <x:f>D374*Plano!$B$21</x:f>
        <x:v>28903.772267372075</x:v>
      </x:c>
      <x:c r="G374" s="190" t="n">
        <x:f>D374+E374+F374</x:f>
        <x:v>6198249.297489487</x:v>
      </x:c>
      <x:c r="H374" s="191" t="n">
        <x:f>IF(AND(C374&lt;=Plano!$B$8,G374&gt;=Plano!$B$24),1,0)</x:f>
        <x:v>0</x:v>
      </x:c>
      <x:c r="I374" s="192" t="n">
        <x:f>IFERROR(G374/Plano!$B$24,0)</x:f>
        <x:v>1.796593999272315</x:v>
      </x:c>
      <x:c r="J374" s="193" t="n">
        <x:f>Plano!$B$24</x:f>
        <x:v>3450000</x:v>
      </x:c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87" t="n">
        <x:f>A374+1</x:f>
        <x:v>370</x:v>
      </x:c>
      <x:c r="B375" s="188" t="n">
        <x:f>EDATE(B374,1)</x:f>
        <x:v>57554</x:v>
      </x:c>
      <x:c r="C375" s="189" t="n">
        <x:f>Plano!$B$7+A375/12</x:f>
        <x:v>65.83333333333333</x:v>
      </x:c>
      <x:c r="D375" s="190" t="n">
        <x:f>G374</x:f>
        <x:v>6198249.297489487</x:v>
      </x:c>
      <x:c r="E375" s="190" t="n">
        <x:f>IF(C375&lt;=Plano!$B$8,Plano!$B$17,0)</x:f>
        <x:v>0</x:v>
      </x:c>
      <x:c r="F375" s="190" t="n">
        <x:f>D375*Plano!$B$21</x:f>
        <x:v>29039.18826050597</x:v>
      </x:c>
      <x:c r="G375" s="190" t="n">
        <x:f>D375+E375+F375</x:f>
        <x:v>6227288.485749993</x:v>
      </x:c>
      <x:c r="H375" s="191" t="n">
        <x:f>IF(AND(C375&lt;=Plano!$B$8,G375&gt;=Plano!$B$24),1,0)</x:f>
        <x:v>0</x:v>
      </x:c>
      <x:c r="I375" s="192" t="n">
        <x:f>IFERROR(G375/Plano!$B$24,0)</x:f>
        <x:v>1.805011155289853</x:v>
      </x:c>
      <x:c r="J375" s="193" t="n">
        <x:f>Plano!$B$24</x:f>
        <x:v>3450000</x:v>
      </x:c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87" t="n">
        <x:f>A375+1</x:f>
        <x:v>371</x:v>
      </x:c>
      <x:c r="B376" s="188" t="n">
        <x:f>EDATE(B375,1)</x:f>
        <x:v>57585</x:v>
      </x:c>
      <x:c r="C376" s="189" t="n">
        <x:f>Plano!$B$7+A376/12</x:f>
        <x:v>65.91666666666667</x:v>
      </x:c>
      <x:c r="D376" s="190" t="n">
        <x:f>G375</x:f>
        <x:v>6227288.485749993</x:v>
      </x:c>
      <x:c r="E376" s="190" t="n">
        <x:f>IF(C376&lt;=Plano!$B$8,Plano!$B$17,0)</x:f>
        <x:v>0</x:v>
      </x:c>
      <x:c r="F376" s="190" t="n">
        <x:f>D376*Plano!$B$21</x:f>
        <x:v>29175.2386860948</x:v>
      </x:c>
      <x:c r="G376" s="190" t="n">
        <x:f>D376+E376+F376</x:f>
        <x:v>6256463.7244360875</x:v>
      </x:c>
      <x:c r="H376" s="191" t="n">
        <x:f>IF(AND(C376&lt;=Plano!$B$8,G376&gt;=Plano!$B$24),1,0)</x:f>
        <x:v>0</x:v>
      </x:c>
      <x:c r="I376" s="192" t="n">
        <x:f>IFERROR(G376/Plano!$B$24,0)</x:f>
        <x:v>1.8134677462133586</x:v>
      </x:c>
      <x:c r="J376" s="193" t="n">
        <x:f>Plano!$B$24</x:f>
        <x:v>3450000</x:v>
      </x:c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87" t="n">
        <x:f>A376+1</x:f>
        <x:v>372</x:v>
      </x:c>
      <x:c r="B377" s="188" t="n">
        <x:f>EDATE(B376,1)</x:f>
        <x:v>57616</x:v>
      </x:c>
      <x:c r="C377" s="189" t="n">
        <x:f>Plano!$B$7+A377/12</x:f>
        <x:v>66</x:v>
      </x:c>
      <x:c r="D377" s="190" t="n">
        <x:f>G376</x:f>
        <x:v>6256463.7244360875</x:v>
      </x:c>
      <x:c r="E377" s="190" t="n">
        <x:f>IF(C377&lt;=Plano!$B$8,Plano!$B$17,0)</x:f>
        <x:v>0</x:v>
      </x:c>
      <x:c r="F377" s="190" t="n">
        <x:f>D377*Plano!$B$21</x:f>
        <x:v>29311.926516494565</x:v>
      </x:c>
      <x:c r="G377" s="190" t="n">
        <x:f>D377+E377+F377</x:f>
        <x:v>6285775.650952582</x:v>
      </x:c>
      <x:c r="H377" s="191" t="n">
        <x:f>IF(AND(C377&lt;=Plano!$B$8,G377&gt;=Plano!$B$24),1,0)</x:f>
        <x:v>0</x:v>
      </x:c>
      <x:c r="I377" s="192" t="n">
        <x:f>IFERROR(G377/Plano!$B$24,0)</x:f>
        <x:v>1.8219639567978498</x:v>
      </x:c>
      <x:c r="J377" s="193" t="n">
        <x:f>Plano!$B$24</x:f>
        <x:v>3450000</x:v>
      </x:c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87" t="n">
        <x:f>A377+1</x:f>
        <x:v>373</x:v>
      </x:c>
      <x:c r="B378" s="188" t="n">
        <x:f>EDATE(B377,1)</x:f>
        <x:v>57646</x:v>
      </x:c>
      <x:c r="C378" s="189" t="n">
        <x:f>Plano!$B$7+A378/12</x:f>
        <x:v>66.08333333333333</x:v>
      </x:c>
      <x:c r="D378" s="190" t="n">
        <x:f>G377</x:f>
        <x:v>6285775.650952582</x:v>
      </x:c>
      <x:c r="E378" s="190" t="n">
        <x:f>IF(C378&lt;=Plano!$B$8,Plano!$B$17,0)</x:f>
        <x:v>0</x:v>
      </x:c>
      <x:c r="F378" s="190" t="n">
        <x:f>D378*Plano!$B$21</x:f>
        <x:v>29449.254737986943</x:v>
      </x:c>
      <x:c r="G378" s="190" t="n">
        <x:f>D378+E378+F378</x:f>
        <x:v>6315224.905690569</x:v>
      </x:c>
      <x:c r="H378" s="191" t="n">
        <x:f>IF(AND(C378&lt;=Plano!$B$8,G378&gt;=Plano!$B$24),1,0)</x:f>
        <x:v>0</x:v>
      </x:c>
      <x:c r="I378" s="192" t="n">
        <x:f>IFERROR(G378/Plano!$B$24,0)</x:f>
        <x:v>1.8304999726639333</x:v>
      </x:c>
      <x:c r="J378" s="193" t="n">
        <x:f>Plano!$B$24</x:f>
        <x:v>3450000</x:v>
      </x:c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87" t="n">
        <x:f>A378+1</x:f>
        <x:v>374</x:v>
      </x:c>
      <x:c r="B379" s="188" t="n">
        <x:f>EDATE(B378,1)</x:f>
        <x:v>57677</x:v>
      </x:c>
      <x:c r="C379" s="189" t="n">
        <x:f>Plano!$B$7+A379/12</x:f>
        <x:v>66.16666666666667</x:v>
      </x:c>
      <x:c r="D379" s="190" t="n">
        <x:f>G378</x:f>
        <x:v>6315224.905690569</x:v>
      </x:c>
      <x:c r="E379" s="190" t="n">
        <x:f>IF(C379&lt;=Plano!$B$8,Plano!$B$17,0)</x:f>
        <x:v>0</x:v>
      </x:c>
      <x:c r="F379" s="190" t="n">
        <x:f>D379*Plano!$B$21</x:f>
        <x:v>29587.226350844525</x:v>
      </x:c>
      <x:c r="G379" s="190" t="n">
        <x:f>D379+E379+F379</x:f>
        <x:v>6344812.132041414</x:v>
      </x:c>
      <x:c r="H379" s="191" t="n">
        <x:f>IF(AND(C379&lt;=Plano!$B$8,G379&gt;=Plano!$B$24),1,0)</x:f>
        <x:v>0</x:v>
      </x:c>
      <x:c r="I379" s="192" t="n">
        <x:f>IFERROR(G379/Plano!$B$24,0)</x:f>
        <x:v>1.8390759803018593</x:v>
      </x:c>
      <x:c r="J379" s="193" t="n">
        <x:f>Plano!$B$24</x:f>
        <x:v>3450000</x:v>
      </x:c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87" t="n">
        <x:f>A379+1</x:f>
        <x:v>375</x:v>
      </x:c>
      <x:c r="B380" s="188" t="n">
        <x:f>EDATE(B379,1)</x:f>
        <x:v>57707</x:v>
      </x:c>
      <x:c r="C380" s="189" t="n">
        <x:f>Plano!$B$7+A380/12</x:f>
        <x:v>66.25</x:v>
      </x:c>
      <x:c r="D380" s="190" t="n">
        <x:f>G379</x:f>
        <x:v>6344812.132041414</x:v>
      </x:c>
      <x:c r="E380" s="190" t="n">
        <x:f>IF(C380&lt;=Plano!$B$8,Plano!$B$17,0)</x:f>
        <x:v>0</x:v>
      </x:c>
      <x:c r="F380" s="190" t="n">
        <x:f>D380*Plano!$B$21</x:f>
        <x:v>29725.844369396375</x:v>
      </x:c>
      <x:c r="G380" s="190" t="n">
        <x:f>D380+E380+F380</x:f>
        <x:v>6374537.976410811</x:v>
      </x:c>
      <x:c r="H380" s="191" t="n">
        <x:f>IF(AND(C380&lt;=Plano!$B$8,G380&gt;=Plano!$B$24),1,0)</x:f>
        <x:v>0</x:v>
      </x:c>
      <x:c r="I380" s="192" t="n">
        <x:f>IFERROR(G380/Plano!$B$24,0)</x:f>
        <x:v>1.8476921670755972</x:v>
      </x:c>
      <x:c r="J380" s="193" t="n">
        <x:f>Plano!$B$24</x:f>
        <x:v>3450000</x:v>
      </x:c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87" t="n">
        <x:f>A380+1</x:f>
        <x:v>376</x:v>
      </x:c>
      <x:c r="B381" s="188" t="n">
        <x:f>EDATE(B380,1)</x:f>
        <x:v>57738</x:v>
      </x:c>
      <x:c r="C381" s="189" t="n">
        <x:f>Plano!$B$7+A381/12</x:f>
        <x:v>66.33333333333333</x:v>
      </x:c>
      <x:c r="D381" s="190" t="n">
        <x:f>G380</x:f>
        <x:v>6374537.976410811</x:v>
      </x:c>
      <x:c r="E381" s="190" t="n">
        <x:f>IF(C381&lt;=Plano!$B$8,Plano!$B$17,0)</x:f>
        <x:v>0</x:v>
      </x:c>
      <x:c r="F381" s="190" t="n">
        <x:f>D381*Plano!$B$21</x:f>
        <x:v>29865.11182209387</x:v>
      </x:c>
      <x:c r="G381" s="190" t="n">
        <x:f>D381+E381+F381</x:f>
        <x:v>6404403.088232905</x:v>
      </x:c>
      <x:c r="H381" s="191" t="n">
        <x:f>IF(AND(C381&lt;=Plano!$B$8,G381&gt;=Plano!$B$24),1,0)</x:f>
        <x:v>0</x:v>
      </x:c>
      <x:c r="I381" s="192" t="n">
        <x:f>IFERROR(G381/Plano!$B$24,0)</x:f>
        <x:v>1.856348721226929</x:v>
      </x:c>
      <x:c r="J381" s="193" t="n">
        <x:f>Plano!$B$24</x:f>
        <x:v>3450000</x:v>
      </x:c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87" t="n">
        <x:f>A381+1</x:f>
        <x:v>377</x:v>
      </x:c>
      <x:c r="B382" s="188" t="n">
        <x:f>EDATE(B381,1)</x:f>
        <x:v>57769</x:v>
      </x:c>
      <x:c r="C382" s="189" t="n">
        <x:f>Plano!$B$7+A382/12</x:f>
        <x:v>66.41666666666667</x:v>
      </x:c>
      <x:c r="D382" s="190" t="n">
        <x:f>G381</x:f>
        <x:v>6404403.088232905</x:v>
      </x:c>
      <x:c r="E382" s="190" t="n">
        <x:f>IF(C382&lt;=Plano!$B$8,Plano!$B$17,0)</x:f>
        <x:v>0</x:v>
      </x:c>
      <x:c r="F382" s="190" t="n">
        <x:f>D382*Plano!$B$21</x:f>
        <x:v>30005.03175157688</x:v>
      </x:c>
      <x:c r="G382" s="190" t="n">
        <x:f>D382+E382+F382</x:f>
        <x:v>6434408.1199844815</x:v>
      </x:c>
      <x:c r="H382" s="191" t="n">
        <x:f>IF(AND(C382&lt;=Plano!$B$8,G382&gt;=Plano!$B$24),1,0)</x:f>
        <x:v>0</x:v>
      </x:c>
      <x:c r="I382" s="192" t="n">
        <x:f>IFERROR(G382/Plano!$B$24,0)</x:f>
        <x:v>1.8650458318795597</x:v>
      </x:c>
      <x:c r="J382" s="193" t="n">
        <x:f>Plano!$B$24</x:f>
        <x:v>3450000</x:v>
      </x:c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87" t="n">
        <x:f>A382+1</x:f>
        <x:v>378</x:v>
      </x:c>
      <x:c r="B383" s="188" t="n">
        <x:f>EDATE(B382,1)</x:f>
        <x:v>57797</x:v>
      </x:c>
      <x:c r="C383" s="189" t="n">
        <x:f>Plano!$B$7+A383/12</x:f>
        <x:v>66.5</x:v>
      </x:c>
      <x:c r="D383" s="190" t="n">
        <x:f>G382</x:f>
        <x:v>6434408.1199844815</x:v>
      </x:c>
      <x:c r="E383" s="190" t="n">
        <x:f>IF(C383&lt;=Plano!$B$8,Plano!$B$17,0)</x:f>
        <x:v>0</x:v>
      </x:c>
      <x:c r="F383" s="190" t="n">
        <x:f>D383*Plano!$B$21</x:f>
        <x:v>30145.607214740234</x:v>
      </x:c>
      <x:c r="G383" s="190" t="n">
        <x:f>D383+E383+F383</x:f>
        <x:v>6464553.727199222</x:v>
      </x:c>
      <x:c r="H383" s="191" t="n">
        <x:f>IF(AND(C383&lt;=Plano!$B$8,G383&gt;=Plano!$B$24),1,0)</x:f>
        <x:v>0</x:v>
      </x:c>
      <x:c r="I383" s="192" t="n">
        <x:f>IFERROR(G383/Plano!$B$24,0)</x:f>
        <x:v>1.8737836890432527</x:v>
      </x:c>
      <x:c r="J383" s="193" t="n">
        <x:f>Plano!$B$24</x:f>
        <x:v>3450000</x:v>
      </x:c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87" t="n">
        <x:f>A383+1</x:f>
        <x:v>379</x:v>
      </x:c>
      <x:c r="B384" s="188" t="n">
        <x:f>EDATE(B383,1)</x:f>
        <x:v>57828</x:v>
      </x:c>
      <x:c r="C384" s="189" t="n">
        <x:f>Plano!$B$7+A384/12</x:f>
        <x:v>66.58333333333333</x:v>
      </x:c>
      <x:c r="D384" s="190" t="n">
        <x:f>G383</x:f>
        <x:v>6464553.727199222</x:v>
      </x:c>
      <x:c r="E384" s="190" t="n">
        <x:f>IF(C384&lt;=Plano!$B$8,Plano!$B$17,0)</x:f>
        <x:v>0</x:v>
      </x:c>
      <x:c r="F384" s="190" t="n">
        <x:f>D384*Plano!$B$21</x:f>
        <x:v>30286.841282800495</x:v>
      </x:c>
      <x:c r="G384" s="190" t="n">
        <x:f>D384+E384+F384</x:f>
        <x:v>6494840.568482023</x:v>
      </x:c>
      <x:c r="H384" s="191" t="n">
        <x:f>IF(AND(C384&lt;=Plano!$B$8,G384&gt;=Plano!$B$24),1,0)</x:f>
        <x:v>0</x:v>
      </x:c>
      <x:c r="I384" s="192" t="n">
        <x:f>IFERROR(G384/Plano!$B$24,0)</x:f>
        <x:v>1.8825624836179775</x:v>
      </x:c>
      <x:c r="J384" s="193" t="n">
        <x:f>Plano!$B$24</x:f>
        <x:v>3450000</x:v>
      </x:c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87" t="n">
        <x:f>A384+1</x:f>
        <x:v>380</x:v>
      </x:c>
      <x:c r="B385" s="188" t="n">
        <x:f>EDATE(B384,1)</x:f>
        <x:v>57858</x:v>
      </x:c>
      <x:c r="C385" s="189" t="n">
        <x:f>Plano!$B$7+A385/12</x:f>
        <x:v>66.66666666666667</x:v>
      </x:c>
      <x:c r="D385" s="190" t="n">
        <x:f>G384</x:f>
        <x:v>6494840.568482023</x:v>
      </x:c>
      <x:c r="E385" s="190" t="n">
        <x:f>IF(C385&lt;=Plano!$B$8,Plano!$B$17,0)</x:f>
        <x:v>0</x:v>
      </x:c>
      <x:c r="F385" s="190" t="n">
        <x:f>D385*Plano!$B$21</x:f>
        <x:v>30428.73704136309</x:v>
      </x:c>
      <x:c r="G385" s="190" t="n">
        <x:f>D385+E385+F385</x:f>
        <x:v>6525269.305523386</x:v>
      </x:c>
      <x:c r="H385" s="191" t="n">
        <x:f>IF(AND(C385&lt;=Plano!$B$8,G385&gt;=Plano!$B$24),1,0)</x:f>
        <x:v>0</x:v>
      </x:c>
      <x:c r="I385" s="192" t="n">
        <x:f>IFERROR(G385/Plano!$B$24,0)</x:f>
        <x:v>1.891382407398083</x:v>
      </x:c>
      <x:c r="J385" s="193" t="n">
        <x:f>Plano!$B$24</x:f>
        <x:v>3450000</x:v>
      </x:c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87" t="n">
        <x:f>A385+1</x:f>
        <x:v>381</x:v>
      </x:c>
      <x:c r="B386" s="188" t="n">
        <x:f>EDATE(B385,1)</x:f>
        <x:v>57889</x:v>
      </x:c>
      <x:c r="C386" s="189" t="n">
        <x:f>Plano!$B$7+A386/12</x:f>
        <x:v>66.75</x:v>
      </x:c>
      <x:c r="D386" s="190" t="n">
        <x:f>G385</x:f>
        <x:v>6525269.305523386</x:v>
      </x:c>
      <x:c r="E386" s="190" t="n">
        <x:f>IF(C386&lt;=Plano!$B$8,Plano!$B$17,0)</x:f>
        <x:v>0</x:v>
      </x:c>
      <x:c r="F386" s="190" t="n">
        <x:f>D386*Plano!$B$21</x:f>
        <x:v>30571.297590489674</x:v>
      </x:c>
      <x:c r="G386" s="190" t="n">
        <x:f>D386+E386+F386</x:f>
        <x:v>6555840.603113876</x:v>
      </x:c>
      <x:c r="H386" s="191" t="n">
        <x:f>IF(AND(C386&lt;=Plano!$B$8,G386&gt;=Plano!$B$24),1,0)</x:f>
        <x:v>0</x:v>
      </x:c>
      <x:c r="I386" s="192" t="n">
        <x:f>IFERROR(G386/Plano!$B$24,0)</x:f>
        <x:v>1.9002436530764857</x:v>
      </x:c>
      <x:c r="J386" s="193" t="n">
        <x:f>Plano!$B$24</x:f>
        <x:v>3450000</x:v>
      </x:c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87" t="n">
        <x:f>A386+1</x:f>
        <x:v>382</x:v>
      </x:c>
      <x:c r="B387" s="188" t="n">
        <x:f>EDATE(B386,1)</x:f>
        <x:v>57919</x:v>
      </x:c>
      <x:c r="C387" s="189" t="n">
        <x:f>Plano!$B$7+A387/12</x:f>
        <x:v>66.83333333333333</x:v>
      </x:c>
      <x:c r="D387" s="190" t="n">
        <x:f>G386</x:f>
        <x:v>6555840.603113876</x:v>
      </x:c>
      <x:c r="E387" s="190" t="n">
        <x:f>IF(C387&lt;=Plano!$B$8,Plano!$B$17,0)</x:f>
        <x:v>0</x:v>
      </x:c>
      <x:c r="F387" s="190" t="n">
        <x:f>D387*Plano!$B$21</x:f>
        <x:v>30714.52604476591</x:v>
      </x:c>
      <x:c r="G387" s="190" t="n">
        <x:f>D387+E387+F387</x:f>
        <x:v>6586555.129158641</x:v>
      </x:c>
      <x:c r="H387" s="191" t="n">
        <x:f>IF(AND(C387&lt;=Plano!$B$8,G387&gt;=Plano!$B$24),1,0)</x:f>
        <x:v>0</x:v>
      </x:c>
      <x:c r="I387" s="192" t="n">
        <x:f>IFERROR(G387/Plano!$B$24,0)</x:f>
        <x:v>1.9091464142488814</x:v>
      </x:c>
      <x:c r="J387" s="193" t="n">
        <x:f>Plano!$B$24</x:f>
        <x:v>3450000</x:v>
      </x:c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87" t="n">
        <x:f>A387+1</x:f>
        <x:v>383</x:v>
      </x:c>
      <x:c r="B388" s="188" t="n">
        <x:f>EDATE(B387,1)</x:f>
        <x:v>57950</x:v>
      </x:c>
      <x:c r="C388" s="189" t="n">
        <x:f>Plano!$B$7+A388/12</x:f>
        <x:v>66.91666666666667</x:v>
      </x:c>
      <x:c r="D388" s="190" t="n">
        <x:f>G387</x:f>
        <x:v>6586555.129158641</x:v>
      </x:c>
      <x:c r="E388" s="190" t="n">
        <x:f>IF(C388&lt;=Plano!$B$8,Plano!$B$17,0)</x:f>
        <x:v>0</x:v>
      </x:c>
      <x:c r="F388" s="190" t="n">
        <x:f>D388*Plano!$B$21</x:f>
        <x:v>30858.42553336948</x:v>
      </x:c>
      <x:c r="G388" s="190" t="n">
        <x:f>D388+E388+F388</x:f>
        <x:v>6617413.55469201</x:v>
      </x:c>
      <x:c r="H388" s="191" t="n">
        <x:f>IF(AND(C388&lt;=Plano!$B$8,G388&gt;=Plano!$B$24),1,0)</x:f>
        <x:v>0</x:v>
      </x:c>
      <x:c r="I388" s="192" t="n">
        <x:f>IFERROR(G388/Plano!$B$24,0)</x:f>
        <x:v>1.9180908854179741</x:v>
      </x:c>
      <x:c r="J388" s="193" t="n">
        <x:f>Plano!$B$24</x:f>
        <x:v>3450000</x:v>
      </x:c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87" t="n">
        <x:f>A388+1</x:f>
        <x:v>384</x:v>
      </x:c>
      <x:c r="B389" s="188" t="n">
        <x:f>EDATE(B388,1)</x:f>
        <x:v>57981</x:v>
      </x:c>
      <x:c r="C389" s="189" t="n">
        <x:f>Plano!$B$7+A389/12</x:f>
        <x:v>67</x:v>
      </x:c>
      <x:c r="D389" s="190" t="n">
        <x:f>G388</x:f>
        <x:v>6617413.55469201</x:v>
      </x:c>
      <x:c r="E389" s="190" t="n">
        <x:f>IF(C389&lt;=Plano!$B$8,Plano!$B$17,0)</x:f>
        <x:v>0</x:v>
      </x:c>
      <x:c r="F389" s="190" t="n">
        <x:f>D389*Plano!$B$21</x:f>
        <x:v>31002.999200138456</x:v>
      </x:c>
      <x:c r="G389" s="190" t="n">
        <x:f>D389+E389+F389</x:f>
        <x:v>6648416.553892149</x:v>
      </x:c>
      <x:c r="H389" s="191" t="n">
        <x:f>IF(AND(C389&lt;=Plano!$B$8,G389&gt;=Plano!$B$24),1,0)</x:f>
        <x:v>0</x:v>
      </x:c>
      <x:c r="I389" s="192" t="n">
        <x:f>IFERROR(G389/Plano!$B$24,0)</x:f>
        <x:v>1.9270772619977243</x:v>
      </x:c>
      <x:c r="J389" s="193" t="n">
        <x:f>Plano!$B$24</x:f>
        <x:v>3450000</x:v>
      </x:c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87" t="n">
        <x:f>A389+1</x:f>
        <x:v>385</x:v>
      </x:c>
      <x:c r="B390" s="188" t="n">
        <x:f>EDATE(B389,1)</x:f>
        <x:v>58011</x:v>
      </x:c>
      <x:c r="C390" s="189" t="n">
        <x:f>Plano!$B$7+A390/12</x:f>
        <x:v>67.08333333333334</x:v>
      </x:c>
      <x:c r="D390" s="190" t="n">
        <x:f>G389</x:f>
        <x:v>6648416.553892149</x:v>
      </x:c>
      <x:c r="E390" s="190" t="n">
        <x:f>IF(C390&lt;=Plano!$B$8,Plano!$B$17,0)</x:f>
        <x:v>0</x:v>
      </x:c>
      <x:c r="F390" s="190" t="n">
        <x:f>D390*Plano!$B$21</x:f>
        <x:v>31148.250203640007</x:v>
      </x:c>
      <x:c r="G390" s="190" t="n">
        <x:f>D390+E390+F390</x:f>
        <x:v>6679564.804095789</x:v>
      </x:c>
      <x:c r="H390" s="191" t="n">
        <x:f>IF(AND(C390&lt;=Plano!$B$8,G390&gt;=Plano!$B$24),1,0)</x:f>
        <x:v>0</x:v>
      </x:c>
      <x:c r="I390" s="192" t="n">
        <x:f>IFERROR(G390/Plano!$B$24,0)</x:f>
        <x:v>1.93610574031762</x:v>
      </x:c>
      <x:c r="J390" s="193" t="n">
        <x:f>Plano!$B$24</x:f>
        <x:v>3450000</x:v>
      </x:c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87" t="n">
        <x:f>A390+1</x:f>
        <x:v>386</x:v>
      </x:c>
      <x:c r="B391" s="188" t="n">
        <x:f>EDATE(B390,1)</x:f>
        <x:v>58042</x:v>
      </x:c>
      <x:c r="C391" s="189" t="n">
        <x:f>Plano!$B$7+A391/12</x:f>
        <x:v>67.16666666666666</x:v>
      </x:c>
      <x:c r="D391" s="190" t="n">
        <x:f>G390</x:f>
        <x:v>6679564.804095789</x:v>
      </x:c>
      <x:c r="E391" s="190" t="n">
        <x:f>IF(C391&lt;=Plano!$B$8,Plano!$B$17,0)</x:f>
        <x:v>0</x:v>
      </x:c>
      <x:c r="F391" s="190" t="n">
        <x:f>D391*Plano!$B$21</x:f>
        <x:v>31294.181717239375</x:v>
      </x:c>
      <x:c r="G391" s="190" t="n">
        <x:f>D391+E391+F391</x:f>
        <x:v>6710858.985813028</x:v>
      </x:c>
      <x:c r="H391" s="191" t="n">
        <x:f>IF(AND(C391&lt;=Plano!$B$8,G391&gt;=Plano!$B$24),1,0)</x:f>
        <x:v>0</x:v>
      </x:c>
      <x:c r="I391" s="192" t="n">
        <x:f>IFERROR(G391/Plano!$B$24,0)</x:f>
        <x:v>1.9451765176269646</x:v>
      </x:c>
      <x:c r="J391" s="193" t="n">
        <x:f>Plano!$B$24</x:f>
        <x:v>3450000</x:v>
      </x:c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87" t="n">
        <x:f>A391+1</x:f>
        <x:v>387</x:v>
      </x:c>
      <x:c r="B392" s="188" t="n">
        <x:f>EDATE(B391,1)</x:f>
        <x:v>58072</x:v>
      </x:c>
      <x:c r="C392" s="189" t="n">
        <x:f>Plano!$B$7+A392/12</x:f>
        <x:v>67.25</x:v>
      </x:c>
      <x:c r="D392" s="190" t="n">
        <x:f>G391</x:f>
        <x:v>6710858.985813028</x:v>
      </x:c>
      <x:c r="E392" s="190" t="n">
        <x:f>IF(C392&lt;=Plano!$B$8,Plano!$B$17,0)</x:f>
        <x:v>0</x:v>
      </x:c>
      <x:c r="F392" s="190" t="n">
        <x:f>D392*Plano!$B$21</x:f>
        <x:v>31440.796929169213</x:v>
      </x:c>
      <x:c r="G392" s="190" t="n">
        <x:f>D392+E392+F392</x:f>
        <x:v>6742299.782742198</x:v>
      </x:c>
      <x:c r="H392" s="191" t="n">
        <x:f>IF(AND(C392&lt;=Plano!$B$8,G392&gt;=Plano!$B$24),1,0)</x:f>
        <x:v>0</x:v>
      </x:c>
      <x:c r="I392" s="192" t="n">
        <x:f>IFERROR(G392/Plano!$B$24,0)</x:f>
        <x:v>1.9542897920991877</x:v>
      </x:c>
      <x:c r="J392" s="193" t="n">
        <x:f>Plano!$B$24</x:f>
        <x:v>3450000</x:v>
      </x:c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87" t="n">
        <x:f>A392+1</x:f>
        <x:v>388</x:v>
      </x:c>
      <x:c r="B393" s="188" t="n">
        <x:f>EDATE(B392,1)</x:f>
        <x:v>58103</x:v>
      </x:c>
      <x:c r="C393" s="189" t="n">
        <x:f>Plano!$B$7+A393/12</x:f>
        <x:v>67.33333333333334</x:v>
      </x:c>
      <x:c r="D393" s="190" t="n">
        <x:f>G392</x:f>
        <x:v>6742299.782742198</x:v>
      </x:c>
      <x:c r="E393" s="190" t="n">
        <x:f>IF(C393&lt;=Plano!$B$8,Plano!$B$17,0)</x:f>
        <x:v>0</x:v>
      </x:c>
      <x:c r="F393" s="190" t="n">
        <x:f>D393*Plano!$B$21</x:f>
        <x:v>31588.099042599257</x:v>
      </x:c>
      <x:c r="G393" s="190" t="n">
        <x:f>D393+E393+F393</x:f>
        <x:v>6773887.881784797</x:v>
      </x:c>
      <x:c r="H393" s="191" t="n">
        <x:f>IF(AND(C393&lt;=Plano!$B$8,G393&gt;=Plano!$B$24),1,0)</x:f>
        <x:v>0</x:v>
      </x:c>
      <x:c r="I393" s="192" t="n">
        <x:f>IFERROR(G393/Plano!$B$24,0)</x:f>
        <x:v>1.963445762836173</x:v>
      </x:c>
      <x:c r="J393" s="193" t="n">
        <x:f>Plano!$B$24</x:f>
        <x:v>3450000</x:v>
      </x:c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87" t="n">
        <x:f>A393+1</x:f>
        <x:v>389</x:v>
      </x:c>
      <x:c r="B394" s="188" t="n">
        <x:f>EDATE(B393,1)</x:f>
        <x:v>58134</x:v>
      </x:c>
      <x:c r="C394" s="189" t="n">
        <x:f>Plano!$B$7+A394/12</x:f>
        <x:v>67.41666666666666</x:v>
      </x:c>
      <x:c r="D394" s="190" t="n">
        <x:f>G393</x:f>
        <x:v>6773887.881784797</x:v>
      </x:c>
      <x:c r="E394" s="190" t="n">
        <x:f>IF(C394&lt;=Plano!$B$8,Plano!$B$17,0)</x:f>
        <x:v>0</x:v>
      </x:c>
      <x:c r="F394" s="190" t="n">
        <x:f>D394*Plano!$B$21</x:f>
        <x:v>31736.091275706287</x:v>
      </x:c>
      <x:c r="G394" s="190" t="n">
        <x:f>D394+E394+F394</x:f>
        <x:v>6805623.973060503</x:v>
      </x:c>
      <x:c r="H394" s="191" t="n">
        <x:f>IF(AND(C394&lt;=Plano!$B$8,G394&gt;=Plano!$B$24),1,0)</x:f>
        <x:v>0</x:v>
      </x:c>
      <x:c r="I394" s="192" t="n">
        <x:f>IFERROR(G394/Plano!$B$24,0)</x:f>
        <x:v>1.9726446298726095</x:v>
      </x:c>
      <x:c r="J394" s="193" t="n">
        <x:f>Plano!$B$24</x:f>
        <x:v>3450000</x:v>
      </x:c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87" t="n">
        <x:f>A394+1</x:f>
        <x:v>390</x:v>
      </x:c>
      <x:c r="B395" s="188" t="n">
        <x:f>EDATE(B394,1)</x:f>
        <x:v>58162</x:v>
      </x:c>
      <x:c r="C395" s="189" t="n">
        <x:f>Plano!$B$7+A395/12</x:f>
        <x:v>67.5</x:v>
      </x:c>
      <x:c r="D395" s="190" t="n">
        <x:f>G394</x:f>
        <x:v>6805623.973060503</x:v>
      </x:c>
      <x:c r="E395" s="190" t="n">
        <x:f>IF(C395&lt;=Plano!$B$8,Plano!$B$17,0)</x:f>
        <x:v>0</x:v>
      </x:c>
      <x:c r="F395" s="190" t="n">
        <x:f>D395*Plano!$B$21</x:f>
        <x:v>31884.776861744445</x:v>
      </x:c>
      <x:c r="G395" s="190" t="n">
        <x:f>D395+E395+F395</x:f>
        <x:v>6837508.749922247</x:v>
      </x:c>
      <x:c r="H395" s="191" t="n">
        <x:f>IF(AND(C395&lt;=Plano!$B$8,G395&gt;=Plano!$B$24),1,0)</x:f>
        <x:v>0</x:v>
      </x:c>
      <x:c r="I395" s="192" t="n">
        <x:f>IFERROR(G395/Plano!$B$24,0)</x:f>
        <x:v>1.9818865941803614</x:v>
      </x:c>
      <x:c r="J395" s="193" t="n">
        <x:f>Plano!$B$24</x:f>
        <x:v>3450000</x:v>
      </x:c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87" t="n">
        <x:f>A395+1</x:f>
        <x:v>391</x:v>
      </x:c>
      <x:c r="B396" s="188" t="n">
        <x:f>EDATE(B395,1)</x:f>
        <x:v>58193</x:v>
      </x:c>
      <x:c r="C396" s="189" t="n">
        <x:f>Plano!$B$7+A396/12</x:f>
        <x:v>67.58333333333334</x:v>
      </x:c>
      <x:c r="D396" s="190" t="n">
        <x:f>G395</x:f>
        <x:v>6837508.749922247</x:v>
      </x:c>
      <x:c r="E396" s="190" t="n">
        <x:f>IF(C396&lt;=Plano!$B$8,Plano!$B$17,0)</x:f>
        <x:v>0</x:v>
      </x:c>
      <x:c r="F396" s="190" t="n">
        <x:f>D396*Plano!$B$21</x:f>
        <x:v>32034.159049115875</x:v>
      </x:c>
      <x:c r="G396" s="190" t="n">
        <x:f>D396+E396+F396</x:f>
        <x:v>6869542.908971363</x:v>
      </x:c>
      <x:c r="H396" s="191" t="n">
        <x:f>IF(AND(C396&lt;=Plano!$B$8,G396&gt;=Plano!$B$24),1,0)</x:f>
        <x:v>0</x:v>
      </x:c>
      <x:c r="I396" s="192" t="n">
        <x:f>IFERROR(G396/Plano!$B$24,0)</x:f>
        <x:v>1.9911718576728588</x:v>
      </x:c>
      <x:c r="J396" s="193" t="n">
        <x:f>Plano!$B$24</x:f>
        <x:v>3450000</x:v>
      </x:c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87" t="n">
        <x:f>A396+1</x:f>
        <x:v>392</x:v>
      </x:c>
      <x:c r="B397" s="188" t="n">
        <x:f>EDATE(B396,1)</x:f>
        <x:v>58223</x:v>
      </x:c>
      <x:c r="C397" s="189" t="n">
        <x:f>Plano!$B$7+A397/12</x:f>
        <x:v>67.66666666666666</x:v>
      </x:c>
      <x:c r="D397" s="190" t="n">
        <x:f>G396</x:f>
        <x:v>6869542.908971363</x:v>
      </x:c>
      <x:c r="E397" s="190" t="n">
        <x:f>IF(C397&lt;=Plano!$B$8,Plano!$B$17,0)</x:f>
        <x:v>0</x:v>
      </x:c>
      <x:c r="F397" s="190" t="n">
        <x:f>D397*Plano!$B$21</x:f>
        <x:v>32184.24110144169</x:v>
      </x:c>
      <x:c r="G397" s="190" t="n">
        <x:f>D397+E397+F397</x:f>
        <x:v>6901727.150072805</x:v>
      </x:c>
      <x:c r="H397" s="191" t="n">
        <x:f>IF(AND(C397&lt;=Plano!$B$8,G397&gt;=Plano!$B$24),1,0)</x:f>
        <x:v>0</x:v>
      </x:c>
      <x:c r="I397" s="192" t="n">
        <x:f>IFERROR(G397/Plano!$B$24,0)</x:f>
        <x:v>2.0005006232095086</x:v>
      </x:c>
      <x:c r="J397" s="193" t="n">
        <x:f>Plano!$B$24</x:f>
        <x:v>3450000</x:v>
      </x:c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87" t="n">
        <x:f>A397+1</x:f>
        <x:v>393</x:v>
      </x:c>
      <x:c r="B398" s="188" t="n">
        <x:f>EDATE(B397,1)</x:f>
        <x:v>58254</x:v>
      </x:c>
      <x:c r="C398" s="189" t="n">
        <x:f>Plano!$B$7+A398/12</x:f>
        <x:v>67.75</x:v>
      </x:c>
      <x:c r="D398" s="190" t="n">
        <x:f>G397</x:f>
        <x:v>6901727.150072805</x:v>
      </x:c>
      <x:c r="E398" s="190" t="n">
        <x:f>IF(C398&lt;=Plano!$B$8,Plano!$B$17,0)</x:f>
        <x:v>0</x:v>
      </x:c>
      <x:c r="F398" s="190" t="n">
        <x:f>D398*Plano!$B$21</x:f>
        <x:v>32335.026297633274</x:v>
      </x:c>
      <x:c r="G398" s="190" t="n">
        <x:f>D398+E398+F398</x:f>
        <x:v>6934062.176370438</x:v>
      </x:c>
      <x:c r="H398" s="191" t="n">
        <x:f>IF(AND(C398&lt;=Plano!$B$8,G398&gt;=Plano!$B$24),1,0)</x:f>
        <x:v>0</x:v>
      </x:c>
      <x:c r="I398" s="192" t="n">
        <x:f>IFERROR(G398/Plano!$B$24,0)</x:f>
        <x:v>2.009873094600127</x:v>
      </x:c>
      <x:c r="J398" s="193" t="n">
        <x:f>Plano!$B$24</x:f>
        <x:v>3450000</x:v>
      </x:c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87" t="n">
        <x:f>A398+1</x:f>
        <x:v>394</x:v>
      </x:c>
      <x:c r="B399" s="188" t="n">
        <x:f>EDATE(B398,1)</x:f>
        <x:v>58284</x:v>
      </x:c>
      <x:c r="C399" s="189" t="n">
        <x:f>Plano!$B$7+A399/12</x:f>
        <x:v>67.83333333333334</x:v>
      </x:c>
      <x:c r="D399" s="190" t="n">
        <x:f>G398</x:f>
        <x:v>6934062.176370438</x:v>
      </x:c>
      <x:c r="E399" s="190" t="n">
        <x:f>IF(C399&lt;=Plano!$B$8,Plano!$B$17,0)</x:f>
        <x:v>0</x:v>
      </x:c>
      <x:c r="F399" s="190" t="n">
        <x:f>D399*Plano!$B$21</x:f>
        <x:v>32486.51793196391</x:v>
      </x:c>
      <x:c r="G399" s="190" t="n">
        <x:f>D399+E399+F399</x:f>
        <x:v>6966548.694302402</x:v>
      </x:c>
      <x:c r="H399" s="191" t="n">
        <x:f>IF(AND(C399&lt;=Plano!$B$8,G399&gt;=Plano!$B$24),1,0)</x:f>
        <x:v>0</x:v>
      </x:c>
      <x:c r="I399" s="192" t="n">
        <x:f>IFERROR(G399/Plano!$B$24,0)</x:f>
        <x:v>2.019289476609392</x:v>
      </x:c>
      <x:c r="J399" s="193" t="n">
        <x:f>Plano!$B$24</x:f>
        <x:v>3450000</x:v>
      </x:c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87" t="n">
        <x:f>A399+1</x:f>
        <x:v>395</x:v>
      </x:c>
      <x:c r="B400" s="188" t="n">
        <x:f>EDATE(B399,1)</x:f>
        <x:v>58315</x:v>
      </x:c>
      <x:c r="C400" s="189" t="n">
        <x:f>Plano!$B$7+A400/12</x:f>
        <x:v>67.91666666666666</x:v>
      </x:c>
      <x:c r="D400" s="190" t="n">
        <x:f>G399</x:f>
        <x:v>6966548.694302402</x:v>
      </x:c>
      <x:c r="E400" s="190" t="n">
        <x:f>IF(C400&lt;=Plano!$B$8,Plano!$B$17,0)</x:f>
        <x:v>0</x:v>
      </x:c>
      <x:c r="F400" s="190" t="n">
        <x:f>D400*Plano!$B$21</x:f>
        <x:v>32638.719314140762</x:v>
      </x:c>
      <x:c r="G400" s="190" t="n">
        <x:f>D400+E400+F400</x:f>
        <x:v>6999187.413616544</x:v>
      </x:c>
      <x:c r="H400" s="191" t="n">
        <x:f>IF(AND(C400&lt;=Plano!$B$8,G400&gt;=Plano!$B$24),1,0)</x:f>
        <x:v>0</x:v>
      </x:c>
      <x:c r="I400" s="192" t="n">
        <x:f>IFERROR(G400/Plano!$B$24,0)</x:f>
        <x:v>2.028749974961317</x:v>
      </x:c>
      <x:c r="J400" s="193" t="n">
        <x:f>Plano!$B$24</x:f>
        <x:v>3450000</x:v>
      </x:c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87" t="n">
        <x:f>A400+1</x:f>
        <x:v>396</x:v>
      </x:c>
      <x:c r="B401" s="188" t="n">
        <x:f>EDATE(B400,1)</x:f>
        <x:v>58346</x:v>
      </x:c>
      <x:c r="C401" s="189" t="n">
        <x:f>Plano!$B$7+A401/12</x:f>
        <x:v>68</x:v>
      </x:c>
      <x:c r="D401" s="190" t="n">
        <x:f>G400</x:f>
        <x:v>6999187.413616544</x:v>
      </x:c>
      <x:c r="E401" s="190" t="n">
        <x:f>IF(C401&lt;=Plano!$B$8,Plano!$B$17,0)</x:f>
        <x:v>0</x:v>
      </x:c>
      <x:c r="F401" s="190" t="n">
        <x:f>D401*Plano!$B$21</x:f>
        <x:v>32791.633769377186</x:v>
      </x:c>
      <x:c r="G401" s="190" t="n">
        <x:f>D401+E401+F401</x:f>
        <x:v>7031979.047385921</x:v>
      </x:c>
      <x:c r="H401" s="191" t="n">
        <x:f>IF(AND(C401&lt;=Plano!$B$8,G401&gt;=Plano!$B$24),1,0)</x:f>
        <x:v>0</x:v>
      </x:c>
      <x:c r="I401" s="192" t="n">
        <x:f>IFERROR(G401/Plano!$B$24,0)</x:f>
        <x:v>2.038254796343745</x:v>
      </x:c>
      <x:c r="J401" s="193" t="n">
        <x:f>Plano!$B$24</x:f>
        <x:v>3450000</x:v>
      </x:c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87" t="n">
        <x:f>A401+1</x:f>
        <x:v>397</x:v>
      </x:c>
      <x:c r="B402" s="188" t="n">
        <x:f>EDATE(B401,1)</x:f>
        <x:v>58376</x:v>
      </x:c>
      <x:c r="C402" s="189" t="n">
        <x:f>Plano!$B$7+A402/12</x:f>
        <x:v>68.08333333333334</x:v>
      </x:c>
      <x:c r="D402" s="190" t="n">
        <x:f>G401</x:f>
        <x:v>7031979.047385921</x:v>
      </x:c>
      <x:c r="E402" s="190" t="n">
        <x:f>IF(C402&lt;=Plano!$B$8,Plano!$B$17,0)</x:f>
        <x:v>0</x:v>
      </x:c>
      <x:c r="F402" s="190" t="n">
        <x:f>D402*Plano!$B$21</x:f>
        <x:v>32945.26463846536</x:v>
      </x:c>
      <x:c r="G402" s="190" t="n">
        <x:f>D402+E402+F402</x:f>
        <x:v>7064924.312024387</x:v>
      </x:c>
      <x:c r="H402" s="191" t="n">
        <x:f>IF(AND(C402&lt;=Plano!$B$8,G402&gt;=Plano!$B$24),1,0)</x:f>
        <x:v>0</x:v>
      </x:c>
      <x:c r="I402" s="192" t="n">
        <x:f>IFERROR(G402/Plano!$B$24,0)</x:f>
        <x:v>2.0478041484128657</x:v>
      </x:c>
      <x:c r="J402" s="193" t="n">
        <x:f>Plano!$B$24</x:f>
        <x:v>3450000</x:v>
      </x:c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87" t="n">
        <x:f>A402+1</x:f>
        <x:v>398</x:v>
      </x:c>
      <x:c r="B403" s="188" t="n">
        <x:f>EDATE(B402,1)</x:f>
        <x:v>58407</x:v>
      </x:c>
      <x:c r="C403" s="189" t="n">
        <x:f>Plano!$B$7+A403/12</x:f>
        <x:v>68.16666666666666</x:v>
      </x:c>
      <x:c r="D403" s="190" t="n">
        <x:f>G402</x:f>
        <x:v>7064924.312024387</x:v>
      </x:c>
      <x:c r="E403" s="190" t="n">
        <x:f>IF(C403&lt;=Plano!$B$8,Plano!$B$17,0)</x:f>
        <x:v>0</x:v>
      </x:c>
      <x:c r="F403" s="190" t="n">
        <x:f>D403*Plano!$B$21</x:f>
        <x:v>33099.61527784931</x:v>
      </x:c>
      <x:c r="G403" s="190" t="n">
        <x:f>D403+E403+F403</x:f>
        <x:v>7098023.927302236</x:v>
      </x:c>
      <x:c r="H403" s="191" t="n">
        <x:f>IF(AND(C403&lt;=Plano!$B$8,G403&gt;=Plano!$B$24),1,0)</x:f>
        <x:v>0</x:v>
      </x:c>
      <x:c r="I403" s="192" t="n">
        <x:f>IFERROR(G403/Plano!$B$24,0)</x:f>
        <x:v>2.0573982397977493</x:v>
      </x:c>
      <x:c r="J403" s="193" t="n">
        <x:f>Plano!$B$24</x:f>
        <x:v>3450000</x:v>
      </x:c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87" t="n">
        <x:f>A403+1</x:f>
        <x:v>399</x:v>
      </x:c>
      <x:c r="B404" s="188" t="n">
        <x:f>EDATE(B403,1)</x:f>
        <x:v>58437</x:v>
      </x:c>
      <x:c r="C404" s="189" t="n">
        <x:f>Plano!$B$7+A404/12</x:f>
        <x:v>68.25</x:v>
      </x:c>
      <x:c r="D404" s="190" t="n">
        <x:f>G403</x:f>
        <x:v>7098023.927302236</x:v>
      </x:c>
      <x:c r="E404" s="190" t="n">
        <x:f>IF(C404&lt;=Plano!$B$8,Plano!$B$17,0)</x:f>
        <x:v>0</x:v>
      </x:c>
      <x:c r="F404" s="190" t="n">
        <x:f>D404*Plano!$B$21</x:f>
        <x:v>33254.68905969818</x:v>
      </x:c>
      <x:c r="G404" s="190" t="n">
        <x:f>D404+E404+F404</x:f>
        <x:v>7131278.616361934</x:v>
      </x:c>
      <x:c r="H404" s="191" t="n">
        <x:f>IF(AND(C404&lt;=Plano!$B$8,G404&gt;=Plano!$B$24),1,0)</x:f>
        <x:v>0</x:v>
      </x:c>
      <x:c r="I404" s="192" t="n">
        <x:f>IFERROR(G404/Plano!$B$24,0)</x:f>
        <x:v>2.067037280104908</x:v>
      </x:c>
      <x:c r="J404" s="193" t="n">
        <x:f>Plano!$B$24</x:f>
        <x:v>3450000</x:v>
      </x:c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87" t="n">
        <x:f>A404+1</x:f>
        <x:v>400</x:v>
      </x:c>
      <x:c r="B405" s="188" t="n">
        <x:f>EDATE(B404,1)</x:f>
        <x:v>58468</x:v>
      </x:c>
      <x:c r="C405" s="189" t="n">
        <x:f>Plano!$B$7+A405/12</x:f>
        <x:v>68.33333333333334</x:v>
      </x:c>
      <x:c r="D405" s="190" t="n">
        <x:f>G404</x:f>
        <x:v>7131278.616361934</x:v>
      </x:c>
      <x:c r="E405" s="190" t="n">
        <x:f>IF(C405&lt;=Plano!$B$8,Plano!$B$17,0)</x:f>
        <x:v>0</x:v>
      </x:c>
      <x:c r="F405" s="190" t="n">
        <x:f>D405*Plano!$B$21</x:f>
        <x:v>33410.48937197996</x:v>
      </x:c>
      <x:c r="G405" s="190" t="n">
        <x:f>D405+E405+F405</x:f>
        <x:v>7164689.105733913</x:v>
      </x:c>
      <x:c r="H405" s="191" t="n">
        <x:f>IF(AND(C405&lt;=Plano!$B$8,G405&gt;=Plano!$B$24),1,0)</x:f>
        <x:v>0</x:v>
      </x:c>
      <x:c r="I405" s="192" t="n">
        <x:f>IFERROR(G405/Plano!$B$24,0)</x:f>
        <x:v>2.0767214799228735</x:v>
      </x:c>
      <x:c r="J405" s="193" t="n">
        <x:f>Plano!$B$24</x:f>
        <x:v>3450000</x:v>
      </x:c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87" t="n">
        <x:f>A405+1</x:f>
        <x:v>401</x:v>
      </x:c>
      <x:c r="B406" s="188" t="n">
        <x:f>EDATE(B405,1)</x:f>
        <x:v>58499</x:v>
      </x:c>
      <x:c r="C406" s="189" t="n">
        <x:f>Plano!$B$7+A406/12</x:f>
        <x:v>68.41666666666666</x:v>
      </x:c>
      <x:c r="D406" s="190" t="n">
        <x:f>G405</x:f>
        <x:v>7164689.105733913</x:v>
      </x:c>
      <x:c r="E406" s="190" t="n">
        <x:f>IF(C406&lt;=Plano!$B$8,Plano!$B$17,0)</x:f>
        <x:v>0</x:v>
      </x:c>
      <x:c r="F406" s="190" t="n">
        <x:f>D406*Plano!$B$21</x:f>
        <x:v>33567.019618535465</x:v>
      </x:c>
      <x:c r="G406" s="190" t="n">
        <x:f>D406+E406+F406</x:f>
        <x:v>7198256.125352449</x:v>
      </x:c>
      <x:c r="H406" s="191" t="n">
        <x:f>IF(AND(C406&lt;=Plano!$B$8,G406&gt;=Plano!$B$24),1,0)</x:f>
        <x:v>0</x:v>
      </x:c>
      <x:c r="I406" s="192" t="n">
        <x:f>IFERROR(G406/Plano!$B$24,0)</x:f>
        <x:v>2.086451050826797</x:v>
      </x:c>
      <x:c r="J406" s="193" t="n">
        <x:f>Plano!$B$24</x:f>
        <x:v>3450000</x:v>
      </x:c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87" t="n">
        <x:f>A406+1</x:f>
        <x:v>402</x:v>
      </x:c>
      <x:c r="B407" s="188" t="n">
        <x:f>EDATE(B406,1)</x:f>
        <x:v>58528</x:v>
      </x:c>
      <x:c r="C407" s="189" t="n">
        <x:f>Plano!$B$7+A407/12</x:f>
        <x:v>68.5</x:v>
      </x:c>
      <x:c r="D407" s="190" t="n">
        <x:f>G406</x:f>
        <x:v>7198256.125352449</x:v>
      </x:c>
      <x:c r="E407" s="190" t="n">
        <x:f>IF(C407&lt;=Plano!$B$8,Plano!$B$17,0)</x:f>
        <x:v>0</x:v>
      </x:c>
      <x:c r="F407" s="190" t="n">
        <x:f>D407*Plano!$B$21</x:f>
        <x:v>33724.28321915275</x:v>
      </x:c>
      <x:c r="G407" s="190" t="n">
        <x:f>D407+E407+F407</x:f>
        <x:v>7231980.408571602</x:v>
      </x:c>
      <x:c r="H407" s="191" t="n">
        <x:f>IF(AND(C407&lt;=Plano!$B$8,G407&gt;=Plano!$B$24),1,0)</x:f>
        <x:v>0</x:v>
      </x:c>
      <x:c r="I407" s="192" t="n">
        <x:f>IFERROR(G407/Plano!$B$24,0)</x:f>
        <x:v>2.096226205383073</x:v>
      </x:c>
      <x:c r="J407" s="193" t="n">
        <x:f>Plano!$B$24</x:f>
        <x:v>3450000</x:v>
      </x:c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87" t="n">
        <x:f>A407+1</x:f>
        <x:v>403</x:v>
      </x:c>
      <x:c r="B408" s="188" t="n">
        <x:f>EDATE(B407,1)</x:f>
        <x:v>58559</x:v>
      </x:c>
      <x:c r="C408" s="189" t="n">
        <x:f>Plano!$B$7+A408/12</x:f>
        <x:v>68.58333333333334</x:v>
      </x:c>
      <x:c r="D408" s="190" t="n">
        <x:f>G407</x:f>
        <x:v>7231980.408571602</x:v>
      </x:c>
      <x:c r="E408" s="190" t="n">
        <x:f>IF(C408&lt;=Plano!$B$8,Plano!$B$17,0)</x:f>
        <x:v>0</x:v>
      </x:c>
      <x:c r="F408" s="190" t="n">
        <x:f>D408*Plano!$B$21</x:f>
        <x:v>33882.28360964177</x:v>
      </x:c>
      <x:c r="G408" s="190" t="n">
        <x:f>D408+E408+F408</x:f>
        <x:v>7265862.692181244</x:v>
      </x:c>
      <x:c r="H408" s="191" t="n">
        <x:f>IF(AND(C408&lt;=Plano!$B$8,G408&gt;=Plano!$B$24),1,0)</x:f>
        <x:v>0</x:v>
      </x:c>
      <x:c r="I408" s="192" t="n">
        <x:f>IFERROR(G408/Plano!$B$24,0)</x:f>
        <x:v>2.106047157153984</x:v>
      </x:c>
      <x:c r="J408" s="193" t="n">
        <x:f>Plano!$B$24</x:f>
        <x:v>3450000</x:v>
      </x:c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87" t="n">
        <x:f>A408+1</x:f>
        <x:v>404</x:v>
      </x:c>
      <x:c r="B409" s="188" t="n">
        <x:f>EDATE(B408,1)</x:f>
        <x:v>58589</x:v>
      </x:c>
      <x:c r="C409" s="189" t="n">
        <x:f>Plano!$B$7+A409/12</x:f>
        <x:v>68.66666666666666</x:v>
      </x:c>
      <x:c r="D409" s="190" t="n">
        <x:f>G408</x:f>
        <x:v>7265862.692181244</x:v>
      </x:c>
      <x:c r="E409" s="190" t="n">
        <x:f>IF(C409&lt;=Plano!$B$8,Plano!$B$17,0)</x:f>
        <x:v>0</x:v>
      </x:c>
      <x:c r="F409" s="190" t="n">
        <x:f>D409*Plano!$B$21</x:f>
        <x:v>34041.02424190946</x:v>
      </x:c>
      <x:c r="G409" s="190" t="n">
        <x:f>D409+E409+F409</x:f>
        <x:v>7299903.716423153</x:v>
      </x:c>
      <x:c r="H409" s="191" t="n">
        <x:f>IF(AND(C409&lt;=Plano!$B$8,G409&gt;=Plano!$B$24),1,0)</x:f>
        <x:v>0</x:v>
      </x:c>
      <x:c r="I409" s="192" t="n">
        <x:f>IFERROR(G409/Plano!$B$24,0)</x:f>
        <x:v>2.1159141207023633</x:v>
      </x:c>
      <x:c r="J409" s="193" t="n">
        <x:f>Plano!$B$24</x:f>
        <x:v>3450000</x:v>
      </x:c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87" t="n">
        <x:f>A409+1</x:f>
        <x:v>405</x:v>
      </x:c>
      <x:c r="B410" s="188" t="n">
        <x:f>EDATE(B409,1)</x:f>
        <x:v>58620</x:v>
      </x:c>
      <x:c r="C410" s="189" t="n">
        <x:f>Plano!$B$7+A410/12</x:f>
        <x:v>68.75</x:v>
      </x:c>
      <x:c r="D410" s="190" t="n">
        <x:f>G409</x:f>
        <x:v>7299903.716423153</x:v>
      </x:c>
      <x:c r="E410" s="190" t="n">
        <x:f>IF(C410&lt;=Plano!$B$8,Plano!$B$17,0)</x:f>
        <x:v>0</x:v>
      </x:c>
      <x:c r="F410" s="190" t="n">
        <x:f>D410*Plano!$B$21</x:f>
        <x:v>34200.50858403517</x:v>
      </x:c>
      <x:c r="G410" s="190" t="n">
        <x:f>D410+E410+F410</x:f>
        <x:v>7334104.2250071885</x:v>
      </x:c>
      <x:c r="H410" s="191" t="n">
        <x:f>IF(AND(C410&lt;=Plano!$B$8,G410&gt;=Plano!$B$24),1,0)</x:f>
        <x:v>0</x:v>
      </x:c>
      <x:c r="I410" s="192" t="n">
        <x:f>IFERROR(G410/Plano!$B$24,0)</x:f>
        <x:v>2.1258273115962867</x:v>
      </x:c>
      <x:c r="J410" s="193" t="n">
        <x:f>Plano!$B$24</x:f>
        <x:v>3450000</x:v>
      </x:c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87" t="n">
        <x:f>A410+1</x:f>
        <x:v>406</x:v>
      </x:c>
      <x:c r="B411" s="188" t="n">
        <x:f>EDATE(B410,1)</x:f>
        <x:v>58650</x:v>
      </x:c>
      <x:c r="C411" s="189" t="n">
        <x:f>Plano!$B$7+A411/12</x:f>
        <x:v>68.83333333333334</x:v>
      </x:c>
      <x:c r="D411" s="190" t="n">
        <x:f>G410</x:f>
        <x:v>7334104.2250071885</x:v>
      </x:c>
      <x:c r="E411" s="190" t="n">
        <x:f>IF(C411&lt;=Plano!$B$8,Plano!$B$17,0)</x:f>
        <x:v>0</x:v>
      </x:c>
      <x:c r="F411" s="190" t="n">
        <x:f>D411*Plano!$B$21</x:f>
        <x:v>34360.74012034642</x:v>
      </x:c>
      <x:c r="G411" s="190" t="n">
        <x:f>D411+E411+F411</x:f>
        <x:v>7368464.965127535</x:v>
      </x:c>
      <x:c r="H411" s="191" t="n">
        <x:f>IF(AND(C411&lt;=Plano!$B$8,G411&gt;=Plano!$B$24),1,0)</x:f>
        <x:v>0</x:v>
      </x:c>
      <x:c r="I411" s="192" t="n">
        <x:f>IFERROR(G411/Plano!$B$24,0)</x:f>
        <x:v>2.1357869464137784</x:v>
      </x:c>
      <x:c r="J411" s="193" t="n">
        <x:f>Plano!$B$24</x:f>
        <x:v>3450000</x:v>
      </x:c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87" t="n">
        <x:f>A411+1</x:f>
        <x:v>407</x:v>
      </x:c>
      <x:c r="B412" s="188" t="n">
        <x:f>EDATE(B411,1)</x:f>
        <x:v>58681</x:v>
      </x:c>
      <x:c r="C412" s="189" t="n">
        <x:f>Plano!$B$7+A412/12</x:f>
        <x:v>68.91666666666666</x:v>
      </x:c>
      <x:c r="D412" s="190" t="n">
        <x:f>G411</x:f>
        <x:v>7368464.965127535</x:v>
      </x:c>
      <x:c r="E412" s="190" t="n">
        <x:f>IF(C412&lt;=Plano!$B$8,Plano!$B$17,0)</x:f>
        <x:v>0</x:v>
      </x:c>
      <x:c r="F412" s="190" t="n">
        <x:f>D412*Plano!$B$21</x:f>
        <x:v>34521.72235149501</x:v>
      </x:c>
      <x:c r="G412" s="190" t="n">
        <x:f>D412+E412+F412</x:f>
        <x:v>7402986.68747903</x:v>
      </x:c>
      <x:c r="H412" s="191" t="n">
        <x:f>IF(AND(C412&lt;=Plano!$B$8,G412&gt;=Plano!$B$24),1,0)</x:f>
        <x:v>0</x:v>
      </x:c>
      <x:c r="I412" s="192" t="n">
        <x:f>IFERROR(G412/Plano!$B$24,0)</x:f>
        <x:v>2.145793242747545</x:v>
      </x:c>
      <x:c r="J412" s="193" t="n">
        <x:f>Plano!$B$24</x:f>
        <x:v>3450000</x:v>
      </x:c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87" t="n">
        <x:f>A412+1</x:f>
        <x:v>408</x:v>
      </x:c>
      <x:c r="B413" s="188" t="n">
        <x:f>EDATE(B412,1)</x:f>
        <x:v>58712</x:v>
      </x:c>
      <x:c r="C413" s="189" t="n">
        <x:f>Plano!$B$7+A413/12</x:f>
        <x:v>69</x:v>
      </x:c>
      <x:c r="D413" s="190" t="n">
        <x:f>G412</x:f>
        <x:v>7402986.68747903</x:v>
      </x:c>
      <x:c r="E413" s="190" t="n">
        <x:f>IF(C413&lt;=Plano!$B$8,Plano!$B$17,0)</x:f>
        <x:v>0</x:v>
      </x:c>
      <x:c r="F413" s="190" t="n">
        <x:f>D413*Plano!$B$21</x:f>
        <x:v>34683.45879453354</x:v>
      </x:c>
      <x:c r="G413" s="190" t="n">
        <x:f>D413+E413+F413</x:f>
        <x:v>7437670.146273564</x:v>
      </x:c>
      <x:c r="H413" s="191" t="n">
        <x:f>IF(AND(C413&lt;=Plano!$B$8,G413&gt;=Plano!$B$24),1,0)</x:f>
        <x:v>0</x:v>
      </x:c>
      <x:c r="I413" s="192" t="n">
        <x:f>IFERROR(G413/Plano!$B$24,0)</x:f>
        <x:v>2.1558464192097286</x:v>
      </x:c>
      <x:c r="J413" s="193" t="n">
        <x:f>Plano!$B$24</x:f>
        <x:v>3450000</x:v>
      </x:c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87" t="n">
        <x:f>A413+1</x:f>
        <x:v>409</x:v>
      </x:c>
      <x:c r="B414" s="188" t="n">
        <x:f>EDATE(B413,1)</x:f>
        <x:v>58742</x:v>
      </x:c>
      <x:c r="C414" s="189" t="n">
        <x:f>Plano!$B$7+A414/12</x:f>
        <x:v>69.08333333333334</x:v>
      </x:c>
      <x:c r="D414" s="190" t="n">
        <x:f>G413</x:f>
        <x:v>7437670.146273564</x:v>
      </x:c>
      <x:c r="E414" s="190" t="n">
        <x:f>IF(C414&lt;=Plano!$B$8,Plano!$B$17,0)</x:f>
        <x:v>0</x:v>
      </x:c>
      <x:c r="F414" s="190" t="n">
        <x:f>D414*Plano!$B$21</x:f>
        <x:v>34845.95298299218</x:v>
      </x:c>
      <x:c r="G414" s="190" t="n">
        <x:f>D414+E414+F414</x:f>
        <x:v>7472516.099256556</x:v>
      </x:c>
      <x:c r="H414" s="191" t="n">
        <x:f>IF(AND(C414&lt;=Plano!$B$8,G414&gt;=Plano!$B$24),1,0)</x:f>
        <x:v>0</x:v>
      </x:c>
      <x:c r="I414" s="192" t="n">
        <x:f>IFERROR(G414/Plano!$B$24,0)</x:f>
        <x:v>2.165946695436683</x:v>
      </x:c>
      <x:c r="J414" s="193" t="n">
        <x:f>Plano!$B$24</x:f>
        <x:v>3450000</x:v>
      </x:c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87" t="n">
        <x:f>A414+1</x:f>
        <x:v>410</x:v>
      </x:c>
      <x:c r="B415" s="188" t="n">
        <x:f>EDATE(B414,1)</x:f>
        <x:v>58773</x:v>
      </x:c>
      <x:c r="C415" s="189" t="n">
        <x:f>Plano!$B$7+A415/12</x:f>
        <x:v>69.16666666666666</x:v>
      </x:c>
      <x:c r="D415" s="190" t="n">
        <x:f>G414</x:f>
        <x:v>7472516.099256556</x:v>
      </x:c>
      <x:c r="E415" s="190" t="n">
        <x:f>IF(C415&lt;=Plano!$B$8,Plano!$B$17,0)</x:f>
        <x:v>0</x:v>
      </x:c>
      <x:c r="F415" s="190" t="n">
        <x:f>D415*Plano!$B$21</x:f>
        <x:v>35009.20846695597</x:v>
      </x:c>
      <x:c r="G415" s="190" t="n">
        <x:f>D415+E415+F415</x:f>
        <x:v>7507525.307723512</x:v>
      </x:c>
      <x:c r="H415" s="191" t="n">
        <x:f>IF(AND(C415&lt;=Plano!$B$8,G415&gt;=Plano!$B$24),1,0)</x:f>
        <x:v>0</x:v>
      </x:c>
      <x:c r="I415" s="192" t="n">
        <x:f>IFERROR(G415/Plano!$B$24,0)</x:f>
        <x:v>2.1760942920937714</x:v>
      </x:c>
      <x:c r="J415" s="193" t="n">
        <x:f>Plano!$B$24</x:f>
        <x:v>3450000</x:v>
      </x:c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87" t="n">
        <x:f>A415+1</x:f>
        <x:v>411</x:v>
      </x:c>
      <x:c r="B416" s="188" t="n">
        <x:f>EDATE(B415,1)</x:f>
        <x:v>58803</x:v>
      </x:c>
      <x:c r="C416" s="189" t="n">
        <x:f>Plano!$B$7+A416/12</x:f>
        <x:v>69.25</x:v>
      </x:c>
      <x:c r="D416" s="190" t="n">
        <x:f>G415</x:f>
        <x:v>7507525.307723512</x:v>
      </x:c>
      <x:c r="E416" s="190" t="n">
        <x:f>IF(C416&lt;=Plano!$B$8,Plano!$B$17,0)</x:f>
        <x:v>0</x:v>
      </x:c>
      <x:c r="F416" s="190" t="n">
        <x:f>D416*Plano!$B$21</x:f>
        <x:v>35173.228813142276</x:v>
      </x:c>
      <x:c r="G416" s="190" t="n">
        <x:f>D416+E416+F416</x:f>
        <x:v>7542698.536536654</x:v>
      </x:c>
      <x:c r="H416" s="191" t="n">
        <x:f>IF(AND(C416&lt;=Plano!$B$8,G416&gt;=Plano!$B$24),1,0)</x:f>
        <x:v>0</x:v>
      </x:c>
      <x:c r="I416" s="192" t="n">
        <x:f>IFERROR(G416/Plano!$B$24,0)</x:f>
        <x:v>2.1862894308801897</x:v>
      </x:c>
      <x:c r="J416" s="193" t="n">
        <x:f>Plano!$B$24</x:f>
        <x:v>3450000</x:v>
      </x:c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87" t="n">
        <x:f>A416+1</x:f>
        <x:v>412</x:v>
      </x:c>
      <x:c r="B417" s="188" t="n">
        <x:f>EDATE(B416,1)</x:f>
        <x:v>58834</x:v>
      </x:c>
      <x:c r="C417" s="189" t="n">
        <x:f>Plano!$B$7+A417/12</x:f>
        <x:v>69.33333333333334</x:v>
      </x:c>
      <x:c r="D417" s="190" t="n">
        <x:f>G416</x:f>
        <x:v>7542698.536536654</x:v>
      </x:c>
      <x:c r="E417" s="190" t="n">
        <x:f>IF(C417&lt;=Plano!$B$8,Plano!$B$17,0)</x:f>
        <x:v>0</x:v>
      </x:c>
      <x:c r="F417" s="190" t="n">
        <x:f>D417*Plano!$B$21</x:f>
        <x:v>35338.01760497877</x:v>
      </x:c>
      <x:c r="G417" s="190" t="n">
        <x:f>D417+E417+F417</x:f>
        <x:v>7578036.554141633</x:v>
      </x:c>
      <x:c r="H417" s="191" t="n">
        <x:f>IF(AND(C417&lt;=Plano!$B$8,G417&gt;=Plano!$B$24),1,0)</x:f>
        <x:v>0</x:v>
      </x:c>
      <x:c r="I417" s="192" t="n">
        <x:f>IFERROR(G417/Plano!$B$24,0)</x:f>
        <x:v>2.196532334533807</x:v>
      </x:c>
      <x:c r="J417" s="193" t="n">
        <x:f>Plano!$B$24</x:f>
        <x:v>3450000</x:v>
      </x:c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87" t="n">
        <x:f>A417+1</x:f>
        <x:v>413</x:v>
      </x:c>
      <x:c r="B418" s="188" t="n">
        <x:f>EDATE(B417,1)</x:f>
        <x:v>58865</x:v>
      </x:c>
      <x:c r="C418" s="189" t="n">
        <x:f>Plano!$B$7+A418/12</x:f>
        <x:v>69.41666666666666</x:v>
      </x:c>
      <x:c r="D418" s="190" t="n">
        <x:f>G417</x:f>
        <x:v>7578036.554141633</x:v>
      </x:c>
      <x:c r="E418" s="190" t="n">
        <x:f>IF(C418&lt;=Plano!$B$8,Plano!$B$17,0)</x:f>
        <x:v>0</x:v>
      </x:c>
      <x:c r="F418" s="190" t="n">
        <x:f>D418*Plano!$B$21</x:f>
        <x:v>35503.57844268172</x:v>
      </x:c>
      <x:c r="G418" s="190" t="n">
        <x:f>D418+E418+F418</x:f>
        <x:v>7613540.132584315</x:v>
      </x:c>
      <x:c r="H418" s="191" t="n">
        <x:f>IF(AND(C418&lt;=Plano!$B$8,G418&gt;=Plano!$B$24),1,0)</x:f>
        <x:v>0</x:v>
      </x:c>
      <x:c r="I418" s="192" t="n">
        <x:f>IFERROR(G418/Plano!$B$24,0)</x:f>
        <x:v>2.2068232268360335</x:v>
      </x:c>
      <x:c r="J418" s="193" t="n">
        <x:f>Plano!$B$24</x:f>
        <x:v>3450000</x:v>
      </x:c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87" t="n">
        <x:f>A418+1</x:f>
        <x:v>414</x:v>
      </x:c>
      <x:c r="B419" s="188" t="n">
        <x:f>EDATE(B418,1)</x:f>
        <x:v>58893</x:v>
      </x:c>
      <x:c r="C419" s="189" t="n">
        <x:f>Plano!$B$7+A419/12</x:f>
        <x:v>69.5</x:v>
      </x:c>
      <x:c r="D419" s="190" t="n">
        <x:f>G418</x:f>
        <x:v>7613540.132584315</x:v>
      </x:c>
      <x:c r="E419" s="190" t="n">
        <x:f>IF(C419&lt;=Plano!$B$8,Plano!$B$17,0)</x:f>
        <x:v>0</x:v>
      </x:c>
      <x:c r="F419" s="190" t="n">
        <x:f>D419*Plano!$B$21</x:f>
        <x:v>35669.91494333461</x:v>
      </x:c>
      <x:c r="G419" s="190" t="n">
        <x:f>D419+E419+F419</x:f>
        <x:v>7649210.047527649</x:v>
      </x:c>
      <x:c r="H419" s="191" t="n">
        <x:f>IF(AND(C419&lt;=Plano!$B$8,G419&gt;=Plano!$B$24),1,0)</x:f>
        <x:v>0</x:v>
      </x:c>
      <x:c r="I419" s="192" t="n">
        <x:f>IFERROR(G419/Plano!$B$24,0)</x:f>
        <x:v>2.21716233261671</x:v>
      </x:c>
      <x:c r="J419" s="193" t="n">
        <x:f>Plano!$B$24</x:f>
        <x:v>3450000</x:v>
      </x:c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87" t="n">
        <x:f>A419+1</x:f>
        <x:v>415</x:v>
      </x:c>
      <x:c r="B420" s="188" t="n">
        <x:f>EDATE(B419,1)</x:f>
        <x:v>58924</x:v>
      </x:c>
      <x:c r="C420" s="189" t="n">
        <x:f>Plano!$B$7+A420/12</x:f>
        <x:v>69.58333333333334</x:v>
      </x:c>
      <x:c r="D420" s="190" t="n">
        <x:f>G419</x:f>
        <x:v>7649210.047527649</x:v>
      </x:c>
      <x:c r="E420" s="190" t="n">
        <x:f>IF(C420&lt;=Plano!$B$8,Plano!$B$17,0)</x:f>
        <x:v>0</x:v>
      </x:c>
      <x:c r="F420" s="190" t="n">
        <x:f>D420*Plano!$B$21</x:f>
        <x:v>35837.030740967224</x:v>
      </x:c>
      <x:c r="G420" s="190" t="n">
        <x:f>D420+E420+F420</x:f>
        <x:v>7685047.078268616</x:v>
      </x:c>
      <x:c r="H420" s="191" t="n">
        <x:f>IF(AND(C420&lt;=Plano!$B$8,G420&gt;=Plano!$B$24),1,0)</x:f>
        <x:v>0</x:v>
      </x:c>
      <x:c r="I420" s="192" t="n">
        <x:f>IFERROR(G420/Plano!$B$24,0)</x:f>
        <x:v>2.2275498777590195</x:v>
      </x:c>
      <x:c r="J420" s="193" t="n">
        <x:f>Plano!$B$24</x:f>
        <x:v>3450000</x:v>
      </x:c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87" t="n">
        <x:f>A420+1</x:f>
        <x:v>416</x:v>
      </x:c>
      <x:c r="B421" s="188" t="n">
        <x:f>EDATE(B420,1)</x:f>
        <x:v>58954</x:v>
      </x:c>
      <x:c r="C421" s="189" t="n">
        <x:f>Plano!$B$7+A421/12</x:f>
        <x:v>69.66666666666666</x:v>
      </x:c>
      <x:c r="D421" s="190" t="n">
        <x:f>G420</x:f>
        <x:v>7685047.078268616</x:v>
      </x:c>
      <x:c r="E421" s="190" t="n">
        <x:f>IF(C421&lt;=Plano!$B$8,Plano!$B$17,0)</x:f>
        <x:v>0</x:v>
      </x:c>
      <x:c r="F421" s="190" t="n">
        <x:f>D421*Plano!$B$21</x:f>
        <x:v>36004.929486634974</x:v>
      </x:c>
      <x:c r="G421" s="190" t="n">
        <x:f>D421+E421+F421</x:f>
        <x:v>7721052.007755252</x:v>
      </x:c>
      <x:c r="H421" s="191" t="n">
        <x:f>IF(AND(C421&lt;=Plano!$B$8,G421&gt;=Plano!$B$24),1,0)</x:f>
        <x:v>0</x:v>
      </x:c>
      <x:c r="I421" s="192" t="n">
        <x:f>IFERROR(G421/Plano!$B$24,0)</x:f>
        <x:v>2.2379860892044205</x:v>
      </x:c>
      <x:c r="J421" s="193" t="n">
        <x:f>Plano!$B$24</x:f>
        <x:v>3450000</x:v>
      </x:c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87" t="n">
        <x:f>A421+1</x:f>
        <x:v>417</x:v>
      </x:c>
      <x:c r="B422" s="188" t="n">
        <x:f>EDATE(B421,1)</x:f>
        <x:v>58985</x:v>
      </x:c>
      <x:c r="C422" s="189" t="n">
        <x:f>Plano!$B$7+A422/12</x:f>
        <x:v>69.75</x:v>
      </x:c>
      <x:c r="D422" s="190" t="n">
        <x:f>G421</x:f>
        <x:v>7721052.007755252</x:v>
      </x:c>
      <x:c r="E422" s="190" t="n">
        <x:f>IF(C422&lt;=Plano!$B$8,Plano!$B$17,0)</x:f>
        <x:v>0</x:v>
      </x:c>
      <x:c r="F422" s="190" t="n">
        <x:f>D422*Plano!$B$21</x:f>
        <x:v>36173.614848498706</x:v>
      </x:c>
      <x:c r="G422" s="190" t="n">
        <x:f>D422+E422+F422</x:f>
        <x:v>7757225.62260375</x:v>
      </x:c>
      <x:c r="H422" s="191" t="n">
        <x:f>IF(AND(C422&lt;=Plano!$B$8,G422&gt;=Plano!$B$24),1,0)</x:f>
        <x:v>0</x:v>
      </x:c>
      <x:c r="I422" s="192" t="n">
        <x:f>IFERROR(G422/Plano!$B$24,0)</x:f>
        <x:v>2.2484711949576086</x:v>
      </x:c>
      <x:c r="J422" s="193" t="n">
        <x:f>Plano!$B$24</x:f>
        <x:v>3450000</x:v>
      </x:c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87" t="n">
        <x:f>A422+1</x:f>
        <x:v>418</x:v>
      </x:c>
      <x:c r="B423" s="188" t="n">
        <x:f>EDATE(B422,1)</x:f>
        <x:v>59015</x:v>
      </x:c>
      <x:c r="C423" s="189" t="n">
        <x:f>Plano!$B$7+A423/12</x:f>
        <x:v>69.83333333333334</x:v>
      </x:c>
      <x:c r="D423" s="190" t="n">
        <x:f>G422</x:f>
        <x:v>7757225.62260375</x:v>
      </x:c>
      <x:c r="E423" s="190" t="n">
        <x:f>IF(C423&lt;=Plano!$B$8,Plano!$B$17,0)</x:f>
        <x:v>0</x:v>
      </x:c>
      <x:c r="F423" s="190" t="n">
        <x:f>D423*Plano!$B$21</x:f>
        <x:v>36343.090511904826</x:v>
      </x:c>
      <x:c r="G423" s="190" t="n">
        <x:f>D423+E423+F423</x:f>
        <x:v>7793568.713115655</x:v>
      </x:c>
      <x:c r="H423" s="191" t="n">
        <x:f>IF(AND(C423&lt;=Plano!$B$8,G423&gt;=Plano!$B$24),1,0)</x:f>
        <x:v>0</x:v>
      </x:c>
      <x:c r="I423" s="192" t="n">
        <x:f>IFERROR(G423/Plano!$B$24,0)</x:f>
        <x:v>2.259005424091494</x:v>
      </x:c>
      <x:c r="J423" s="193" t="n">
        <x:f>Plano!$B$24</x:f>
        <x:v>3450000</x:v>
      </x:c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87" t="n">
        <x:f>A423+1</x:f>
        <x:v>419</x:v>
      </x:c>
      <x:c r="B424" s="188" t="n">
        <x:f>EDATE(B423,1)</x:f>
        <x:v>59046</x:v>
      </x:c>
      <x:c r="C424" s="189" t="n">
        <x:f>Plano!$B$7+A424/12</x:f>
        <x:v>69.91666666666666</x:v>
      </x:c>
      <x:c r="D424" s="190" t="n">
        <x:f>G423</x:f>
        <x:v>7793568.713115655</x:v>
      </x:c>
      <x:c r="E424" s="190" t="n">
        <x:f>IF(C424&lt;=Plano!$B$8,Plano!$B$17,0)</x:f>
        <x:v>0</x:v>
      </x:c>
      <x:c r="F424" s="190" t="n">
        <x:f>D424*Plano!$B$21</x:f>
        <x:v>36513.36017946584</x:v>
      </x:c>
      <x:c r="G424" s="190" t="n">
        <x:f>D424+E424+F424</x:f>
        <x:v>7830082.073295121</x:v>
      </x:c>
      <x:c r="H424" s="191" t="n">
        <x:f>IF(AND(C424&lt;=Plano!$B$8,G424&gt;=Plano!$B$24),1,0)</x:f>
        <x:v>0</x:v>
      </x:c>
      <x:c r="I424" s="192" t="n">
        <x:f>IFERROR(G424/Plano!$B$24,0)</x:f>
        <x:v>2.269589006752209</x:v>
      </x:c>
      <x:c r="J424" s="193" t="n">
        <x:f>Plano!$B$24</x:f>
        <x:v>3450000</x:v>
      </x:c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87" t="n">
        <x:f>A424+1</x:f>
        <x:v>420</x:v>
      </x:c>
      <x:c r="B425" s="188" t="n">
        <x:f>EDATE(B424,1)</x:f>
        <x:v>59077</x:v>
      </x:c>
      <x:c r="C425" s="189" t="n">
        <x:f>Plano!$B$7+A425/12</x:f>
        <x:v>70</x:v>
      </x:c>
      <x:c r="D425" s="190" t="n">
        <x:f>G424</x:f>
        <x:v>7830082.073295121</x:v>
      </x:c>
      <x:c r="E425" s="190" t="n">
        <x:f>IF(C425&lt;=Plano!$B$8,Plano!$B$17,0)</x:f>
        <x:v>0</x:v>
      </x:c>
      <x:c r="F425" s="190" t="n">
        <x:f>D425*Plano!$B$21</x:f>
        <x:v>36684.427571141205</x:v>
      </x:c>
      <x:c r="G425" s="190" t="n">
        <x:f>D425+E425+F425</x:f>
        <x:v>7866766.500866262</x:v>
      </x:c>
      <x:c r="H425" s="191" t="n">
        <x:f>IF(AND(C425&lt;=Plano!$B$8,G425&gt;=Plano!$B$24),1,0)</x:f>
        <x:v>0</x:v>
      </x:c>
      <x:c r="I425" s="192" t="n">
        <x:f>IFERROR(G425/Plano!$B$24,0)</x:f>
        <x:v>2.280222174164134</x:v>
      </x:c>
      <x:c r="J425" s="193" t="n">
        <x:f>Plano!$B$24</x:f>
        <x:v>3450000</x:v>
      </x:c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87" t="n">
        <x:f>A425+1</x:f>
        <x:v>421</x:v>
      </x:c>
      <x:c r="B426" s="188" t="n">
        <x:f>EDATE(B425,1)</x:f>
        <x:v>59107</x:v>
      </x:c>
      <x:c r="C426" s="189" t="n">
        <x:f>Plano!$B$7+A426/12</x:f>
        <x:v>70.08333333333334</x:v>
      </x:c>
      <x:c r="D426" s="190" t="n">
        <x:f>G425</x:f>
        <x:v>7866766.500866262</x:v>
      </x:c>
      <x:c r="E426" s="190" t="n">
        <x:f>IF(C426&lt;=Plano!$B$8,Plano!$B$17,0)</x:f>
        <x:v>0</x:v>
      </x:c>
      <x:c r="F426" s="190" t="n">
        <x:f>D426*Plano!$B$21</x:f>
        <x:v>36856.29642431862</x:v>
      </x:c>
      <x:c r="G426" s="190" t="n">
        <x:f>D426+E426+F426</x:f>
        <x:v>7903622.797290581</x:v>
      </x:c>
      <x:c r="H426" s="191" t="n">
        <x:f>IF(AND(C426&lt;=Plano!$B$8,G426&gt;=Plano!$B$24),1,0)</x:f>
        <x:v>0</x:v>
      </x:c>
      <x:c r="I426" s="192" t="n">
        <x:f>IFERROR(G426/Plano!$B$24,0)</x:f>
        <x:v>2.290905158634951</x:v>
      </x:c>
      <x:c r="J426" s="193" t="n">
        <x:f>Plano!$B$24</x:f>
        <x:v>3450000</x:v>
      </x:c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87" t="n">
        <x:f>A426+1</x:f>
        <x:v>422</x:v>
      </x:c>
      <x:c r="B427" s="188" t="n">
        <x:f>EDATE(B426,1)</x:f>
        <x:v>59138</x:v>
      </x:c>
      <x:c r="C427" s="189" t="n">
        <x:f>Plano!$B$7+A427/12</x:f>
        <x:v>70.16666666666666</x:v>
      </x:c>
      <x:c r="D427" s="190" t="n">
        <x:f>G426</x:f>
        <x:v>7903622.797290581</x:v>
      </x:c>
      <x:c r="E427" s="190" t="n">
        <x:f>IF(C427&lt;=Plano!$B$8,Plano!$B$17,0)</x:f>
        <x:v>0</x:v>
      </x:c>
      <x:c r="F427" s="190" t="n">
        <x:f>D427*Plano!$B$21</x:f>
        <x:v>37028.97049389571</x:v>
      </x:c>
      <x:c r="G427" s="190" t="n">
        <x:f>D427+E427+F427</x:f>
        <x:v>7940651.767784477</x:v>
      </x:c>
      <x:c r="H427" s="191" t="n">
        <x:f>IF(AND(C427&lt;=Plano!$B$8,G427&gt;=Plano!$B$24),1,0)</x:f>
        <x:v>0</x:v>
      </x:c>
      <x:c r="I427" s="192" t="n">
        <x:f>IFERROR(G427/Plano!$B$24,0)</x:f>
        <x:v>2.301638193560718</x:v>
      </x:c>
      <x:c r="J427" s="193" t="n">
        <x:f>Plano!$B$24</x:f>
        <x:v>3450000</x:v>
      </x:c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87" t="n">
        <x:f>A427+1</x:f>
        <x:v>423</x:v>
      </x:c>
      <x:c r="B428" s="188" t="n">
        <x:f>EDATE(B427,1)</x:f>
        <x:v>59168</x:v>
      </x:c>
      <x:c r="C428" s="189" t="n">
        <x:f>Plano!$B$7+A428/12</x:f>
        <x:v>70.25</x:v>
      </x:c>
      <x:c r="D428" s="190" t="n">
        <x:f>G427</x:f>
        <x:v>7940651.767784477</x:v>
      </x:c>
      <x:c r="E428" s="190" t="n">
        <x:f>IF(C428&lt;=Plano!$B$8,Plano!$B$17,0)</x:f>
        <x:v>0</x:v>
      </x:c>
      <x:c r="F428" s="190" t="n">
        <x:f>D428*Plano!$B$21</x:f>
        <x:v>37202.45355236199</x:v>
      </x:c>
      <x:c r="G428" s="190" t="n">
        <x:f>D428+E428+F428</x:f>
        <x:v>7977854.221336839</x:v>
      </x:c>
      <x:c r="H428" s="191" t="n">
        <x:f>IF(AND(C428&lt;=Plano!$B$8,G428&gt;=Plano!$B$24),1,0)</x:f>
        <x:v>0</x:v>
      </x:c>
      <x:c r="I428" s="192" t="n">
        <x:f>IFERROR(G428/Plano!$B$24,0)</x:f>
        <x:v>2.3124215134309676</x:v>
      </x:c>
      <x:c r="J428" s="193" t="n">
        <x:f>Plano!$B$24</x:f>
        <x:v>3450000</x:v>
      </x:c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87" t="n">
        <x:f>A428+1</x:f>
        <x:v>424</x:v>
      </x:c>
      <x:c r="B429" s="188" t="n">
        <x:f>EDATE(B428,1)</x:f>
        <x:v>59199</x:v>
      </x:c>
      <x:c r="C429" s="189" t="n">
        <x:f>Plano!$B$7+A429/12</x:f>
        <x:v>70.33333333333334</x:v>
      </x:c>
      <x:c r="D429" s="190" t="n">
        <x:f>G428</x:f>
        <x:v>7977854.221336839</x:v>
      </x:c>
      <x:c r="E429" s="190" t="n">
        <x:f>IF(C429&lt;=Plano!$B$8,Plano!$B$17,0)</x:f>
        <x:v>0</x:v>
      </x:c>
      <x:c r="F429" s="190" t="n">
        <x:f>D429*Plano!$B$21</x:f>
        <x:v>37376.749389881355</x:v>
      </x:c>
      <x:c r="G429" s="190" t="n">
        <x:f>D429+E429+F429</x:f>
        <x:v>8015230.97072672</x:v>
      </x:c>
      <x:c r="H429" s="191" t="n">
        <x:f>IF(AND(C429&lt;=Plano!$B$8,G429&gt;=Plano!$B$24),1,0)</x:f>
        <x:v>0</x:v>
      </x:c>
      <x:c r="I429" s="192" t="n">
        <x:f>IFERROR(G429/Plano!$B$24,0)</x:f>
        <x:v>2.323255353833832</x:v>
      </x:c>
      <x:c r="J429" s="193" t="n">
        <x:f>Plano!$B$24</x:f>
        <x:v>3450000</x:v>
      </x:c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87" t="n">
        <x:f>A429+1</x:f>
        <x:v>425</x:v>
      </x:c>
      <x:c r="B430" s="188" t="n">
        <x:f>EDATE(B429,1)</x:f>
        <x:v>59230</x:v>
      </x:c>
      <x:c r="C430" s="189" t="n">
        <x:f>Plano!$B$7+A430/12</x:f>
        <x:v>70.41666666666666</x:v>
      </x:c>
      <x:c r="D430" s="190" t="n">
        <x:f>G429</x:f>
        <x:v>8015230.97072672</x:v>
      </x:c>
      <x:c r="E430" s="190" t="n">
        <x:f>IF(C430&lt;=Plano!$B$8,Plano!$B$17,0)</x:f>
        <x:v>0</x:v>
      </x:c>
      <x:c r="F430" s="190" t="n">
        <x:f>D430*Plano!$B$21</x:f>
        <x:v>37551.86181437486</x:v>
      </x:c>
      <x:c r="G430" s="190" t="n">
        <x:f>D430+E430+F430</x:f>
        <x:v>8052782.832541095</x:v>
      </x:c>
      <x:c r="H430" s="191" t="n">
        <x:f>IF(AND(C430&lt;=Plano!$B$8,G430&gt;=Plano!$B$24),1,0)</x:f>
        <x:v>0</x:v>
      </x:c>
      <x:c r="I430" s="192" t="n">
        <x:f>IFERROR(G430/Plano!$B$24,0)</x:f>
        <x:v>2.334139951461187</x:v>
      </x:c>
      <x:c r="J430" s="193" t="n">
        <x:f>Plano!$B$24</x:f>
        <x:v>3450000</x:v>
      </x:c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87" t="n">
        <x:f>A430+1</x:f>
        <x:v>426</x:v>
      </x:c>
      <x:c r="B431" s="188" t="n">
        <x:f>EDATE(B430,1)</x:f>
        <x:v>59258</x:v>
      </x:c>
      <x:c r="C431" s="189" t="n">
        <x:f>Plano!$B$7+A431/12</x:f>
        <x:v>70.5</x:v>
      </x:c>
      <x:c r="D431" s="190" t="n">
        <x:f>G430</x:f>
        <x:v>8052782.832541095</x:v>
      </x:c>
      <x:c r="E431" s="190" t="n">
        <x:f>IF(C431&lt;=Plano!$B$8,Plano!$B$17,0)</x:f>
        <x:v>0</x:v>
      </x:c>
      <x:c r="F431" s="190" t="n">
        <x:f>D431*Plano!$B$21</x:f>
        <x:v>37727.79465160389</x:v>
      </x:c>
      <x:c r="G431" s="190" t="n">
        <x:f>D431+E431+F431</x:f>
        <x:v>8090510.627192699</x:v>
      </x:c>
      <x:c r="H431" s="191" t="n">
        <x:f>IF(AND(C431&lt;=Plano!$B$8,G431&gt;=Plano!$B$24),1,0)</x:f>
        <x:v>0</x:v>
      </x:c>
      <x:c r="I431" s="192" t="n">
        <x:f>IFERROR(G431/Plano!$B$24,0)</x:f>
        <x:v>2.345075544113826</x:v>
      </x:c>
      <x:c r="J431" s="193" t="n">
        <x:f>Plano!$B$24</x:f>
        <x:v>3450000</x:v>
      </x:c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87" t="n">
        <x:f>A431+1</x:f>
        <x:v>427</x:v>
      </x:c>
      <x:c r="B432" s="188" t="n">
        <x:f>EDATE(B431,1)</x:f>
        <x:v>59289</x:v>
      </x:c>
      <x:c r="C432" s="189" t="n">
        <x:f>Plano!$B$7+A432/12</x:f>
        <x:v>70.58333333333334</x:v>
      </x:c>
      <x:c r="D432" s="190" t="n">
        <x:f>G431</x:f>
        <x:v>8090510.627192699</x:v>
      </x:c>
      <x:c r="E432" s="190" t="n">
        <x:f>IF(C432&lt;=Plano!$B$8,Plano!$B$17,0)</x:f>
        <x:v>0</x:v>
      </x:c>
      <x:c r="F432" s="190" t="n">
        <x:f>D432*Plano!$B$21</x:f>
        <x:v>37904.55174525376</x:v>
      </x:c>
      <x:c r="G432" s="190" t="n">
        <x:f>D432+E432+F432</x:f>
        <x:v>8128415.178937953</x:v>
      </x:c>
      <x:c r="H432" s="191" t="n">
        <x:f>IF(AND(C432&lt;=Plano!$B$8,G432&gt;=Plano!$B$24),1,0)</x:f>
        <x:v>0</x:v>
      </x:c>
      <x:c r="I432" s="192" t="n">
        <x:f>IFERROR(G432/Plano!$B$24,0)</x:f>
        <x:v>2.356062370706653</x:v>
      </x:c>
      <x:c r="J432" s="193" t="n">
        <x:f>Plano!$B$24</x:f>
        <x:v>3450000</x:v>
      </x:c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87" t="n">
        <x:f>A432+1</x:f>
        <x:v>428</x:v>
      </x:c>
      <x:c r="B433" s="188" t="n">
        <x:f>EDATE(B432,1)</x:f>
        <x:v>59319</x:v>
      </x:c>
      <x:c r="C433" s="189" t="n">
        <x:f>Plano!$B$7+A433/12</x:f>
        <x:v>70.66666666666666</x:v>
      </x:c>
      <x:c r="D433" s="190" t="n">
        <x:f>G432</x:f>
        <x:v>8128415.178937953</x:v>
      </x:c>
      <x:c r="E433" s="190" t="n">
        <x:f>IF(C433&lt;=Plano!$B$8,Plano!$B$17,0)</x:f>
        <x:v>0</x:v>
      </x:c>
      <x:c r="F433" s="190" t="n">
        <x:f>D433*Plano!$B$21</x:f>
        <x:v>38082.13695701773</x:v>
      </x:c>
      <x:c r="G433" s="190" t="n">
        <x:f>D433+E433+F433</x:f>
        <x:v>8166497.315894971</x:v>
      </x:c>
      <x:c r="H433" s="191" t="n">
        <x:f>IF(AND(C433&lt;=Plano!$B$8,G433&gt;=Plano!$B$24),1,0)</x:f>
        <x:v>0</x:v>
      </x:c>
      <x:c r="I433" s="192" t="n">
        <x:f>IFERROR(G433/Plano!$B$24,0)</x:f>
        <x:v>2.3671006712739047</x:v>
      </x:c>
      <x:c r="J433" s="193" t="n">
        <x:f>Plano!$B$24</x:f>
        <x:v>3450000</x:v>
      </x:c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87" t="n">
        <x:f>A433+1</x:f>
        <x:v>429</x:v>
      </x:c>
      <x:c r="B434" s="188" t="n">
        <x:f>EDATE(B433,1)</x:f>
        <x:v>59350</x:v>
      </x:c>
      <x:c r="C434" s="189" t="n">
        <x:f>Plano!$B$7+A434/12</x:f>
        <x:v>70.75</x:v>
      </x:c>
      <x:c r="D434" s="190" t="n">
        <x:f>G433</x:f>
        <x:v>8166497.315894971</x:v>
      </x:c>
      <x:c r="E434" s="190" t="n">
        <x:f>IF(C434&lt;=Plano!$B$8,Plano!$B$17,0)</x:f>
        <x:v>0</x:v>
      </x:c>
      <x:c r="F434" s="190" t="n">
        <x:f>D434*Plano!$B$21</x:f>
        <x:v>38260.554166681286</x:v>
      </x:c>
      <x:c r="G434" s="190" t="n">
        <x:f>D434+E434+F434</x:f>
        <x:v>8204757.870061652</x:v>
      </x:c>
      <x:c r="H434" s="191" t="n">
        <x:f>IF(AND(C434&lt;=Plano!$B$8,G434&gt;=Plano!$B$24),1,0)</x:f>
        <x:v>0</x:v>
      </x:c>
      <x:c r="I434" s="192" t="n">
        <x:f>IFERROR(G434/Plano!$B$24,0)</x:f>
        <x:v>2.3781906869743916</x:v>
      </x:c>
      <x:c r="J434" s="193" t="n">
        <x:f>Plano!$B$24</x:f>
        <x:v>3450000</x:v>
      </x:c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87" t="n">
        <x:f>A434+1</x:f>
        <x:v>430</x:v>
      </x:c>
      <x:c r="B435" s="188" t="n">
        <x:f>EDATE(B434,1)</x:f>
        <x:v>59380</x:v>
      </x:c>
      <x:c r="C435" s="189" t="n">
        <x:f>Plano!$B$7+A435/12</x:f>
        <x:v>70.83333333333334</x:v>
      </x:c>
      <x:c r="D435" s="190" t="n">
        <x:f>G434</x:f>
        <x:v>8204757.870061652</x:v>
      </x:c>
      <x:c r="E435" s="190" t="n">
        <x:f>IF(C435&lt;=Plano!$B$8,Plano!$B$17,0)</x:f>
        <x:v>0</x:v>
      </x:c>
      <x:c r="F435" s="190" t="n">
        <x:f>D435*Plano!$B$21</x:f>
        <x:v>38439.807272207</x:v>
      </x:c>
      <x:c r="G435" s="190" t="n">
        <x:f>D435+E435+F435</x:f>
        <x:v>8243197.677333859</x:v>
      </x:c>
      <x:c r="H435" s="191" t="n">
        <x:f>IF(AND(C435&lt;=Plano!$B$8,G435&gt;=Plano!$B$24),1,0)</x:f>
        <x:v>0</x:v>
      </x:c>
      <x:c r="I435" s="192" t="n">
        <x:f>IFERROR(G435/Plano!$B$24,0)</x:f>
        <x:v>2.3893326600967706</x:v>
      </x:c>
      <x:c r="J435" s="193" t="n">
        <x:f>Plano!$B$24</x:f>
        <x:v>3450000</x:v>
      </x:c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87" t="n">
        <x:f>A435+1</x:f>
        <x:v>431</x:v>
      </x:c>
      <x:c r="B436" s="188" t="n">
        <x:f>EDATE(B435,1)</x:f>
        <x:v>59411</x:v>
      </x:c>
      <x:c r="C436" s="189" t="n">
        <x:f>Plano!$B$7+A436/12</x:f>
        <x:v>70.91666666666666</x:v>
      </x:c>
      <x:c r="D436" s="190" t="n">
        <x:f>G435</x:f>
        <x:v>8243197.677333859</x:v>
      </x:c>
      <x:c r="E436" s="190" t="n">
        <x:f>IF(C436&lt;=Plano!$B$8,Plano!$B$17,0)</x:f>
        <x:v>0</x:v>
      </x:c>
      <x:c r="F436" s="190" t="n">
        <x:f>D436*Plano!$B$21</x:f>
        <x:v>38619.90018981961</x:v>
      </x:c>
      <x:c r="G436" s="190" t="n">
        <x:f>D436+E436+F436</x:f>
        <x:v>8281817.577523679</x:v>
      </x:c>
      <x:c r="H436" s="191" t="n">
        <x:f>IF(AND(C436&lt;=Plano!$B$8,G436&gt;=Plano!$B$24),1,0)</x:f>
        <x:v>0</x:v>
      </x:c>
      <x:c r="I436" s="192" t="n">
        <x:f>IFERROR(G436/Plano!$B$24,0)</x:f>
        <x:v>2.4005268340648342</x:v>
      </x:c>
      <x:c r="J436" s="193" t="n">
        <x:f>Plano!$B$24</x:f>
        <x:v>3450000</x:v>
      </x:c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87" t="n">
        <x:f>A436+1</x:f>
        <x:v>432</x:v>
      </x:c>
      <x:c r="B437" s="188" t="n">
        <x:f>EDATE(B436,1)</x:f>
        <x:v>59442</x:v>
      </x:c>
      <x:c r="C437" s="189" t="n">
        <x:f>Plano!$B$7+A437/12</x:f>
        <x:v>71</x:v>
      </x:c>
      <x:c r="D437" s="190" t="n">
        <x:f>G436</x:f>
        <x:v>8281817.577523679</x:v>
      </x:c>
      <x:c r="E437" s="190" t="n">
        <x:f>IF(C437&lt;=Plano!$B$8,Plano!$B$17,0)</x:f>
        <x:v>0</x:v>
      </x:c>
      <x:c r="F437" s="190" t="n">
        <x:f>D437*Plano!$B$21</x:f>
        <x:v>38800.83685409163</x:v>
      </x:c>
      <x:c r="G437" s="190" t="n">
        <x:f>D437+E437+F437</x:f>
        <x:v>8320618.41437777</x:v>
      </x:c>
      <x:c r="H437" s="191" t="n">
        <x:f>IF(AND(C437&lt;=Plano!$B$8,G437&gt;=Plano!$B$24),1,0)</x:f>
        <x:v>0</x:v>
      </x:c>
      <x:c r="I437" s="192" t="n">
        <x:f>IFERROR(G437/Plano!$B$24,0)</x:f>
        <x:v>2.411773453442832</x:v>
      </x:c>
      <x:c r="J437" s="193" t="n">
        <x:f>Plano!$B$24</x:f>
        <x:v>3450000</x:v>
      </x:c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87" t="n">
        <x:f>A437+1</x:f>
        <x:v>433</x:v>
      </x:c>
      <x:c r="B438" s="188" t="n">
        <x:f>EDATE(B437,1)</x:f>
        <x:v>59472</x:v>
      </x:c>
      <x:c r="C438" s="189" t="n">
        <x:f>Plano!$B$7+A438/12</x:f>
        <x:v>71.08333333333334</x:v>
      </x:c>
      <x:c r="D438" s="190" t="n">
        <x:f>G437</x:f>
        <x:v>8320618.41437777</x:v>
      </x:c>
      <x:c r="E438" s="190" t="n">
        <x:f>IF(C438&lt;=Plano!$B$8,Plano!$B$17,0)</x:f>
        <x:v>0</x:v>
      </x:c>
      <x:c r="F438" s="190" t="n">
        <x:f>D438*Plano!$B$21</x:f>
        <x:v>38982.62121802928</x:v>
      </x:c>
      <x:c r="G438" s="190" t="n">
        <x:f>D438+E438+F438</x:f>
        <x:v>8359601.0355958</x:v>
      </x:c>
      <x:c r="H438" s="191" t="n">
        <x:f>IF(AND(C438&lt;=Plano!$B$8,G438&gt;=Plano!$B$24),1,0)</x:f>
        <x:v>0</x:v>
      </x:c>
      <x:c r="I438" s="192" t="n">
        <x:f>IFERROR(G438/Plano!$B$24,0)</x:f>
        <x:v>2.4230727639408114</x:v>
      </x:c>
      <x:c r="J438" s="193" t="n">
        <x:f>Plano!$B$24</x:f>
        <x:v>3450000</x:v>
      </x:c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87" t="n">
        <x:f>A438+1</x:f>
        <x:v>434</x:v>
      </x:c>
      <x:c r="B439" s="188" t="n">
        <x:f>EDATE(B438,1)</x:f>
        <x:v>59503</x:v>
      </x:c>
      <x:c r="C439" s="189" t="n">
        <x:f>Plano!$B$7+A439/12</x:f>
        <x:v>71.16666666666666</x:v>
      </x:c>
      <x:c r="D439" s="190" t="n">
        <x:f>G438</x:f>
        <x:v>8359601.0355958</x:v>
      </x:c>
      <x:c r="E439" s="190" t="n">
        <x:f>IF(C439&lt;=Plano!$B$8,Plano!$B$17,0)</x:f>
        <x:v>0</x:v>
      </x:c>
      <x:c r="F439" s="190" t="n">
        <x:f>D439*Plano!$B$21</x:f>
        <x:v>39165.25725315889</x:v>
      </x:c>
      <x:c r="G439" s="190" t="n">
        <x:f>D439+E439+F439</x:f>
        <x:v>8398766.29284896</x:v>
      </x:c>
      <x:c r="H439" s="191" t="n">
        <x:f>IF(AND(C439&lt;=Plano!$B$8,G439&gt;=Plano!$B$24),1,0)</x:f>
        <x:v>0</x:v>
      </x:c>
      <x:c r="I439" s="192" t="n">
        <x:f>IFERROR(G439/Plano!$B$24,0)</x:f>
        <x:v>2.434425012419988</x:v>
      </x:c>
      <x:c r="J439" s="193" t="n">
        <x:f>Plano!$B$24</x:f>
        <x:v>3450000</x:v>
      </x:c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87" t="n">
        <x:f>A439+1</x:f>
        <x:v>435</x:v>
      </x:c>
      <x:c r="B440" s="188" t="n">
        <x:f>EDATE(B439,1)</x:f>
        <x:v>59533</x:v>
      </x:c>
      <x:c r="C440" s="189" t="n">
        <x:f>Plano!$B$7+A440/12</x:f>
        <x:v>71.25</x:v>
      </x:c>
      <x:c r="D440" s="190" t="n">
        <x:f>G439</x:f>
        <x:v>8398766.29284896</x:v>
      </x:c>
      <x:c r="E440" s="190" t="n">
        <x:f>IF(C440&lt;=Plano!$B$8,Plano!$B$17,0)</x:f>
        <x:v>0</x:v>
      </x:c>
      <x:c r="F440" s="190" t="n">
        <x:f>D440*Plano!$B$21</x:f>
        <x:v>39348.74894961361</x:v>
      </x:c>
      <x:c r="G440" s="190" t="n">
        <x:f>D440+E440+F440</x:f>
        <x:v>8438115.041798573</x:v>
      </x:c>
      <x:c r="H440" s="191" t="n">
        <x:f>IF(AND(C440&lt;=Plano!$B$8,G440&gt;=Plano!$B$24),1,0)</x:f>
        <x:v>0</x:v>
      </x:c>
      <x:c r="I440" s="192" t="n">
        <x:f>IFERROR(G440/Plano!$B$24,0)</x:f>
        <x:v>2.445830446898137</x:v>
      </x:c>
      <x:c r="J440" s="193" t="n">
        <x:f>Plano!$B$24</x:f>
        <x:v>3450000</x:v>
      </x:c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87" t="n">
        <x:f>A440+1</x:f>
        <x:v>436</x:v>
      </x:c>
      <x:c r="B441" s="188" t="n">
        <x:f>EDATE(B440,1)</x:f>
        <x:v>59564</x:v>
      </x:c>
      <x:c r="C441" s="189" t="n">
        <x:f>Plano!$B$7+A441/12</x:f>
        <x:v>71.33333333333334</x:v>
      </x:c>
      <x:c r="D441" s="190" t="n">
        <x:f>G440</x:f>
        <x:v>8438115.041798573</x:v>
      </x:c>
      <x:c r="E441" s="190" t="n">
        <x:f>IF(C441&lt;=Plano!$B$8,Plano!$B$17,0)</x:f>
        <x:v>0</x:v>
      </x:c>
      <x:c r="F441" s="190" t="n">
        <x:f>D441*Plano!$B$21</x:f>
        <x:v>39533.10031622064</x:v>
      </x:c>
      <x:c r="G441" s="190" t="n">
        <x:f>D441+E441+F441</x:f>
        <x:v>8477648.142114794</x:v>
      </x:c>
      <x:c r="H441" s="191" t="n">
        <x:f>IF(AND(C441&lt;=Plano!$B$8,G441&gt;=Plano!$B$24),1,0)</x:f>
        <x:v>0</x:v>
      </x:c>
      <x:c r="I441" s="192" t="n">
        <x:f>IFERROR(G441/Plano!$B$24,0)</x:f>
        <x:v>2.4572893165550127</x:v>
      </x:c>
      <x:c r="J441" s="193" t="n">
        <x:f>Plano!$B$24</x:f>
        <x:v>3450000</x:v>
      </x:c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87" t="n">
        <x:f>A441+1</x:f>
        <x:v>437</x:v>
      </x:c>
      <x:c r="B442" s="188" t="n">
        <x:f>EDATE(B441,1)</x:f>
        <x:v>59595</x:v>
      </x:c>
      <x:c r="C442" s="189" t="n">
        <x:f>Plano!$B$7+A442/12</x:f>
        <x:v>71.41666666666666</x:v>
      </x:c>
      <x:c r="D442" s="190" t="n">
        <x:f>G441</x:f>
        <x:v>8477648.142114794</x:v>
      </x:c>
      <x:c r="E442" s="190" t="n">
        <x:f>IF(C442&lt;=Plano!$B$8,Plano!$B$17,0)</x:f>
        <x:v>0</x:v>
      </x:c>
      <x:c r="F442" s="190" t="n">
        <x:f>D442*Plano!$B$21</x:f>
        <x:v>39718.31538058876</x:v>
      </x:c>
      <x:c r="G442" s="190" t="n">
        <x:f>D442+E442+F442</x:f>
        <x:v>8517366.457495382</x:v>
      </x:c>
      <x:c r="H442" s="191" t="n">
        <x:f>IF(AND(C442&lt;=Plano!$B$8,G442&gt;=Plano!$B$24),1,0)</x:f>
        <x:v>0</x:v>
      </x:c>
      <x:c r="I442" s="192" t="n">
        <x:f>IFERROR(G442/Plano!$B$24,0)</x:f>
        <x:v>2.4688018717377918</x:v>
      </x:c>
      <x:c r="J442" s="193" t="n">
        <x:f>Plano!$B$24</x:f>
        <x:v>3450000</x:v>
      </x:c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87" t="n">
        <x:f>A442+1</x:f>
        <x:v>438</x:v>
      </x:c>
      <x:c r="B443" s="188" t="n">
        <x:f>EDATE(B442,1)</x:f>
        <x:v>59623</x:v>
      </x:c>
      <x:c r="C443" s="189" t="n">
        <x:f>Plano!$B$7+A443/12</x:f>
        <x:v>71.5</x:v>
      </x:c>
      <x:c r="D443" s="190" t="n">
        <x:f>G442</x:f>
        <x:v>8517366.457495382</x:v>
      </x:c>
      <x:c r="E443" s="190" t="n">
        <x:f>IF(C443&lt;=Plano!$B$8,Plano!$B$17,0)</x:f>
        <x:v>0</x:v>
      </x:c>
      <x:c r="F443" s="190" t="n">
        <x:f>D443*Plano!$B$21</x:f>
        <x:v>39904.398189196385</x:v>
      </x:c>
      <x:c r="G443" s="190" t="n">
        <x:f>D443+E443+F443</x:f>
        <x:v>8557270.855684578</x:v>
      </x:c>
      <x:c r="H443" s="191" t="n">
        <x:f>IF(AND(C443&lt;=Plano!$B$8,G443&gt;=Plano!$B$24),1,0)</x:f>
        <x:v>0</x:v>
      </x:c>
      <x:c r="I443" s="192" t="n">
        <x:f>IFERROR(G443/Plano!$B$24,0)</x:f>
        <x:v>2.4803683639665444</x:v>
      </x:c>
      <x:c r="J443" s="193" t="n">
        <x:f>Plano!$B$24</x:f>
        <x:v>3450000</x:v>
      </x:c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87" t="n">
        <x:f>A443+1</x:f>
        <x:v>439</x:v>
      </x:c>
      <x:c r="B444" s="188" t="n">
        <x:f>EDATE(B443,1)</x:f>
        <x:v>59654</x:v>
      </x:c>
      <x:c r="C444" s="189" t="n">
        <x:f>Plano!$B$7+A444/12</x:f>
        <x:v>71.58333333333334</x:v>
      </x:c>
      <x:c r="D444" s="190" t="n">
        <x:f>G443</x:f>
        <x:v>8557270.855684578</x:v>
      </x:c>
      <x:c r="E444" s="190" t="n">
        <x:f>IF(C444&lt;=Plano!$B$8,Plano!$B$17,0)</x:f>
        <x:v>0</x:v>
      </x:c>
      <x:c r="F444" s="190" t="n">
        <x:f>D444*Plano!$B$21</x:f>
        <x:v>40091.3528074799</x:v>
      </x:c>
      <x:c r="G444" s="190" t="n">
        <x:f>D444+E444+F444</x:f>
        <x:v>8597362.208492057</x:v>
      </x:c>
      <x:c r="H444" s="191" t="n">
        <x:f>IF(AND(C444&lt;=Plano!$B$8,G444&gt;=Plano!$B$24),1,0)</x:f>
        <x:v>0</x:v>
      </x:c>
      <x:c r="I444" s="192" t="n">
        <x:f>IFERROR(G444/Plano!$B$24,0)</x:f>
        <x:v>2.491989045939727</x:v>
      </x:c>
      <x:c r="J444" s="193" t="n">
        <x:f>Plano!$B$24</x:f>
        <x:v>3450000</x:v>
      </x:c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87" t="n">
        <x:f>A444+1</x:f>
        <x:v>440</x:v>
      </x:c>
      <x:c r="B445" s="188" t="n">
        <x:f>EDATE(B444,1)</x:f>
        <x:v>59684</x:v>
      </x:c>
      <x:c r="C445" s="189" t="n">
        <x:f>Plano!$B$7+A445/12</x:f>
        <x:v>71.66666666666666</x:v>
      </x:c>
      <x:c r="D445" s="190" t="n">
        <x:f>G444</x:f>
        <x:v>8597362.208492057</x:v>
      </x:c>
      <x:c r="E445" s="190" t="n">
        <x:f>IF(C445&lt;=Plano!$B$8,Plano!$B$17,0)</x:f>
        <x:v>0</x:v>
      </x:c>
      <x:c r="F445" s="190" t="n">
        <x:f>D445*Plano!$B$21</x:f>
        <x:v>40279.18331992256</x:v>
      </x:c>
      <x:c r="G445" s="190" t="n">
        <x:f>D445+E445+F445</x:f>
        <x:v>8637641.39181198</x:v>
      </x:c>
      <x:c r="H445" s="191" t="n">
        <x:f>IF(AND(C445&lt;=Plano!$B$8,G445&gt;=Plano!$B$24),1,0)</x:f>
        <x:v>0</x:v>
      </x:c>
      <x:c r="I445" s="192" t="n">
        <x:f>IFERROR(G445/Plano!$B$24,0)</x:f>
        <x:v>2.5036641715397043</x:v>
      </x:c>
      <x:c r="J445" s="193" t="n">
        <x:f>Plano!$B$24</x:f>
        <x:v>3450000</x:v>
      </x:c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87" t="n">
        <x:f>A445+1</x:f>
        <x:v>441</x:v>
      </x:c>
      <x:c r="B446" s="188" t="n">
        <x:f>EDATE(B445,1)</x:f>
        <x:v>59715</x:v>
      </x:c>
      <x:c r="C446" s="189" t="n">
        <x:f>Plano!$B$7+A446/12</x:f>
        <x:v>71.75</x:v>
      </x:c>
      <x:c r="D446" s="190" t="n">
        <x:f>G445</x:f>
        <x:v>8637641.39181198</x:v>
      </x:c>
      <x:c r="E446" s="190" t="n">
        <x:f>IF(C446&lt;=Plano!$B$8,Plano!$B$17,0)</x:f>
        <x:v>0</x:v>
      </x:c>
      <x:c r="F446" s="190" t="n">
        <x:f>D446*Plano!$B$21</x:f>
        <x:v>40467.89383014363</x:v>
      </x:c>
      <x:c r="G446" s="190" t="n">
        <x:f>D446+E446+F446</x:f>
        <x:v>8678109.285642123</x:v>
      </x:c>
      <x:c r="H446" s="191" t="n">
        <x:f>IF(AND(C446&lt;=Plano!$B$8,G446&gt;=Plano!$B$24),1,0)</x:f>
        <x:v>0</x:v>
      </x:c>
      <x:c r="I446" s="192" t="n">
        <x:f>IFERROR(G446/Plano!$B$24,0)</x:f>
        <x:v>2.5153939958382963</x:v>
      </x:c>
      <x:c r="J446" s="193" t="n">
        <x:f>Plano!$B$24</x:f>
        <x:v>3450000</x:v>
      </x:c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87" t="n">
        <x:f>A446+1</x:f>
        <x:v>442</x:v>
      </x:c>
      <x:c r="B447" s="188" t="n">
        <x:f>EDATE(B446,1)</x:f>
        <x:v>59745</x:v>
      </x:c>
      <x:c r="C447" s="189" t="n">
        <x:f>Plano!$B$7+A447/12</x:f>
        <x:v>71.83333333333334</x:v>
      </x:c>
      <x:c r="D447" s="190" t="n">
        <x:f>G446</x:f>
        <x:v>8678109.285642123</x:v>
      </x:c>
      <x:c r="E447" s="190" t="n">
        <x:f>IF(C447&lt;=Plano!$B$8,Plano!$B$17,0)</x:f>
        <x:v>0</x:v>
      </x:c>
      <x:c r="F447" s="190" t="n">
        <x:f>D447*Plano!$B$21</x:f>
        <x:v>40657.48846098813</x:v>
      </x:c>
      <x:c r="G447" s="190" t="n">
        <x:f>D447+E447+F447</x:f>
        <x:v>8718766.77410311</x:v>
      </x:c>
      <x:c r="H447" s="191" t="n">
        <x:f>IF(AND(C447&lt;=Plano!$B$8,G447&gt;=Plano!$B$24),1,0)</x:f>
        <x:v>0</x:v>
      </x:c>
      <x:c r="I447" s="192" t="n">
        <x:f>IFERROR(G447/Plano!$B$24,0)</x:f>
        <x:v>2.527178775102351</x:v>
      </x:c>
      <x:c r="J447" s="193" t="n">
        <x:f>Plano!$B$24</x:f>
        <x:v>3450000</x:v>
      </x:c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87" t="n">
        <x:f>A447+1</x:f>
        <x:v>443</x:v>
      </x:c>
      <x:c r="B448" s="188" t="n">
        <x:f>EDATE(B447,1)</x:f>
        <x:v>59776</x:v>
      </x:c>
      <x:c r="C448" s="189" t="n">
        <x:f>Plano!$B$7+A448/12</x:f>
        <x:v>71.91666666666666</x:v>
      </x:c>
      <x:c r="D448" s="190" t="n">
        <x:f>G447</x:f>
        <x:v>8718766.77410311</x:v>
      </x:c>
      <x:c r="E448" s="190" t="n">
        <x:f>IF(C448&lt;=Plano!$B$8,Plano!$B$17,0)</x:f>
        <x:v>0</x:v>
      </x:c>
      <x:c r="F448" s="190" t="n">
        <x:f>D448*Plano!$B$21</x:f>
        <x:v>40847.97135461685</x:v>
      </x:c>
      <x:c r="G448" s="190" t="n">
        <x:f>D448+E448+F448</x:f>
        <x:v>8759614.745457727</x:v>
      </x:c>
      <x:c r="H448" s="191" t="n">
        <x:f>IF(AND(C448&lt;=Plano!$B$8,G448&gt;=Plano!$B$24),1,0)</x:f>
        <x:v>0</x:v>
      </x:c>
      <x:c r="I448" s="192" t="n">
        <x:f>IFERROR(G448/Plano!$B$24,0)</x:f>
        <x:v>2.5390187667993414</x:v>
      </x:c>
      <x:c r="J448" s="193" t="n">
        <x:f>Plano!$B$24</x:f>
        <x:v>3450000</x:v>
      </x:c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87" t="n">
        <x:f>A448+1</x:f>
        <x:v>444</x:v>
      </x:c>
      <x:c r="B449" s="188" t="n">
        <x:f>EDATE(B448,1)</x:f>
        <x:v>59807</x:v>
      </x:c>
      <x:c r="C449" s="189" t="n">
        <x:f>Plano!$B$7+A449/12</x:f>
        <x:v>72</x:v>
      </x:c>
      <x:c r="D449" s="190" t="n">
        <x:f>G448</x:f>
        <x:v>8759614.745457727</x:v>
      </x:c>
      <x:c r="E449" s="190" t="n">
        <x:f>IF(C449&lt;=Plano!$B$8,Plano!$B$17,0)</x:f>
        <x:v>0</x:v>
      </x:c>
      <x:c r="F449" s="190" t="n">
        <x:f>D449*Plano!$B$21</x:f>
        <x:v>41039.34667259687</x:v>
      </x:c>
      <x:c r="G449" s="190" t="n">
        <x:f>D449+E449+F449</x:f>
        <x:v>8800654.092130324</x:v>
      </x:c>
      <x:c r="H449" s="191" t="n">
        <x:f>IF(AND(C449&lt;=Plano!$B$8,G449&gt;=Plano!$B$24),1,0)</x:f>
        <x:v>0</x:v>
      </x:c>
      <x:c r="I449" s="192" t="n">
        <x:f>IFERROR(G449/Plano!$B$24,0)</x:f>
        <x:v>2.5509142296029923</x:v>
      </x:c>
      <x:c r="J449" s="193" t="n">
        <x:f>Plano!$B$24</x:f>
        <x:v>3450000</x:v>
      </x:c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87" t="n">
        <x:f>A449+1</x:f>
        <x:v>445</x:v>
      </x:c>
      <x:c r="B450" s="188" t="n">
        <x:f>EDATE(B449,1)</x:f>
        <x:v>59837</x:v>
      </x:c>
      <x:c r="C450" s="189" t="n">
        <x:f>Plano!$B$7+A450/12</x:f>
        <x:v>72.08333333333334</x:v>
      </x:c>
      <x:c r="D450" s="190" t="n">
        <x:f>G449</x:f>
        <x:v>8800654.092130324</x:v>
      </x:c>
      <x:c r="E450" s="190" t="n">
        <x:f>IF(C450&lt;=Plano!$B$8,Plano!$B$17,0)</x:f>
        <x:v>0</x:v>
      </x:c>
      <x:c r="F450" s="190" t="n">
        <x:f>D450*Plano!$B$21</x:f>
        <x:v>41231.61859599246</x:v>
      </x:c>
      <x:c r="G450" s="190" t="n">
        <x:f>D450+E450+F450</x:f>
        <x:v>8841885.710726317</x:v>
      </x:c>
      <x:c r="H450" s="191" t="n">
        <x:f>IF(AND(C450&lt;=Plano!$B$8,G450&gt;=Plano!$B$24),1,0)</x:f>
        <x:v>0</x:v>
      </x:c>
      <x:c r="I450" s="192" t="n">
        <x:f>IFERROR(G450/Plano!$B$24,0)</x:f>
        <x:v>2.5628654233989323</x:v>
      </x:c>
      <x:c r="J450" s="193" t="n">
        <x:f>Plano!$B$24</x:f>
        <x:v>3450000</x:v>
      </x:c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87" t="n">
        <x:f>A450+1</x:f>
        <x:v>446</x:v>
      </x:c>
      <x:c r="B451" s="188" t="n">
        <x:f>EDATE(B450,1)</x:f>
        <x:v>59868</x:v>
      </x:c>
      <x:c r="C451" s="189" t="n">
        <x:f>Plano!$B$7+A451/12</x:f>
        <x:v>72.16666666666666</x:v>
      </x:c>
      <x:c r="D451" s="190" t="n">
        <x:f>G450</x:f>
        <x:v>8841885.710726317</x:v>
      </x:c>
      <x:c r="E451" s="190" t="n">
        <x:f>IF(C451&lt;=Plano!$B$8,Plano!$B$17,0)</x:f>
        <x:v>0</x:v>
      </x:c>
      <x:c r="F451" s="190" t="n">
        <x:f>D451*Plano!$B$21</x:f>
        <x:v>41424.79132545647</x:v>
      </x:c>
      <x:c r="G451" s="190" t="n">
        <x:f>D451+E451+F451</x:f>
        <x:v>8883310.502051774</x:v>
      </x:c>
      <x:c r="H451" s="191" t="n">
        <x:f>IF(AND(C451&lt;=Plano!$B$8,G451&gt;=Plano!$B$24),1,0)</x:f>
        <x:v>0</x:v>
      </x:c>
      <x:c r="I451" s="192" t="n">
        <x:f>IFERROR(G451/Plano!$B$24,0)</x:f>
        <x:v>2.5748726092903693</x:v>
      </x:c>
      <x:c r="J451" s="193" t="n">
        <x:f>Plano!$B$24</x:f>
        <x:v>3450000</x:v>
      </x:c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87" t="n">
        <x:f>A451+1</x:f>
        <x:v>447</x:v>
      </x:c>
      <x:c r="B452" s="188" t="n">
        <x:f>EDATE(B451,1)</x:f>
        <x:v>59898</x:v>
      </x:c>
      <x:c r="C452" s="189" t="n">
        <x:f>Plano!$B$7+A452/12</x:f>
        <x:v>72.25</x:v>
      </x:c>
      <x:c r="D452" s="190" t="n">
        <x:f>G451</x:f>
        <x:v>8883310.502051774</x:v>
      </x:c>
      <x:c r="E452" s="190" t="n">
        <x:f>IF(C452&lt;=Plano!$B$8,Plano!$B$17,0)</x:f>
        <x:v>0</x:v>
      </x:c>
      <x:c r="F452" s="190" t="n">
        <x:f>D452*Plano!$B$21</x:f>
        <x:v>41618.869081322046</x:v>
      </x:c>
      <x:c r="G452" s="190" t="n">
        <x:f>D452+E452+F452</x:f>
        <x:v>8924929.371133097</x:v>
      </x:c>
      <x:c r="H452" s="191" t="n">
        <x:f>IF(AND(C452&lt;=Plano!$B$8,G452&gt;=Plano!$B$24),1,0)</x:f>
        <x:v>0</x:v>
      </x:c>
      <x:c r="I452" s="192" t="n">
        <x:f>IFERROR(G452/Plano!$B$24,0)</x:f>
        <x:v>2.5869360496037963</x:v>
      </x:c>
      <x:c r="J452" s="193" t="n">
        <x:f>Plano!$B$24</x:f>
        <x:v>3450000</x:v>
      </x:c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87" t="n">
        <x:f>A452+1</x:f>
        <x:v>448</x:v>
      </x:c>
      <x:c r="B453" s="188" t="n">
        <x:f>EDATE(B452,1)</x:f>
        <x:v>59929</x:v>
      </x:c>
      <x:c r="C453" s="189" t="n">
        <x:f>Plano!$B$7+A453/12</x:f>
        <x:v>72.33333333333334</x:v>
      </x:c>
      <x:c r="D453" s="190" t="n">
        <x:f>G452</x:f>
        <x:v>8924929.371133097</x:v>
      </x:c>
      <x:c r="E453" s="190" t="n">
        <x:f>IF(C453&lt;=Plano!$B$8,Plano!$B$17,0)</x:f>
        <x:v>0</x:v>
      </x:c>
      <x:c r="F453" s="190" t="n">
        <x:f>D453*Plano!$B$21</x:f>
        <x:v>41813.85610369486</x:v>
      </x:c>
      <x:c r="G453" s="190" t="n">
        <x:f>D453+E453+F453</x:f>
        <x:v>8966743.22723679</x:v>
      </x:c>
      <x:c r="H453" s="191" t="n">
        <x:f>IF(AND(C453&lt;=Plano!$B$8,G453&gt;=Plano!$B$24),1,0)</x:f>
        <x:v>0</x:v>
      </x:c>
      <x:c r="I453" s="192" t="n">
        <x:f>IFERROR(G453/Plano!$B$24,0)</x:f>
        <x:v>2.599056007894722</x:v>
      </x:c>
      <x:c r="J453" s="193" t="n">
        <x:f>Plano!$B$24</x:f>
        <x:v>3450000</x:v>
      </x:c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87" t="n">
        <x:f>A453+1</x:f>
        <x:v>449</x:v>
      </x:c>
      <x:c r="B454" s="188" t="n">
        <x:f>EDATE(B453,1)</x:f>
        <x:v>59960</x:v>
      </x:c>
      <x:c r="C454" s="189" t="n">
        <x:f>Plano!$B$7+A454/12</x:f>
        <x:v>72.41666666666666</x:v>
      </x:c>
      <x:c r="D454" s="190" t="n">
        <x:f>G453</x:f>
        <x:v>8966743.22723679</x:v>
      </x:c>
      <x:c r="E454" s="190" t="n">
        <x:f>IF(C454&lt;=Plano!$B$8,Plano!$B$17,0)</x:f>
        <x:v>0</x:v>
      </x:c>
      <x:c r="F454" s="190" t="n">
        <x:f>D454*Plano!$B$21</x:f>
        <x:v>42009.75665254576</x:v>
      </x:c>
      <x:c r="G454" s="190" t="n">
        <x:f>D454+E454+F454</x:f>
        <x:v>9008752.983889336</x:v>
      </x:c>
      <x:c r="H454" s="191" t="n">
        <x:f>IF(AND(C454&lt;=Plano!$B$8,G454&gt;=Plano!$B$24),1,0)</x:f>
        <x:v>0</x:v>
      </x:c>
      <x:c r="I454" s="192" t="n">
        <x:f>IFERROR(G454/Plano!$B$24,0)</x:f>
        <x:v>2.6112327489534306</x:v>
      </x:c>
      <x:c r="J454" s="193" t="n">
        <x:f>Plano!$B$24</x:f>
        <x:v>3450000</x:v>
      </x:c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87" t="n">
        <x:f>A454+1</x:f>
        <x:v>450</x:v>
      </x:c>
      <x:c r="B455" s="188" t="n">
        <x:f>EDATE(B454,1)</x:f>
        <x:v>59989</x:v>
      </x:c>
      <x:c r="C455" s="189" t="n">
        <x:f>Plano!$B$7+A455/12</x:f>
        <x:v>72.5</x:v>
      </x:c>
      <x:c r="D455" s="190" t="n">
        <x:f>G454</x:f>
        <x:v>9008752.983889336</x:v>
      </x:c>
      <x:c r="E455" s="190" t="n">
        <x:f>IF(C455&lt;=Plano!$B$8,Plano!$B$17,0)</x:f>
        <x:v>0</x:v>
      </x:c>
      <x:c r="F455" s="190" t="n">
        <x:f>D455*Plano!$B$21</x:f>
        <x:v>42206.57500780382</x:v>
      </x:c>
      <x:c r="G455" s="190" t="n">
        <x:f>D455+E455+F455</x:f>
        <x:v>9050959.55889714</x:v>
      </x:c>
      <x:c r="H455" s="191" t="n">
        <x:f>IF(AND(C455&lt;=Plano!$B$8,G455&gt;=Plano!$B$24),1,0)</x:f>
        <x:v>0</x:v>
      </x:c>
      <x:c r="I455" s="192" t="n">
        <x:f>IFERROR(G455/Plano!$B$24,0)</x:f>
        <x:v>2.623466538810765</x:v>
      </x:c>
      <x:c r="J455" s="193" t="n">
        <x:f>Plano!$B$24</x:f>
        <x:v>3450000</x:v>
      </x:c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87" t="n">
        <x:f>A455+1</x:f>
        <x:v>451</x:v>
      </x:c>
      <x:c r="B456" s="188" t="n">
        <x:f>EDATE(B455,1)</x:f>
        <x:v>60020</x:v>
      </x:c>
      <x:c r="C456" s="189" t="n">
        <x:f>Plano!$B$7+A456/12</x:f>
        <x:v>72.58333333333334</x:v>
      </x:c>
      <x:c r="D456" s="190" t="n">
        <x:f>G455</x:f>
        <x:v>9050959.55889714</x:v>
      </x:c>
      <x:c r="E456" s="190" t="n">
        <x:f>IF(C456&lt;=Plano!$B$8,Plano!$B$17,0)</x:f>
        <x:v>0</x:v>
      </x:c>
      <x:c r="F456" s="190" t="n">
        <x:f>D456*Plano!$B$21</x:f>
        <x:v>42404.31546944985</x:v>
      </x:c>
      <x:c r="G456" s="190" t="n">
        <x:f>D456+E456+F456</x:f>
        <x:v>9093363.874366589</x:v>
      </x:c>
      <x:c r="H456" s="191" t="n">
        <x:f>IF(AND(C456&lt;=Plano!$B$8,G456&gt;=Plano!$B$24),1,0)</x:f>
        <x:v>0</x:v>
      </x:c>
      <x:c r="I456" s="192" t="n">
        <x:f>IFERROR(G456/Plano!$B$24,0)</x:f>
        <x:v>2.6357576447439386</x:v>
      </x:c>
      <x:c r="J456" s="193" t="n">
        <x:f>Plano!$B$24</x:f>
        <x:v>3450000</x:v>
      </x:c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87" t="n">
        <x:f>A456+1</x:f>
        <x:v>452</x:v>
      </x:c>
      <x:c r="B457" s="188" t="n">
        <x:f>EDATE(B456,1)</x:f>
        <x:v>60050</x:v>
      </x:c>
      <x:c r="C457" s="189" t="n">
        <x:f>Plano!$B$7+A457/12</x:f>
        <x:v>72.66666666666666</x:v>
      </x:c>
      <x:c r="D457" s="190" t="n">
        <x:f>G456</x:f>
        <x:v>9093363.874366589</x:v>
      </x:c>
      <x:c r="E457" s="190" t="n">
        <x:f>IF(C457&lt;=Plano!$B$8,Plano!$B$17,0)</x:f>
        <x:v>0</x:v>
      </x:c>
      <x:c r="F457" s="190" t="n">
        <x:f>D457*Plano!$B$21</x:f>
        <x:v>42602.982357610344</x:v>
      </x:c>
      <x:c r="G457" s="190" t="n">
        <x:f>D457+E457+F457</x:f>
        <x:v>9135966.856724199</x:v>
      </x:c>
      <x:c r="H457" s="191" t="n">
        <x:f>IF(AND(C457&lt;=Plano!$B$8,G457&gt;=Plano!$B$24),1,0)</x:f>
        <x:v>0</x:v>
      </x:c>
      <x:c r="I457" s="192" t="n">
        <x:f>IFERROR(G457/Plano!$B$24,0)</x:f>
        <x:v>2.6481063352823764</x:v>
      </x:c>
      <x:c r="J457" s="193" t="n">
        <x:f>Plano!$B$24</x:f>
        <x:v>3450000</x:v>
      </x:c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87" t="n">
        <x:f>A457+1</x:f>
        <x:v>453</x:v>
      </x:c>
      <x:c r="B458" s="188" t="n">
        <x:f>EDATE(B457,1)</x:f>
        <x:v>60081</x:v>
      </x:c>
      <x:c r="C458" s="189" t="n">
        <x:f>Plano!$B$7+A458/12</x:f>
        <x:v>72.75</x:v>
      </x:c>
      <x:c r="D458" s="190" t="n">
        <x:f>G457</x:f>
        <x:v>9135966.856724199</x:v>
      </x:c>
      <x:c r="E458" s="190" t="n">
        <x:f>IF(C458&lt;=Plano!$B$8,Plano!$B$17,0)</x:f>
        <x:v>0</x:v>
      </x:c>
      <x:c r="F458" s="190" t="n">
        <x:f>D458*Plano!$B$21</x:f>
        <x:v>42802.580012651866</x:v>
      </x:c>
      <x:c r="G458" s="190" t="n">
        <x:f>D458+E458+F458</x:f>
        <x:v>9178769.43673685</x:v>
      </x:c>
      <x:c r="H458" s="191" t="n">
        <x:f>IF(AND(C458&lt;=Plano!$B$8,G458&gt;=Plano!$B$24),1,0)</x:f>
        <x:v>0</x:v>
      </x:c>
      <x:c r="I458" s="192" t="n">
        <x:f>IFERROR(G458/Plano!$B$24,0)</x:f>
        <x:v>2.6605128802135796</x:v>
      </x:c>
      <x:c r="J458" s="193" t="n">
        <x:f>Plano!$B$24</x:f>
        <x:v>3450000</x:v>
      </x:c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87" t="n">
        <x:f>A458+1</x:f>
        <x:v>454</x:v>
      </x:c>
      <x:c r="B459" s="188" t="n">
        <x:f>EDATE(B458,1)</x:f>
        <x:v>60111</x:v>
      </x:c>
      <x:c r="C459" s="189" t="n">
        <x:f>Plano!$B$7+A459/12</x:f>
        <x:v>72.83333333333334</x:v>
      </x:c>
      <x:c r="D459" s="190" t="n">
        <x:f>G458</x:f>
        <x:v>9178769.43673685</x:v>
      </x:c>
      <x:c r="E459" s="190" t="n">
        <x:f>IF(C459&lt;=Plano!$B$8,Plano!$B$17,0)</x:f>
        <x:v>0</x:v>
      </x:c>
      <x:c r="F459" s="190" t="n">
        <x:f>D459*Plano!$B$21</x:f>
        <x:v>43003.112795275854</x:v>
      </x:c>
      <x:c r="G459" s="190" t="n">
        <x:f>D459+E459+F459</x:f>
        <x:v>9221772.549532127</x:v>
      </x:c>
      <x:c r="H459" s="191" t="n">
        <x:f>IF(AND(C459&lt;=Plano!$B$8,G459&gt;=Plano!$B$24),1,0)</x:f>
        <x:v>0</x:v>
      </x:c>
      <x:c r="I459" s="192" t="n">
        <x:f>IFERROR(G459/Plano!$B$24,0)</x:f>
        <x:v>2.6729775505890223</x:v>
      </x:c>
      <x:c r="J459" s="193" t="n">
        <x:f>Plano!$B$24</x:f>
        <x:v>3450000</x:v>
      </x:c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87" t="n">
        <x:f>A459+1</x:f>
        <x:v>455</x:v>
      </x:c>
      <x:c r="B460" s="188" t="n">
        <x:f>EDATE(B459,1)</x:f>
        <x:v>60142</x:v>
      </x:c>
      <x:c r="C460" s="189" t="n">
        <x:f>Plano!$B$7+A460/12</x:f>
        <x:v>72.91666666666666</x:v>
      </x:c>
      <x:c r="D460" s="190" t="n">
        <x:f>G459</x:f>
        <x:v>9221772.549532127</x:v>
      </x:c>
      <x:c r="E460" s="190" t="n">
        <x:f>IF(C460&lt;=Plano!$B$8,Plano!$B$17,0)</x:f>
        <x:v>0</x:v>
      </x:c>
      <x:c r="F460" s="190" t="n">
        <x:f>D460*Plano!$B$21</x:f>
        <x:v>43204.58508661393</x:v>
      </x:c>
      <x:c r="G460" s="190" t="n">
        <x:f>D460+E460+F460</x:f>
        <x:v>9264977.13461874</x:v>
      </x:c>
      <x:c r="H460" s="191" t="n">
        <x:f>IF(AND(C460&lt;=Plano!$B$8,G460&gt;=Plano!$B$24),1,0)</x:f>
        <x:v>0</x:v>
      </x:c>
      <x:c r="I460" s="192" t="n">
        <x:f>IFERROR(G460/Plano!$B$24,0)</x:f>
        <x:v>2.6855006187300696</x:v>
      </x:c>
      <x:c r="J460" s="193" t="n">
        <x:f>Plano!$B$24</x:f>
        <x:v>3450000</x:v>
      </x:c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87" t="n">
        <x:f>A460+1</x:f>
        <x:v>456</x:v>
      </x:c>
      <x:c r="B461" s="188" t="n">
        <x:f>EDATE(B460,1)</x:f>
        <x:v>60173</x:v>
      </x:c>
      <x:c r="C461" s="189" t="n">
        <x:f>Plano!$B$7+A461/12</x:f>
        <x:v>73</x:v>
      </x:c>
      <x:c r="D461" s="190" t="n">
        <x:f>G460</x:f>
        <x:v>9264977.13461874</x:v>
      </x:c>
      <x:c r="E461" s="190" t="n">
        <x:f>IF(C461&lt;=Plano!$B$8,Plano!$B$17,0)</x:f>
        <x:v>0</x:v>
      </x:c>
      <x:c r="F461" s="190" t="n">
        <x:f>D461*Plano!$B$21</x:f>
        <x:v>43407.00128832356</x:v>
      </x:c>
      <x:c r="G461" s="190" t="n">
        <x:f>D461+E461+F461</x:f>
        <x:v>9308384.135907063</x:v>
      </x:c>
      <x:c r="H461" s="191" t="n">
        <x:f>IF(AND(C461&lt;=Plano!$B$8,G461&gt;=Plano!$B$24),1,0)</x:f>
        <x:v>0</x:v>
      </x:c>
      <x:c r="I461" s="192" t="n">
        <x:f>IFERROR(G461/Plano!$B$24,0)</x:f>
        <x:v>2.6980823582339313</x:v>
      </x:c>
      <x:c r="J461" s="193" t="n">
        <x:f>Plano!$B$24</x:f>
        <x:v>3450000</x:v>
      </x:c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87" t="n">
        <x:f>A461+1</x:f>
        <x:v>457</x:v>
      </x:c>
      <x:c r="B462" s="188" t="n">
        <x:f>EDATE(B461,1)</x:f>
        <x:v>60203</x:v>
      </x:c>
      <x:c r="C462" s="189" t="n">
        <x:f>Plano!$B$7+A462/12</x:f>
        <x:v>73.08333333333334</x:v>
      </x:c>
      <x:c r="D462" s="190" t="n">
        <x:f>G461</x:f>
        <x:v>9308384.135907063</x:v>
      </x:c>
      <x:c r="E462" s="190" t="n">
        <x:f>IF(C462&lt;=Plano!$B$8,Plano!$B$17,0)</x:f>
        <x:v>0</x:v>
      </x:c>
      <x:c r="F462" s="190" t="n">
        <x:f>D462*Plano!$B$21</x:f>
        <x:v>43610.36582268429</x:v>
      </x:c>
      <x:c r="G462" s="190" t="n">
        <x:f>D462+E462+F462</x:f>
        <x:v>9351994.501729747</x:v>
      </x:c>
      <x:c r="H462" s="191" t="n">
        <x:f>IF(AND(C462&lt;=Plano!$B$8,G462&gt;=Plano!$B$24),1,0)</x:f>
        <x:v>0</x:v>
      </x:c>
      <x:c r="I462" s="192" t="n">
        <x:f>IFERROR(G462/Plano!$B$24,0)</x:f>
        <x:v>2.710723043979637</x:v>
      </x:c>
      <x:c r="J462" s="193" t="n">
        <x:f>Plano!$B$24</x:f>
        <x:v>3450000</x:v>
      </x:c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87" t="n">
        <x:f>A462+1</x:f>
        <x:v>458</x:v>
      </x:c>
      <x:c r="B463" s="188" t="n">
        <x:f>EDATE(B462,1)</x:f>
        <x:v>60234</x:v>
      </x:c>
      <x:c r="C463" s="189" t="n">
        <x:f>Plano!$B$7+A463/12</x:f>
        <x:v>73.16666666666666</x:v>
      </x:c>
      <x:c r="D463" s="190" t="n">
        <x:f>G462</x:f>
        <x:v>9351994.501729747</x:v>
      </x:c>
      <x:c r="E463" s="190" t="n">
        <x:f>IF(C463&lt;=Plano!$B$8,Plano!$B$17,0)</x:f>
        <x:v>0</x:v>
      </x:c>
      <x:c r="F463" s="190" t="n">
        <x:f>D463*Plano!$B$21</x:f>
        <x:v>43814.68313269429</x:v>
      </x:c>
      <x:c r="G463" s="190" t="n">
        <x:f>D463+E463+F463</x:f>
        <x:v>9395809.184862442</x:v>
      </x:c>
      <x:c r="H463" s="191" t="n">
        <x:f>IF(AND(C463&lt;=Plano!$B$8,G463&gt;=Plano!$B$24),1,0)</x:f>
        <x:v>0</x:v>
      </x:c>
      <x:c r="I463" s="192" t="n">
        <x:f>IFERROR(G463/Plano!$B$24,0)</x:f>
        <x:v>2.723422952134041</x:v>
      </x:c>
      <x:c r="J463" s="193" t="n">
        <x:f>Plano!$B$24</x:f>
        <x:v>3450000</x:v>
      </x:c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87" t="n">
        <x:f>A463+1</x:f>
        <x:v>459</x:v>
      </x:c>
      <x:c r="B464" s="188" t="n">
        <x:f>EDATE(B463,1)</x:f>
        <x:v>60264</x:v>
      </x:c>
      <x:c r="C464" s="189" t="n">
        <x:f>Plano!$B$7+A464/12</x:f>
        <x:v>73.25</x:v>
      </x:c>
      <x:c r="D464" s="190" t="n">
        <x:f>G463</x:f>
        <x:v>9395809.184862442</x:v>
      </x:c>
      <x:c r="E464" s="190" t="n">
        <x:f>IF(C464&lt;=Plano!$B$8,Plano!$B$17,0)</x:f>
        <x:v>0</x:v>
      </x:c>
      <x:c r="F464" s="190" t="n">
        <x:f>D464*Plano!$B$21</x:f>
        <x:v>44019.95768216749</x:v>
      </x:c>
      <x:c r="G464" s="190" t="n">
        <x:f>D464+E464+F464</x:f>
        <x:v>9439829.14254461</x:v>
      </x:c>
      <x:c r="H464" s="191" t="n">
        <x:f>IF(AND(C464&lt;=Plano!$B$8,G464&gt;=Plano!$B$24),1,0)</x:f>
        <x:v>0</x:v>
      </x:c>
      <x:c r="I464" s="192" t="n">
        <x:f>IFERROR(G464/Plano!$B$24,0)</x:f>
        <x:v>2.736182360157858</x:v>
      </x:c>
      <x:c r="J464" s="193" t="n">
        <x:f>Plano!$B$24</x:f>
        <x:v>3450000</x:v>
      </x:c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87" t="n">
        <x:f>A464+1</x:f>
        <x:v>460</x:v>
      </x:c>
      <x:c r="B465" s="188" t="n">
        <x:f>EDATE(B464,1)</x:f>
        <x:v>60295</x:v>
      </x:c>
      <x:c r="C465" s="189" t="n">
        <x:f>Plano!$B$7+A465/12</x:f>
        <x:v>73.33333333333334</x:v>
      </x:c>
      <x:c r="D465" s="190" t="n">
        <x:f>G464</x:f>
        <x:v>9439829.14254461</x:v>
      </x:c>
      <x:c r="E465" s="190" t="n">
        <x:f>IF(C465&lt;=Plano!$B$8,Plano!$B$17,0)</x:f>
        <x:v>0</x:v>
      </x:c>
      <x:c r="F465" s="190" t="n">
        <x:f>D465*Plano!$B$21</x:f>
        <x:v>44226.19395583105</x:v>
      </x:c>
      <x:c r="G465" s="190" t="n">
        <x:f>D465+E465+F465</x:f>
        <x:v>9484055.336500442</x:v>
      </x:c>
      <x:c r="H465" s="191" t="n">
        <x:f>IF(AND(C465&lt;=Plano!$B$8,G465&gt;=Plano!$B$24),1,0)</x:f>
        <x:v>0</x:v>
      </x:c>
      <x:c r="I465" s="192" t="n">
        <x:f>IFERROR(G465/Plano!$B$24,0)</x:f>
        <x:v>2.7490015468117224</x:v>
      </x:c>
      <x:c r="J465" s="193" t="n">
        <x:f>Plano!$B$24</x:f>
        <x:v>3450000</x:v>
      </x:c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87" t="n">
        <x:f>A465+1</x:f>
        <x:v>461</x:v>
      </x:c>
      <x:c r="B466" s="188" t="n">
        <x:f>EDATE(B465,1)</x:f>
        <x:v>60326</x:v>
      </x:c>
      <x:c r="C466" s="189" t="n">
        <x:f>Plano!$B$7+A466/12</x:f>
        <x:v>73.41666666666666</x:v>
      </x:c>
      <x:c r="D466" s="190" t="n">
        <x:f>G465</x:f>
        <x:v>9484055.336500442</x:v>
      </x:c>
      <x:c r="E466" s="190" t="n">
        <x:f>IF(C466&lt;=Plano!$B$8,Plano!$B$17,0)</x:f>
        <x:v>0</x:v>
      </x:c>
      <x:c r="F466" s="190" t="n">
        <x:f>D466*Plano!$B$21</x:f>
        <x:v>44433.39645942335</x:v>
      </x:c>
      <x:c r="G466" s="190" t="n">
        <x:f>D466+E466+F466</x:f>
        <x:v>9528488.732959865</x:v>
      </x:c>
      <x:c r="H466" s="191" t="n">
        <x:f>IF(AND(C466&lt;=Plano!$B$8,G466&gt;=Plano!$B$24),1,0)</x:f>
        <x:v>0</x:v>
      </x:c>
      <x:c r="I466" s="192" t="n">
        <x:f>IFERROR(G466/Plano!$B$24,0)</x:f>
        <x:v>2.7618807921622794</x:v>
      </x:c>
      <x:c r="J466" s="193" t="n">
        <x:f>Plano!$B$24</x:f>
        <x:v>3450000</x:v>
      </x:c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87" t="n">
        <x:f>A466+1</x:f>
        <x:v>462</x:v>
      </x:c>
      <x:c r="B467" s="188" t="n">
        <x:f>EDATE(B466,1)</x:f>
        <x:v>60354</x:v>
      </x:c>
      <x:c r="C467" s="189" t="n">
        <x:f>Plano!$B$7+A467/12</x:f>
        <x:v>73.5</x:v>
      </x:c>
      <x:c r="D467" s="190" t="n">
        <x:f>G466</x:f>
        <x:v>9528488.732959865</x:v>
      </x:c>
      <x:c r="E467" s="190" t="n">
        <x:f>IF(C467&lt;=Plano!$B$8,Plano!$B$17,0)</x:f>
        <x:v>0</x:v>
      </x:c>
      <x:c r="F467" s="190" t="n">
        <x:f>D467*Plano!$B$21</x:f>
        <x:v>44641.56971979245</x:v>
      </x:c>
      <x:c r="G467" s="190" t="n">
        <x:f>D467+E467+F467</x:f>
        <x:v>9573130.302679658</x:v>
      </x:c>
      <x:c r="H467" s="191" t="n">
        <x:f>IF(AND(C467&lt;=Plano!$B$8,G467&gt;=Plano!$B$24),1,0)</x:f>
        <x:v>0</x:v>
      </x:c>
      <x:c r="I467" s="192" t="n">
        <x:f>IFERROR(G467/Plano!$B$24,0)</x:f>
        <x:v>2.7748203775883065</x:v>
      </x:c>
      <x:c r="J467" s="193" t="n">
        <x:f>Plano!$B$24</x:f>
        <x:v>3450000</x:v>
      </x:c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87" t="n">
        <x:f>A467+1</x:f>
        <x:v>463</x:v>
      </x:c>
      <x:c r="B468" s="188" t="n">
        <x:f>EDATE(B467,1)</x:f>
        <x:v>60385</x:v>
      </x:c>
      <x:c r="C468" s="189" t="n">
        <x:f>Plano!$B$7+A468/12</x:f>
        <x:v>73.58333333333334</x:v>
      </x:c>
      <x:c r="D468" s="190" t="n">
        <x:f>G467</x:f>
        <x:v>9573130.302679658</x:v>
      </x:c>
      <x:c r="E468" s="190" t="n">
        <x:f>IF(C468&lt;=Plano!$B$8,Plano!$B$17,0)</x:f>
        <x:v>0</x:v>
      </x:c>
      <x:c r="F468" s="190" t="n">
        <x:f>D468*Plano!$B$21</x:f>
        <x:v>44850.71828499499</x:v>
      </x:c>
      <x:c r="G468" s="190" t="n">
        <x:f>D468+E468+F468</x:f>
        <x:v>9617981.020964652</x:v>
      </x:c>
      <x:c r="H468" s="191" t="n">
        <x:f>IF(AND(C468&lt;=Plano!$B$8,G468&gt;=Plano!$B$24),1,0)</x:f>
        <x:v>0</x:v>
      </x:c>
      <x:c r="I468" s="192" t="n">
        <x:f>IFERROR(G468/Plano!$B$24,0)</x:f>
        <x:v>2.787820585786856</x:v>
      </x:c>
      <x:c r="J468" s="193" t="n">
        <x:f>Plano!$B$24</x:f>
        <x:v>3450000</x:v>
      </x:c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87" t="n">
        <x:f>A468+1</x:f>
        <x:v>464</x:v>
      </x:c>
      <x:c r="B469" s="188" t="n">
        <x:f>EDATE(B468,1)</x:f>
        <x:v>60415</x:v>
      </x:c>
      <x:c r="C469" s="189" t="n">
        <x:f>Plano!$B$7+A469/12</x:f>
        <x:v>73.66666666666666</x:v>
      </x:c>
      <x:c r="D469" s="190" t="n">
        <x:f>G468</x:f>
        <x:v>9617981.020964652</x:v>
      </x:c>
      <x:c r="E469" s="190" t="n">
        <x:f>IF(C469&lt;=Plano!$B$8,Plano!$B$17,0)</x:f>
        <x:v>0</x:v>
      </x:c>
      <x:c r="F469" s="190" t="n">
        <x:f>D469*Plano!$B$21</x:f>
        <x:v>45060.84672439552</x:v>
      </x:c>
      <x:c r="G469" s="190" t="n">
        <x:f>D469+E469+F469</x:f>
        <x:v>9663041.867689047</x:v>
      </x:c>
      <x:c r="H469" s="191" t="n">
        <x:f>IF(AND(C469&lt;=Plano!$B$8,G469&gt;=Plano!$B$24),1,0)</x:f>
        <x:v>0</x:v>
      </x:c>
      <x:c r="I469" s="192" t="n">
        <x:f>IFERROR(G469/Plano!$B$24,0)</x:f>
        <x:v>2.800881700779434</x:v>
      </x:c>
      <x:c r="J469" s="193" t="n">
        <x:f>Plano!$B$24</x:f>
        <x:v>3450000</x:v>
      </x:c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87" t="n">
        <x:f>A469+1</x:f>
        <x:v>465</x:v>
      </x:c>
      <x:c r="B470" s="188" t="n">
        <x:f>EDATE(B469,1)</x:f>
        <x:v>60446</x:v>
      </x:c>
      <x:c r="C470" s="189" t="n">
        <x:f>Plano!$B$7+A470/12</x:f>
        <x:v>73.75</x:v>
      </x:c>
      <x:c r="D470" s="190" t="n">
        <x:f>G469</x:f>
        <x:v>9663041.867689047</x:v>
      </x:c>
      <x:c r="E470" s="190" t="n">
        <x:f>IF(C470&lt;=Plano!$B$8,Plano!$B$17,0)</x:f>
        <x:v>0</x:v>
      </x:c>
      <x:c r="F470" s="190" t="n">
        <x:f>D470*Plano!$B$21</x:f>
        <x:v>45271.95962876635</x:v>
      </x:c>
      <x:c r="G470" s="190" t="n">
        <x:f>D470+E470+F470</x:f>
        <x:v>9708313.827317813</x:v>
      </x:c>
      <x:c r="H470" s="191" t="n">
        <x:f>IF(AND(C470&lt;=Plano!$B$8,G470&gt;=Plano!$B$24),1,0)</x:f>
        <x:v>0</x:v>
      </x:c>
      <x:c r="I470" s="192" t="n">
        <x:f>IFERROR(G470/Plano!$B$24,0)</x:f>
        <x:v>2.8140040079182067</x:v>
      </x:c>
      <x:c r="J470" s="193" t="n">
        <x:f>Plano!$B$24</x:f>
        <x:v>3450000</x:v>
      </x:c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87" t="n">
        <x:f>A470+1</x:f>
        <x:v>466</x:v>
      </x:c>
      <x:c r="B471" s="188" t="n">
        <x:f>EDATE(B470,1)</x:f>
        <x:v>60476</x:v>
      </x:c>
      <x:c r="C471" s="189" t="n">
        <x:f>Plano!$B$7+A471/12</x:f>
        <x:v>73.83333333333334</x:v>
      </x:c>
      <x:c r="D471" s="190" t="n">
        <x:f>G470</x:f>
        <x:v>9708313.827317813</x:v>
      </x:c>
      <x:c r="E471" s="190" t="n">
        <x:f>IF(C471&lt;=Plano!$B$8,Plano!$B$17,0)</x:f>
        <x:v>0</x:v>
      </x:c>
      <x:c r="F471" s="190" t="n">
        <x:f>D471*Plano!$B$21</x:f>
        <x:v>45484.061610387886</x:v>
      </x:c>
      <x:c r="G471" s="190" t="n">
        <x:f>D471+E471+F471</x:f>
        <x:v>9753797.888928201</x:v>
      </x:c>
      <x:c r="H471" s="191" t="n">
        <x:f>IF(AND(C471&lt;=Plano!$B$8,G471&gt;=Plano!$B$24),1,0)</x:f>
        <x:v>0</x:v>
      </x:c>
      <x:c r="I471" s="192" t="n">
        <x:f>IFERROR(G471/Plano!$B$24,0)</x:f>
        <x:v>2.8271877938922323</x:v>
      </x:c>
      <x:c r="J471" s="193" t="n">
        <x:f>Plano!$B$24</x:f>
        <x:v>3450000</x:v>
      </x:c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87" t="n">
        <x:f>A471+1</x:f>
        <x:v>467</x:v>
      </x:c>
      <x:c r="B472" s="188" t="n">
        <x:f>EDATE(B471,1)</x:f>
        <x:v>60507</x:v>
      </x:c>
      <x:c r="C472" s="189" t="n">
        <x:f>Plano!$B$7+A472/12</x:f>
        <x:v>73.91666666666666</x:v>
      </x:c>
      <x:c r="D472" s="190" t="n">
        <x:f>G471</x:f>
        <x:v>9753797.888928201</x:v>
      </x:c>
      <x:c r="E472" s="190" t="n">
        <x:f>IF(C472&lt;=Plano!$B$8,Plano!$B$17,0)</x:f>
        <x:v>0</x:v>
      </x:c>
      <x:c r="F472" s="190" t="n">
        <x:f>D472*Plano!$B$21</x:f>
        <x:v>45697.1573031493</x:v>
      </x:c>
      <x:c r="G472" s="190" t="n">
        <x:f>D472+E472+F472</x:f>
        <x:v>9799495.04623135</x:v>
      </x:c>
      <x:c r="H472" s="191" t="n">
        <x:f>IF(AND(C472&lt;=Plano!$B$8,G472&gt;=Plano!$B$24),1,0)</x:f>
        <x:v>0</x:v>
      </x:c>
      <x:c r="I472" s="192" t="n">
        <x:f>IFERROR(G472/Plano!$B$24,0)</x:f>
        <x:v>2.840433346733725</x:v>
      </x:c>
      <x:c r="J472" s="193" t="n">
        <x:f>Plano!$B$24</x:f>
        <x:v>3450000</x:v>
      </x:c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87" t="n">
        <x:f>A472+1</x:f>
        <x:v>468</x:v>
      </x:c>
      <x:c r="B473" s="188" t="n">
        <x:f>EDATE(B472,1)</x:f>
        <x:v>60538</x:v>
      </x:c>
      <x:c r="C473" s="189" t="n">
        <x:f>Plano!$B$7+A473/12</x:f>
        <x:v>74</x:v>
      </x:c>
      <x:c r="D473" s="190" t="n">
        <x:f>G472</x:f>
        <x:v>9799495.04623135</x:v>
      </x:c>
      <x:c r="E473" s="190" t="n">
        <x:f>IF(C473&lt;=Plano!$B$8,Plano!$B$17,0)</x:f>
        <x:v>0</x:v>
      </x:c>
      <x:c r="F473" s="190" t="n">
        <x:f>D473*Plano!$B$21</x:f>
        <x:v>45911.25136264988</x:v>
      </x:c>
      <x:c r="G473" s="190" t="n">
        <x:f>D473+E473+F473</x:f>
        <x:v>9845406.297594</x:v>
      </x:c>
      <x:c r="H473" s="191" t="n">
        <x:f>IF(AND(C473&lt;=Plano!$B$8,G473&gt;=Plano!$B$24),1,0)</x:f>
        <x:v>0</x:v>
      </x:c>
      <x:c r="I473" s="192" t="n">
        <x:f>IFERROR(G473/Plano!$B$24,0)</x:f>
        <x:v>2.853740955824348</x:v>
      </x:c>
      <x:c r="J473" s="193" t="n">
        <x:f>Plano!$B$24</x:f>
        <x:v>3450000</x:v>
      </x:c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87" t="n">
        <x:f>A473+1</x:f>
        <x:v>469</x:v>
      </x:c>
      <x:c r="B474" s="188" t="n">
        <x:f>EDATE(B473,1)</x:f>
        <x:v>60568</x:v>
      </x:c>
      <x:c r="C474" s="189" t="n">
        <x:f>Plano!$B$7+A474/12</x:f>
        <x:v>74.08333333333334</x:v>
      </x:c>
      <x:c r="D474" s="190" t="n">
        <x:f>G473</x:f>
        <x:v>9845406.297594</x:v>
      </x:c>
      <x:c r="E474" s="190" t="n">
        <x:f>IF(C474&lt;=Plano!$B$8,Plano!$B$17,0)</x:f>
        <x:v>0</x:v>
      </x:c>
      <x:c r="F474" s="190" t="n">
        <x:f>D474*Plano!$B$21</x:f>
        <x:v>46126.348466300646</x:v>
      </x:c>
      <x:c r="G474" s="190" t="n">
        <x:f>D474+E474+F474</x:f>
        <x:v>9891532.646060301</x:v>
      </x:c>
      <x:c r="H474" s="191" t="n">
        <x:f>IF(AND(C474&lt;=Plano!$B$8,G474&gt;=Plano!$B$24),1,0)</x:f>
        <x:v>0</x:v>
      </x:c>
      <x:c r="I474" s="192" t="n">
        <x:f>IFERROR(G474/Plano!$B$24,0)</x:f>
        <x:v>2.8671109119015363</x:v>
      </x:c>
      <x:c r="J474" s="193" t="n">
        <x:f>Plano!$B$24</x:f>
        <x:v>3450000</x:v>
      </x:c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87" t="n">
        <x:f>A474+1</x:f>
        <x:v>470</x:v>
      </x:c>
      <x:c r="B475" s="188" t="n">
        <x:f>EDATE(B474,1)</x:f>
        <x:v>60599</x:v>
      </x:c>
      <x:c r="C475" s="189" t="n">
        <x:f>Plano!$B$7+A475/12</x:f>
        <x:v>74.16666666666666</x:v>
      </x:c>
      <x:c r="D475" s="190" t="n">
        <x:f>G474</x:f>
        <x:v>9891532.646060301</x:v>
      </x:c>
      <x:c r="E475" s="190" t="n">
        <x:f>IF(C475&lt;=Plano!$B$8,Plano!$B$17,0)</x:f>
        <x:v>0</x:v>
      </x:c>
      <x:c r="F475" s="190" t="n">
        <x:f>D475*Plano!$B$21</x:f>
        <x:v>46342.45331342662</x:v>
      </x:c>
      <x:c r="G475" s="190" t="n">
        <x:f>D475+E475+F475</x:f>
        <x:v>9937875.099373728</x:v>
      </x:c>
      <x:c r="H475" s="191" t="n">
        <x:f>IF(AND(C475&lt;=Plano!$B$8,G475&gt;=Plano!$B$24),1,0)</x:f>
        <x:v>0</x:v>
      </x:c>
      <x:c r="I475" s="192" t="n">
        <x:f>IFERROR(G475/Plano!$B$24,0)</x:f>
        <x:v>2.8805435070648486</x:v>
      </x:c>
      <x:c r="J475" s="193" t="n">
        <x:f>Plano!$B$24</x:f>
        <x:v>3450000</x:v>
      </x:c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87" t="n">
        <x:f>A475+1</x:f>
        <x:v>471</x:v>
      </x:c>
      <x:c r="B476" s="188" t="n">
        <x:f>EDATE(B475,1)</x:f>
        <x:v>60629</x:v>
      </x:c>
      <x:c r="C476" s="189" t="n">
        <x:f>Plano!$B$7+A476/12</x:f>
        <x:v>74.25</x:v>
      </x:c>
      <x:c r="D476" s="190" t="n">
        <x:f>G475</x:f>
        <x:v>9937875.099373728</x:v>
      </x:c>
      <x:c r="E476" s="190" t="n">
        <x:f>IF(C476&lt;=Plano!$B$8,Plano!$B$17,0)</x:f>
        <x:v>0</x:v>
      </x:c>
      <x:c r="F476" s="190" t="n">
        <x:f>D476*Plano!$B$21</x:f>
        <x:v>46559.57062536942</x:v>
      </x:c>
      <x:c r="G476" s="190" t="n">
        <x:f>D476+E476+F476</x:f>
        <x:v>9984434.669999097</x:v>
      </x:c>
      <x:c r="H476" s="191" t="n">
        <x:f>IF(AND(C476&lt;=Plano!$B$8,G476&gt;=Plano!$B$24),1,0)</x:f>
        <x:v>0</x:v>
      </x:c>
      <x:c r="I476" s="192" t="n">
        <x:f>IFERROR(G476/Plano!$B$24,0)</x:f>
        <x:v>2.894039034782347</x:v>
      </x:c>
      <x:c r="J476" s="193" t="n">
        <x:f>Plano!$B$24</x:f>
        <x:v>3450000</x:v>
      </x:c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87" t="n">
        <x:f>A476+1</x:f>
        <x:v>472</x:v>
      </x:c>
      <x:c r="B477" s="188" t="n">
        <x:f>EDATE(B476,1)</x:f>
        <x:v>60660</x:v>
      </x:c>
      <x:c r="C477" s="189" t="n">
        <x:f>Plano!$B$7+A477/12</x:f>
        <x:v>74.33333333333334</x:v>
      </x:c>
      <x:c r="D477" s="190" t="n">
        <x:f>G476</x:f>
        <x:v>9984434.669999097</x:v>
      </x:c>
      <x:c r="E477" s="190" t="n">
        <x:f>IF(C477&lt;=Plano!$B$8,Plano!$B$17,0)</x:f>
        <x:v>0</x:v>
      </x:c>
      <x:c r="F477" s="190" t="n">
        <x:f>D477*Plano!$B$21</x:f>
        <x:v>46777.70514559049</x:v>
      </x:c>
      <x:c r="G477" s="190" t="n">
        <x:f>D477+E477+F477</x:f>
        <x:v>10031212.375144687</x:v>
      </x:c>
      <x:c r="H477" s="191" t="n">
        <x:f>IF(AND(C477&lt;=Plano!$B$8,G477&gt;=Plano!$B$24),1,0)</x:f>
        <x:v>0</x:v>
      </x:c>
      <x:c r="I477" s="192" t="n">
        <x:f>IFERROR(G477/Plano!$B$24,0)</x:f>
        <x:v>2.9075977898970105</x:v>
      </x:c>
      <x:c r="J477" s="193" t="n">
        <x:f>Plano!$B$24</x:f>
        <x:v>3450000</x:v>
      </x:c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87" t="n">
        <x:f>A477+1</x:f>
        <x:v>473</x:v>
      </x:c>
      <x:c r="B478" s="188" t="n">
        <x:f>EDATE(B477,1)</x:f>
        <x:v>60691</x:v>
      </x:c>
      <x:c r="C478" s="189" t="n">
        <x:f>Plano!$B$7+A478/12</x:f>
        <x:v>74.41666666666666</x:v>
      </x:c>
      <x:c r="D478" s="190" t="n">
        <x:f>G477</x:f>
        <x:v>10031212.375144687</x:v>
      </x:c>
      <x:c r="E478" s="190" t="n">
        <x:f>IF(C478&lt;=Plano!$B$8,Plano!$B$17,0)</x:f>
        <x:v>0</x:v>
      </x:c>
      <x:c r="F478" s="190" t="n">
        <x:f>D478*Plano!$B$21</x:f>
        <x:v>46996.861639774645</x:v>
      </x:c>
      <x:c r="G478" s="190" t="n">
        <x:f>D478+E478+F478</x:f>
        <x:v>10078209.236784462</x:v>
      </x:c>
      <x:c r="H478" s="191" t="n">
        <x:f>IF(AND(C478&lt;=Plano!$B$8,G478&gt;=Plano!$B$24),1,0)</x:f>
        <x:v>0</x:v>
      </x:c>
      <x:c r="I478" s="192" t="n">
        <x:f>IFERROR(G478/Plano!$B$24,0)</x:f>
        <x:v>2.9212200686331773</x:v>
      </x:c>
      <x:c r="J478" s="193" t="n">
        <x:f>Plano!$B$24</x:f>
        <x:v>3450000</x:v>
      </x:c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87" t="n">
        <x:f>A478+1</x:f>
        <x:v>474</x:v>
      </x:c>
      <x:c r="B479" s="188" t="n">
        <x:f>EDATE(B478,1)</x:f>
        <x:v>60719</x:v>
      </x:c>
      <x:c r="C479" s="189" t="n">
        <x:f>Plano!$B$7+A479/12</x:f>
        <x:v>74.5</x:v>
      </x:c>
      <x:c r="D479" s="190" t="n">
        <x:f>G478</x:f>
        <x:v>10078209.236784462</x:v>
      </x:c>
      <x:c r="E479" s="190" t="n">
        <x:f>IF(C479&lt;=Plano!$B$8,Plano!$B$17,0)</x:f>
        <x:v>0</x:v>
      </x:c>
      <x:c r="F479" s="190" t="n">
        <x:f>D479*Plano!$B$21</x:f>
        <x:v>47217.044895934276</x:v>
      </x:c>
      <x:c r="G479" s="190" t="n">
        <x:f>D479+E479+F479</x:f>
        <x:v>10125426.281680396</x:v>
      </x:c>
      <x:c r="H479" s="191" t="n">
        <x:f>IF(AND(C479&lt;=Plano!$B$8,G479&gt;=Plano!$B$24),1,0)</x:f>
        <x:v>0</x:v>
      </x:c>
      <x:c r="I479" s="192" t="n">
        <x:f>IFERROR(G479/Plano!$B$24,0)</x:f>
        <x:v>2.934906168603013</x:v>
      </x:c>
      <x:c r="J479" s="193" t="n">
        <x:f>Plano!$B$24</x:f>
        <x:v>3450000</x:v>
      </x:c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87" t="n">
        <x:f>A479+1</x:f>
        <x:v>475</x:v>
      </x:c>
      <x:c r="B480" s="188" t="n">
        <x:f>EDATE(B479,1)</x:f>
        <x:v>60750</x:v>
      </x:c>
      <x:c r="C480" s="189" t="n">
        <x:f>Plano!$B$7+A480/12</x:f>
        <x:v>74.58333333333334</x:v>
      </x:c>
      <x:c r="D480" s="190" t="n">
        <x:f>G479</x:f>
        <x:v>10125426.281680396</x:v>
      </x:c>
      <x:c r="E480" s="190" t="n">
        <x:f>IF(C480&lt;=Plano!$B$8,Plano!$B$17,0)</x:f>
        <x:v>0</x:v>
      </x:c>
      <x:c r="F480" s="190" t="n">
        <x:f>D480*Plano!$B$21</x:f>
        <x:v>47438.25972451388</x:v>
      </x:c>
      <x:c r="G480" s="190" t="n">
        <x:f>D480+E480+F480</x:f>
        <x:v>10172864.54140491</x:v>
      </x:c>
      <x:c r="H480" s="191" t="n">
        <x:f>IF(AND(C480&lt;=Plano!$B$8,G480&gt;=Plano!$B$24),1,0)</x:f>
        <x:v>0</x:v>
      </x:c>
      <x:c r="I480" s="192" t="n">
        <x:f>IFERROR(G480/Plano!$B$24,0)</x:f>
        <x:v>2.9486563888130175</x:v>
      </x:c>
      <x:c r="J480" s="193" t="n">
        <x:f>Plano!$B$24</x:f>
        <x:v>3450000</x:v>
      </x:c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87" t="n">
        <x:f>A480+1</x:f>
        <x:v>476</x:v>
      </x:c>
      <x:c r="B481" s="188" t="n">
        <x:f>EDATE(B480,1)</x:f>
        <x:v>60780</x:v>
      </x:c>
      <x:c r="C481" s="189" t="n">
        <x:f>Plano!$B$7+A481/12</x:f>
        <x:v>74.66666666666666</x:v>
      </x:c>
      <x:c r="D481" s="190" t="n">
        <x:f>G480</x:f>
        <x:v>10172864.54140491</x:v>
      </x:c>
      <x:c r="E481" s="190" t="n">
        <x:f>IF(C481&lt;=Plano!$B$8,Plano!$B$17,0)</x:f>
        <x:v>0</x:v>
      </x:c>
      <x:c r="F481" s="190" t="n">
        <x:f>D481*Plano!$B$21</x:f>
        <x:v>47660.51095849521</x:v>
      </x:c>
      <x:c r="G481" s="190" t="n">
        <x:f>D481+E481+F481</x:f>
        <x:v>10220525.052363405</x:v>
      </x:c>
      <x:c r="H481" s="191" t="n">
        <x:f>IF(AND(C481&lt;=Plano!$B$8,G481&gt;=Plano!$B$24),1,0)</x:f>
        <x:v>0</x:v>
      </x:c>
      <x:c r="I481" s="192" t="n">
        <x:f>IFERROR(G481/Plano!$B$24,0)</x:f>
        <x:v>2.962471029670552</x:v>
      </x:c>
      <x:c r="J481" s="193" t="n">
        <x:f>Plano!$B$24</x:f>
        <x:v>3450000</x:v>
      </x:c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87" t="n">
        <x:f>A481+1</x:f>
        <x:v>477</x:v>
      </x:c>
      <x:c r="B482" s="188" t="n">
        <x:f>EDATE(B481,1)</x:f>
        <x:v>60811</x:v>
      </x:c>
      <x:c r="C482" s="189" t="n">
        <x:f>Plano!$B$7+A482/12</x:f>
        <x:v>74.75</x:v>
      </x:c>
      <x:c r="D482" s="190" t="n">
        <x:f>G481</x:f>
        <x:v>10220525.052363405</x:v>
      </x:c>
      <x:c r="E482" s="190" t="n">
        <x:f>IF(C482&lt;=Plano!$B$8,Plano!$B$17,0)</x:f>
        <x:v>0</x:v>
      </x:c>
      <x:c r="F482" s="190" t="n">
        <x:f>D482*Plano!$B$21</x:f>
        <x:v>47883.80345350283</x:v>
      </x:c>
      <x:c r="G482" s="190" t="n">
        <x:f>D482+E482+F482</x:f>
        <x:v>10268408.855816908</x:v>
      </x:c>
      <x:c r="H482" s="191" t="n">
        <x:f>IF(AND(C482&lt;=Plano!$B$8,G482&gt;=Plano!$B$24),1,0)</x:f>
        <x:v>0</x:v>
      </x:c>
      <x:c r="I482" s="192" t="n">
        <x:f>IFERROR(G482/Plano!$B$24,0)</x:f>
        <x:v>2.9763503929904083</x:v>
      </x:c>
      <x:c r="J482" s="193" t="n">
        <x:f>Plano!$B$24</x:f>
        <x:v>3450000</x:v>
      </x:c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87" t="n">
        <x:f>A482+1</x:f>
        <x:v>478</x:v>
      </x:c>
      <x:c r="B483" s="188" t="n">
        <x:f>EDATE(B482,1)</x:f>
        <x:v>60841</x:v>
      </x:c>
      <x:c r="C483" s="189" t="n">
        <x:f>Plano!$B$7+A483/12</x:f>
        <x:v>74.83333333333334</x:v>
      </x:c>
      <x:c r="D483" s="190" t="n">
        <x:f>G482</x:f>
        <x:v>10268408.855816908</x:v>
      </x:c>
      <x:c r="E483" s="190" t="n">
        <x:f>IF(C483&lt;=Plano!$B$8,Plano!$B$17,0)</x:f>
        <x:v>0</x:v>
      </x:c>
      <x:c r="F483" s="190" t="n">
        <x:f>D483*Plano!$B$21</x:f>
        <x:v>48108.142087910215</x:v>
      </x:c>
      <x:c r="G483" s="190" t="n">
        <x:f>D483+E483+F483</x:f>
        <x:v>10316516.997904819</x:v>
      </x:c>
      <x:c r="H483" s="191" t="n">
        <x:f>IF(AND(C483&lt;=Plano!$B$8,G483&gt;=Plano!$B$24),1,0)</x:f>
        <x:v>0</x:v>
      </x:c>
      <x:c r="I483" s="192" t="n">
        <x:f>IFERROR(G483/Plano!$B$24,0)</x:f>
        <x:v>2.9902947820013965</x:v>
      </x:c>
      <x:c r="J483" s="193" t="n">
        <x:f>Plano!$B$24</x:f>
        <x:v>3450000</x:v>
      </x:c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87" t="n">
        <x:f>A483+1</x:f>
        <x:v>479</x:v>
      </x:c>
      <x:c r="B484" s="188" t="n">
        <x:f>EDATE(B483,1)</x:f>
        <x:v>60872</x:v>
      </x:c>
      <x:c r="C484" s="189" t="n">
        <x:f>Plano!$B$7+A484/12</x:f>
        <x:v>74.91666666666666</x:v>
      </x:c>
      <x:c r="D484" s="190" t="n">
        <x:f>G483</x:f>
        <x:v>10316516.997904819</x:v>
      </x:c>
      <x:c r="E484" s="190" t="n">
        <x:f>IF(C484&lt;=Plano!$B$8,Plano!$B$17,0)</x:f>
        <x:v>0</x:v>
      </x:c>
      <x:c r="F484" s="190" t="n">
        <x:f>D484*Plano!$B$21</x:f>
        <x:v>48333.53176294633</x:v>
      </x:c>
      <x:c r="G484" s="190" t="n">
        <x:f>D484+E484+F484</x:f>
        <x:v>10364850.529667765</x:v>
      </x:c>
      <x:c r="H484" s="191" t="n">
        <x:f>IF(AND(C484&lt;=Plano!$B$8,G484&gt;=Plano!$B$24),1,0)</x:f>
        <x:v>0</x:v>
      </x:c>
      <x:c r="I484" s="192" t="n">
        <x:f>IFERROR(G484/Plano!$B$24,0)</x:f>
        <x:v>3.0043045013529754</x:v>
      </x:c>
      <x:c r="J484" s="193" t="n">
        <x:f>Plano!$B$24</x:f>
        <x:v>3450000</x:v>
      </x:c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94" t="n">
        <x:f>A484+1</x:f>
        <x:v>480</x:v>
      </x:c>
      <x:c r="B485" s="195" t="n">
        <x:f>EDATE(B484,1)</x:f>
        <x:v>60903</x:v>
      </x:c>
      <x:c r="C485" s="196" t="n">
        <x:f>Plano!$B$7+A485/12</x:f>
        <x:v>75</x:v>
      </x:c>
      <x:c r="D485" s="197" t="n">
        <x:f>G484</x:f>
        <x:v>10364850.529667765</x:v>
      </x:c>
      <x:c r="E485" s="197" t="n">
        <x:f>IF(C485&lt;=Plano!$B$8,Plano!$B$17,0)</x:f>
        <x:v>0</x:v>
      </x:c>
      <x:c r="F485" s="197" t="n">
        <x:f>D485*Plano!$B$21</x:f>
        <x:v>48559.97740280271</x:v>
      </x:c>
      <x:c r="G485" s="197" t="n">
        <x:f>D485+E485+F485</x:f>
        <x:v>10413410.507070567</x:v>
      </x:c>
      <x:c r="H485" s="198" t="n">
        <x:f>IF(AND(C485&lt;=Plano!$B$8,G485&gt;=Plano!$B$24),1,0)</x:f>
        <x:v>0</x:v>
      </x:c>
      <x:c r="I485" s="199" t="n">
        <x:f>IFERROR(G485/Plano!$B$24,0)</x:f>
        <x:v>3.0183798571219036</x:v>
      </x:c>
      <x:c r="J485" s="200" t="n">
        <x:f>Plano!$B$24</x:f>
        <x:v>3450000</x:v>
      </x:c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J1"/>
    <x:mergeCell ref="A2:J2"/>
  </x:mergeCells>
  <x:conditionalFormatting sqref="H5:H485">
    <x:cfRule type="cellIs" dxfId="5" priority="1">
      <x:formula>1</x:formula>
    </x:cfRule>
  </x:conditionalFormatting>
  <x:conditionalFormatting sqref="I5:I485">
    <x:cfRule type="dataBar" priority="2">
      <x:dataBar>
        <x:cfvo type="min"/>
        <x:cfvo type="max"/>
        <x:color rgb="FF2F7D4A"/>
      </x:dataBar>
      <x:extLst>
        <x:ext xmlns:x14="http://schemas.microsoft.com/office/spreadsheetml/2009/9/main" uri="{B025F937-C7B1-47D3-B67F-A62EFF666E3E}">
          <x14:id>{DEA65914-FCD7-8D07-3DA9-4C9EC3799680}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bf59e1a982fa458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DEA65914-FCD7-8D07-3DA9-4C9EC3799680}">
            <x14:dataBar gradient="1">
              <x14:cfvo type="min"/>
              <x14:cfvo type="max"/>
              <x14:fillColor rgb="FF2F7D4A"/>
            </x14:dataBar>
          </x14:cfRule>
          <xm:sqref>I5:I485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12" hidden="0" customWidth="1"/>
    <x:col min="3" max="3" width="20" hidden="0" customWidth="1"/>
    <x:col min="4" max="4" width="20" hidden="0" customWidth="1"/>
    <x:col min="5" max="5" width="22" hidden="0" customWidth="1"/>
    <x:col min="6" max="6" width="18" hidden="0" customWidth="1"/>
    <x:col min="7" max="7" width="20" hidden="0" customWidth="1"/>
    <x:col min="8" max="8" width="20" hidden="0" customWidth="1"/>
    <x:col min="9" max="9" width="24" hidden="0" customWidth="1"/>
    <x:col min="10" max="10" width="3" hidden="0" customWidth="1"/>
    <x:col min="11" max="11" width="27" hidden="0" customWidth="1"/>
    <x:col min="12" max="12" width="22" hidden="0" customWidth="1"/>
    <x:col min="13" max="13" width="18" hidden="0" customWidth="1"/>
    <x:col min="14" max="14" width="18" hidden="0" customWidth="1"/>
  </x:cols>
  <x:sheetData>
    <x:row r="1" ht="34" customHeight="1">
      <x:c r="A1" s="4" t="str">
        <x:v>PROJEÇÃO ANUAL DA RENDA FUTURA</x:v>
      </x:c>
      <x:c r="B1" s="4" t="str">
        <x:v>PROJEÇÃO ANUAL DA RENDA FUTURA</x:v>
      </x:c>
      <x:c r="C1" s="4" t="str">
        <x:v>PROJEÇÃO ANUAL DA RENDA FUTURA</x:v>
      </x:c>
      <x:c r="D1" s="4" t="str">
        <x:v>PROJEÇÃO ANUAL DA RENDA FUTURA</x:v>
      </x:c>
      <x:c r="E1" s="4" t="str">
        <x:v>PROJEÇÃO ANUAL DA RENDA FUTURA</x:v>
      </x:c>
      <x:c r="F1" s="4" t="str">
        <x:v>PROJEÇÃO ANUAL DA RENDA FUTURA</x:v>
      </x:c>
      <x:c r="G1" s="4" t="str">
        <x:v>PROJEÇÃO ANUAL DA RENDA FUTURA</x:v>
      </x:c>
      <x:c r="H1" s="4" t="str">
        <x:v>PROJEÇÃO ANUAL DA RENDA FUTURA</x:v>
      </x:c>
      <x:c r="I1" s="4" t="str">
        <x:v>PROJEÇÃO ANUAL DA RENDA FUTURA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30" customHeight="1">
      <x:c r="A2" s="8" t="str">
        <x:v>Teste se o patrimônio projetado consegue sustentar a renda desejada até a expectativa de vida informada, usando retorno real na fase de renda.</x:v>
      </x:c>
      <x:c r="B2" s="8" t="str">
        <x:v>Teste se o patrimônio projetado consegue sustentar a renda desejada até a expectativa de vida informada, usando retorno real na fase de renda.</x:v>
      </x:c>
      <x:c r="C2" s="8" t="str">
        <x:v>Teste se o patrimônio projetado consegue sustentar a renda desejada até a expectativa de vida informada, usando retorno real na fase de renda.</x:v>
      </x:c>
      <x:c r="D2" s="8" t="str">
        <x:v>Teste se o patrimônio projetado consegue sustentar a renda desejada até a expectativa de vida informada, usando retorno real na fase de renda.</x:v>
      </x:c>
      <x:c r="E2" s="8" t="str">
        <x:v>Teste se o patrimônio projetado consegue sustentar a renda desejada até a expectativa de vida informada, usando retorno real na fase de renda.</x:v>
      </x:c>
      <x:c r="F2" s="8" t="str">
        <x:v>Teste se o patrimônio projetado consegue sustentar a renda desejada até a expectativa de vida informada, usando retorno real na fase de renda.</x:v>
      </x:c>
      <x:c r="G2" s="8" t="str">
        <x:v>Teste se o patrimônio projetado consegue sustentar a renda desejada até a expectativa de vida informada, usando retorno real na fase de renda.</x:v>
      </x:c>
      <x:c r="H2" s="8" t="str">
        <x:v>Teste se o patrimônio projetado consegue sustentar a renda desejada até a expectativa de vida informada, usando retorno real na fase de renda.</x:v>
      </x:c>
      <x:c r="I2" s="8" t="str">
        <x:v>Teste se o patrimônio projetado consegue sustentar a renda desejada até a expectativa de vida informada, usando retorno real na fase de renda.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42" customHeight="1">
      <x:c r="A4" s="23" t="str">
        <x:v>Ano de aposentadoria</x:v>
      </x:c>
      <x:c r="B4" s="24" t="str">
        <x:v>Idade</x:v>
      </x:c>
      <x:c r="C4" s="24" t="str">
        <x:v>Saldo inicial</x:v>
      </x:c>
      <x:c r="D4" s="24" t="str">
        <x:v>Rendimento real</x:v>
      </x:c>
      <x:c r="E4" s="24" t="str">
        <x:v>Retirada da carteira</x:v>
      </x:c>
      <x:c r="F4" s="24" t="str">
        <x:v>Outras rendas</x:v>
      </x:c>
      <x:c r="G4" s="24" t="str">
        <x:v>Renda total</x:v>
      </x:c>
      <x:c r="H4" s="24" t="str">
        <x:v>Saldo final</x:v>
      </x:c>
      <x:c r="I4" s="25" t="str">
        <x:v>Status</x:v>
      </x:c>
      <x:c r="J4" s="1"/>
      <x:c r="K4" s="53" t="str">
        <x:v>RESUMO DA SUSTENTABILIDADE</x:v>
      </x:c>
      <x:c r="L4" s="53" t="str">
        <x:v>RESUMO DA SUSTENTABILIDADE</x:v>
      </x:c>
      <x:c r="M4" s="53" t="str">
        <x:v>RESUMO DA SUSTENTABILIDADE</x:v>
      </x:c>
      <x:c r="N4" s="53" t="str">
        <x:v>RESUMO DA SUSTENTABILIDADE</x:v>
      </x:c>
      <x:c r="O4" s="1"/>
      <x:c r="P4" s="1"/>
      <x:c r="Q4" s="1"/>
      <x:c r="R4" s="1"/>
      <x:c r="S4" s="1"/>
      <x:c r="T4" s="1"/>
      <x:c r="U4" s="1"/>
      <x:c r="V4" s="1"/>
    </x:row>
    <x:row r="5">
      <x:c r="A5" s="180" t="n">
        <x:v>0</x:v>
      </x:c>
      <x:c r="B5" s="184" t="n">
        <x:f>Plano!$B$8+A5</x:f>
        <x:v>60</x:v>
      </x:c>
      <x:c r="C5" s="183" t="n">
        <x:f>Plano!$B$25</x:f>
        <x:v>4489549.881234353</x:v>
      </x:c>
      <x:c r="D5" s="183" t="n">
        <x:v>0</x:v>
      </x:c>
      <x:c r="E5" s="183" t="n">
        <x:v>0</x:v>
      </x:c>
      <x:c r="F5" s="183" t="n">
        <x:v>0</x:v>
      </x:c>
      <x:c r="G5" s="183" t="n">
        <x:v>0</x:v>
      </x:c>
      <x:c r="H5" s="183" t="n">
        <x:f>C5</x:f>
        <x:v>4489549.881234353</x:v>
      </x:c>
      <x:c r="I5" s="180" t="str">
        <x:f>IF(B5&gt;Plano!$B$9,"APÓS LONGEVIDADE",IF(H5&gt;0,"COBERTO","PATRIMÔNIO ESGOTADO"))</x:f>
        <x:v>COBERTO</x:v>
      </x:c>
      <x:c r="J5" s="1"/>
      <x:c r="K5" s="9" t="str">
        <x:v>Saldo na aposentadoria</x:v>
      </x:c>
      <x:c r="L5" s="202" t="n">
        <x:f>Plano!B25</x:f>
        <x:v>4489549.881234353</x:v>
      </x:c>
      <x:c r="M5" s="201"/>
      <x:c r="N5" s="201"/>
      <x:c r="O5" s="1"/>
      <x:c r="P5" s="1"/>
      <x:c r="Q5" s="1"/>
      <x:c r="R5" s="1"/>
      <x:c r="S5" s="1"/>
      <x:c r="T5" s="1"/>
      <x:c r="U5" s="1"/>
      <x:c r="V5" s="1"/>
    </x:row>
    <x:row r="6">
      <x:c r="A6" s="187" t="n">
        <x:v>1</x:v>
      </x:c>
      <x:c r="B6" s="191" t="n">
        <x:f>Plano!$B$8+A6</x:f>
        <x:v>61</x:v>
      </x:c>
      <x:c r="C6" s="190" t="n">
        <x:f>H5</x:f>
        <x:v>4489549.881234353</x:v>
      </x:c>
      <x:c r="D6" s="190" t="n">
        <x:f>C6*Plano!$B$13</x:f>
        <x:v>134686.4964370306</x:v>
      </x:c>
      <x:c r="E6" s="190" t="n">
        <x:f>Plano!$B$23*12</x:f>
        <x:v>138000</x:v>
      </x:c>
      <x:c r="F6" s="190" t="n">
        <x:f>Plano!$B$11*12</x:f>
        <x:v>30000</x:v>
      </x:c>
      <x:c r="G6" s="190" t="n">
        <x:f>E6+F6</x:f>
        <x:v>168000</x:v>
      </x:c>
      <x:c r="H6" s="190" t="n">
        <x:f>MAX(0,C6+D6-E6)</x:f>
        <x:v>4486236.377671384</x:v>
      </x:c>
      <x:c r="I6" s="187" t="str">
        <x:f>IF(B6&gt;Plano!$B$9,"APÓS LONGEVIDADE",IF(H6&gt;0,"COBERTO","PATRIMÔNIO ESGOTADO"))</x:f>
        <x:v>COBERTO</x:v>
      </x:c>
      <x:c r="J6" s="1"/>
      <x:c r="K6" s="9" t="str">
        <x:v>Retirada anual</x:v>
      </x:c>
      <x:c r="L6" s="202" t="n">
        <x:f>Plano!B23*12</x:f>
        <x:v>138000</x:v>
      </x:c>
      <x:c r="M6" s="201"/>
      <x:c r="N6" s="201"/>
      <x:c r="O6" s="1"/>
      <x:c r="P6" s="1"/>
      <x:c r="Q6" s="1"/>
      <x:c r="R6" s="1"/>
      <x:c r="S6" s="1"/>
      <x:c r="T6" s="1"/>
      <x:c r="U6" s="1"/>
      <x:c r="V6" s="1"/>
    </x:row>
    <x:row r="7">
      <x:c r="A7" s="187" t="n">
        <x:v>2</x:v>
      </x:c>
      <x:c r="B7" s="191" t="n">
        <x:f>Plano!$B$8+A7</x:f>
        <x:v>62</x:v>
      </x:c>
      <x:c r="C7" s="190" t="n">
        <x:f>H6</x:f>
        <x:v>4486236.377671384</x:v>
      </x:c>
      <x:c r="D7" s="190" t="n">
        <x:f>C7*Plano!$B$13</x:f>
        <x:v>134587.09133014153</x:v>
      </x:c>
      <x:c r="E7" s="190" t="n">
        <x:f>Plano!$B$23*12</x:f>
        <x:v>138000</x:v>
      </x:c>
      <x:c r="F7" s="190" t="n">
        <x:f>Plano!$B$11*12</x:f>
        <x:v>30000</x:v>
      </x:c>
      <x:c r="G7" s="190" t="n">
        <x:f>E7+F7</x:f>
        <x:v>168000</x:v>
      </x:c>
      <x:c r="H7" s="190" t="n">
        <x:f>MAX(0,C7+D7-E7)</x:f>
        <x:v>4482823.469001526</x:v>
      </x:c>
      <x:c r="I7" s="187" t="str">
        <x:f>IF(B7&gt;Plano!$B$9,"APÓS LONGEVIDADE",IF(H7&gt;0,"COBERTO","PATRIMÔNIO ESGOTADO"))</x:f>
        <x:v>COBERTO</x:v>
      </x:c>
      <x:c r="J7" s="1"/>
      <x:c r="K7" s="9" t="str">
        <x:v>Saldo na longevidade</x:v>
      </x:c>
      <x:c r="L7" s="202" t="n">
        <x:f>INDEX(H5:H45,MATCH(Plano!B9,B5:B45,0))</x:f>
        <x:v>4331908.571781702</x:v>
      </x:c>
      <x:c r="M7" s="201"/>
      <x:c r="N7" s="201"/>
      <x:c r="O7" s="1"/>
      <x:c r="P7" s="1"/>
      <x:c r="Q7" s="1"/>
      <x:c r="R7" s="1"/>
      <x:c r="S7" s="1"/>
      <x:c r="T7" s="1"/>
      <x:c r="U7" s="1"/>
      <x:c r="V7" s="1"/>
    </x:row>
    <x:row r="8">
      <x:c r="A8" s="187" t="n">
        <x:v>3</x:v>
      </x:c>
      <x:c r="B8" s="191" t="n">
        <x:f>Plano!$B$8+A8</x:f>
        <x:v>63</x:v>
      </x:c>
      <x:c r="C8" s="190" t="n">
        <x:f>H7</x:f>
        <x:v>4482823.469001526</x:v>
      </x:c>
      <x:c r="D8" s="190" t="n">
        <x:f>C8*Plano!$B$13</x:f>
        <x:v>134484.7040700458</x:v>
      </x:c>
      <x:c r="E8" s="190" t="n">
        <x:f>Plano!$B$23*12</x:f>
        <x:v>138000</x:v>
      </x:c>
      <x:c r="F8" s="190" t="n">
        <x:f>Plano!$B$11*12</x:f>
        <x:v>30000</x:v>
      </x:c>
      <x:c r="G8" s="190" t="n">
        <x:f>E8+F8</x:f>
        <x:v>168000</x:v>
      </x:c>
      <x:c r="H8" s="190" t="n">
        <x:f>MAX(0,C8+D8-E8)</x:f>
        <x:v>4479308.173071572</x:v>
      </x:c>
      <x:c r="I8" s="187" t="str">
        <x:f>IF(B8&gt;Plano!$B$9,"APÓS LONGEVIDADE",IF(H8&gt;0,"COBERTO","PATRIMÔNIO ESGOTADO"))</x:f>
        <x:v>COBERTO</x:v>
      </x:c>
      <x:c r="J8" s="1"/>
      <x:c r="K8" s="9" t="str">
        <x:v>Anos cobertos</x:v>
      </x:c>
      <x:c r="L8" s="203" t="n">
        <x:f>IFERROR(MATCH("PATRIMÔNIO ESGOTADO",I5:I45,0)-2,40)</x:f>
        <x:v>40</x:v>
      </x:c>
      <x:c r="M8" s="201"/>
      <x:c r="N8" s="201"/>
      <x:c r="O8" s="1"/>
      <x:c r="P8" s="1"/>
      <x:c r="Q8" s="1"/>
      <x:c r="R8" s="1"/>
      <x:c r="S8" s="1"/>
      <x:c r="T8" s="1"/>
      <x:c r="U8" s="1"/>
      <x:c r="V8" s="1"/>
    </x:row>
    <x:row r="9">
      <x:c r="A9" s="187" t="n">
        <x:v>4</x:v>
      </x:c>
      <x:c r="B9" s="191" t="n">
        <x:f>Plano!$B$8+A9</x:f>
        <x:v>64</x:v>
      </x:c>
      <x:c r="C9" s="190" t="n">
        <x:f>H8</x:f>
        <x:v>4479308.173071572</x:v>
      </x:c>
      <x:c r="D9" s="190" t="n">
        <x:f>C9*Plano!$B$13</x:f>
        <x:v>134379.24519214715</x:v>
      </x:c>
      <x:c r="E9" s="190" t="n">
        <x:f>Plano!$B$23*12</x:f>
        <x:v>138000</x:v>
      </x:c>
      <x:c r="F9" s="190" t="n">
        <x:f>Plano!$B$11*12</x:f>
        <x:v>30000</x:v>
      </x:c>
      <x:c r="G9" s="190" t="n">
        <x:f>E9+F9</x:f>
        <x:v>168000</x:v>
      </x:c>
      <x:c r="H9" s="190" t="n">
        <x:f>MAX(0,C9+D9-E9)</x:f>
        <x:v>4475687.4182637185</x:v>
      </x:c>
      <x:c r="I9" s="187" t="str">
        <x:f>IF(B9&gt;Plano!$B$9,"APÓS LONGEVIDADE",IF(H9&gt;0,"COBERTO","PATRIMÔNIO ESGOTADO"))</x:f>
        <x:v>COBERTO</x:v>
      </x:c>
      <x:c r="J9" s="1"/>
      <x:c r="K9" s="9" t="str">
        <x:v>Leitura</x:v>
      </x:c>
      <x:c r="L9" s="201" t="str">
        <x:f>IF(L7&gt;0,"O patrimônio permanece positivo até a longevidade informada.","O patrimônio se esgota antes ou na longevidade informada; revise aporte, renda ou retorno.")</x:f>
        <x:v>O patrimônio permanece positivo até a longevidade informada.</x:v>
      </x:c>
      <x:c r="M9" s="201"/>
      <x:c r="N9" s="201"/>
      <x:c r="O9" s="1"/>
      <x:c r="P9" s="1"/>
      <x:c r="Q9" s="1"/>
      <x:c r="R9" s="1"/>
      <x:c r="S9" s="1"/>
      <x:c r="T9" s="1"/>
      <x:c r="U9" s="1"/>
      <x:c r="V9" s="1"/>
    </x:row>
    <x:row r="10">
      <x:c r="A10" s="187" t="n">
        <x:v>5</x:v>
      </x:c>
      <x:c r="B10" s="191" t="n">
        <x:f>Plano!$B$8+A10</x:f>
        <x:v>65</x:v>
      </x:c>
      <x:c r="C10" s="190" t="n">
        <x:f>H9</x:f>
        <x:v>4475687.4182637185</x:v>
      </x:c>
      <x:c r="D10" s="190" t="n">
        <x:f>C10*Plano!$B$13</x:f>
        <x:v>134270.62254791154</x:v>
      </x:c>
      <x:c r="E10" s="190" t="n">
        <x:f>Plano!$B$23*12</x:f>
        <x:v>138000</x:v>
      </x:c>
      <x:c r="F10" s="190" t="n">
        <x:f>Plano!$B$11*12</x:f>
        <x:v>30000</x:v>
      </x:c>
      <x:c r="G10" s="190" t="n">
        <x:f>E10+F10</x:f>
        <x:v>168000</x:v>
      </x:c>
      <x:c r="H10" s="190" t="n">
        <x:f>MAX(0,C10+D10-E10)</x:f>
        <x:v>4471958.04081163</x:v>
      </x:c>
      <x:c r="I10" s="187" t="str">
        <x:f>IF(B10&gt;Plano!$B$9,"APÓS LONGEVIDADE",IF(H10&gt;0,"COBERTO","PATRIMÔNIO ESGOTADO"))</x:f>
        <x:v>COBERTO</x:v>
      </x:c>
      <x:c r="J10" s="1"/>
      <x:c r="K10" s="1"/>
      <x:c r="L10" s="201"/>
      <x:c r="M10" s="201"/>
      <x:c r="N10" s="201"/>
      <x:c r="O10" s="1"/>
      <x:c r="P10" s="1"/>
      <x:c r="Q10" s="1"/>
      <x:c r="R10" s="1"/>
      <x:c r="S10" s="1"/>
      <x:c r="T10" s="1"/>
      <x:c r="U10" s="1"/>
      <x:c r="V10" s="1"/>
    </x:row>
    <x:row r="11">
      <x:c r="A11" s="187" t="n">
        <x:v>6</x:v>
      </x:c>
      <x:c r="B11" s="191" t="n">
        <x:f>Plano!$B$8+A11</x:f>
        <x:v>66</x:v>
      </x:c>
      <x:c r="C11" s="190" t="n">
        <x:f>H10</x:f>
        <x:v>4471958.04081163</x:v>
      </x:c>
      <x:c r="D11" s="190" t="n">
        <x:f>C11*Plano!$B$13</x:f>
        <x:v>134158.7412243489</x:v>
      </x:c>
      <x:c r="E11" s="190" t="n">
        <x:f>Plano!$B$23*12</x:f>
        <x:v>138000</x:v>
      </x:c>
      <x:c r="F11" s="190" t="n">
        <x:f>Plano!$B$11*12</x:f>
        <x:v>30000</x:v>
      </x:c>
      <x:c r="G11" s="190" t="n">
        <x:f>E11+F11</x:f>
        <x:v>168000</x:v>
      </x:c>
      <x:c r="H11" s="190" t="n">
        <x:f>MAX(0,C11+D11-E11)</x:f>
        <x:v>4468116.7820359785</x:v>
      </x:c>
      <x:c r="I11" s="187" t="str">
        <x:f>IF(B11&gt;Plano!$B$9,"APÓS LONGEVIDADE",IF(H11&gt;0,"COBERTO","PATRIMÔNIO ESGOTADO"))</x:f>
        <x:v>COBERTO</x:v>
      </x:c>
      <x:c r="J11" s="1"/>
      <x:c r="K11" s="1"/>
      <x:c r="L11" s="201"/>
      <x:c r="M11" s="201"/>
      <x:c r="N11" s="201"/>
      <x:c r="O11" s="1"/>
      <x:c r="P11" s="1"/>
      <x:c r="Q11" s="1"/>
      <x:c r="R11" s="1"/>
      <x:c r="S11" s="1"/>
      <x:c r="T11" s="1"/>
      <x:c r="U11" s="1"/>
      <x:c r="V11" s="1"/>
    </x:row>
    <x:row r="12">
      <x:c r="A12" s="187" t="n">
        <x:v>7</x:v>
      </x:c>
      <x:c r="B12" s="191" t="n">
        <x:f>Plano!$B$8+A12</x:f>
        <x:v>67</x:v>
      </x:c>
      <x:c r="C12" s="190" t="n">
        <x:f>H11</x:f>
        <x:v>4468116.7820359785</x:v>
      </x:c>
      <x:c r="D12" s="190" t="n">
        <x:f>C12*Plano!$B$13</x:f>
        <x:v>134043.50346107935</x:v>
      </x:c>
      <x:c r="E12" s="190" t="n">
        <x:f>Plano!$B$23*12</x:f>
        <x:v>138000</x:v>
      </x:c>
      <x:c r="F12" s="190" t="n">
        <x:f>Plano!$B$11*12</x:f>
        <x:v>30000</x:v>
      </x:c>
      <x:c r="G12" s="190" t="n">
        <x:f>E12+F12</x:f>
        <x:v>168000</x:v>
      </x:c>
      <x:c r="H12" s="190" t="n">
        <x:f>MAX(0,C12+D12-E12)</x:f>
        <x:v>4464160.285497058</x:v>
      </x:c>
      <x:c r="I12" s="187" t="str">
        <x:f>IF(B12&gt;Plano!$B$9,"APÓS LONGEVIDADE",IF(H12&gt;0,"COBERTO","PATRIMÔNIO ESGOTADO"))</x:f>
        <x:v>COBERTO</x:v>
      </x:c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>
      <x:c r="A13" s="187" t="n">
        <x:v>8</x:v>
      </x:c>
      <x:c r="B13" s="191" t="n">
        <x:f>Plano!$B$8+A13</x:f>
        <x:v>68</x:v>
      </x:c>
      <x:c r="C13" s="190" t="n">
        <x:f>H12</x:f>
        <x:v>4464160.285497058</x:v>
      </x:c>
      <x:c r="D13" s="190" t="n">
        <x:f>C13*Plano!$B$13</x:f>
        <x:v>133924.80856491174</x:v>
      </x:c>
      <x:c r="E13" s="190" t="n">
        <x:f>Plano!$B$23*12</x:f>
        <x:v>138000</x:v>
      </x:c>
      <x:c r="F13" s="190" t="n">
        <x:f>Plano!$B$11*12</x:f>
        <x:v>30000</x:v>
      </x:c>
      <x:c r="G13" s="190" t="n">
        <x:f>E13+F13</x:f>
        <x:v>168000</x:v>
      </x:c>
      <x:c r="H13" s="190" t="n">
        <x:f>MAX(0,C13+D13-E13)</x:f>
        <x:v>4460085.09406197</x:v>
      </x:c>
      <x:c r="I13" s="187" t="str">
        <x:f>IF(B13&gt;Plano!$B$9,"APÓS LONGEVIDADE",IF(H13&gt;0,"COBERTO","PATRIMÔNIO ESGOTADO"))</x:f>
        <x:v>COBERTO</x:v>
      </x:c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>
      <x:c r="A14" s="187" t="n">
        <x:v>9</x:v>
      </x:c>
      <x:c r="B14" s="191" t="n">
        <x:f>Plano!$B$8+A14</x:f>
        <x:v>69</x:v>
      </x:c>
      <x:c r="C14" s="190" t="n">
        <x:f>H13</x:f>
        <x:v>4460085.09406197</x:v>
      </x:c>
      <x:c r="D14" s="190" t="n">
        <x:f>C14*Plano!$B$13</x:f>
        <x:v>133802.55282185908</x:v>
      </x:c>
      <x:c r="E14" s="190" t="n">
        <x:f>Plano!$B$23*12</x:f>
        <x:v>138000</x:v>
      </x:c>
      <x:c r="F14" s="190" t="n">
        <x:f>Plano!$B$11*12</x:f>
        <x:v>30000</x:v>
      </x:c>
      <x:c r="G14" s="190" t="n">
        <x:f>E14+F14</x:f>
        <x:v>168000</x:v>
      </x:c>
      <x:c r="H14" s="190" t="n">
        <x:f>MAX(0,C14+D14-E14)</x:f>
        <x:v>4455887.646883829</x:v>
      </x:c>
      <x:c r="I14" s="187" t="str">
        <x:f>IF(B14&gt;Plano!$B$9,"APÓS LONGEVIDADE",IF(H14&gt;0,"COBERTO","PATRIMÔNIO ESGOTADO"))</x:f>
        <x:v>COBERTO</x:v>
      </x:c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>
      <x:c r="A15" s="187" t="n">
        <x:v>10</x:v>
      </x:c>
      <x:c r="B15" s="191" t="n">
        <x:f>Plano!$B$8+A15</x:f>
        <x:v>70</x:v>
      </x:c>
      <x:c r="C15" s="190" t="n">
        <x:f>H14</x:f>
        <x:v>4455887.646883829</x:v>
      </x:c>
      <x:c r="D15" s="190" t="n">
        <x:f>C15*Plano!$B$13</x:f>
        <x:v>133676.62940651484</x:v>
      </x:c>
      <x:c r="E15" s="190" t="n">
        <x:f>Plano!$B$23*12</x:f>
        <x:v>138000</x:v>
      </x:c>
      <x:c r="F15" s="190" t="n">
        <x:f>Plano!$B$11*12</x:f>
        <x:v>30000</x:v>
      </x:c>
      <x:c r="G15" s="190" t="n">
        <x:f>E15+F15</x:f>
        <x:v>168000</x:v>
      </x:c>
      <x:c r="H15" s="190" t="n">
        <x:f>MAX(0,C15+D15-E15)</x:f>
        <x:v>4451564.276290343</x:v>
      </x:c>
      <x:c r="I15" s="187" t="str">
        <x:f>IF(B15&gt;Plano!$B$9,"APÓS LONGEVIDADE",IF(H15&gt;0,"COBERTO","PATRIMÔNIO ESGOTADO"))</x:f>
        <x:v>COBERTO</x:v>
      </x:c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187" t="n">
        <x:v>11</x:v>
      </x:c>
      <x:c r="B16" s="191" t="n">
        <x:f>Plano!$B$8+A16</x:f>
        <x:v>71</x:v>
      </x:c>
      <x:c r="C16" s="190" t="n">
        <x:f>H15</x:f>
        <x:v>4451564.276290343</x:v>
      </x:c>
      <x:c r="D16" s="190" t="n">
        <x:f>C16*Plano!$B$13</x:f>
        <x:v>133546.9282887103</x:v>
      </x:c>
      <x:c r="E16" s="190" t="n">
        <x:f>Plano!$B$23*12</x:f>
        <x:v>138000</x:v>
      </x:c>
      <x:c r="F16" s="190" t="n">
        <x:f>Plano!$B$11*12</x:f>
        <x:v>30000</x:v>
      </x:c>
      <x:c r="G16" s="190" t="n">
        <x:f>E16+F16</x:f>
        <x:v>168000</x:v>
      </x:c>
      <x:c r="H16" s="190" t="n">
        <x:f>MAX(0,C16+D16-E16)</x:f>
        <x:v>4447111.204579053</x:v>
      </x:c>
      <x:c r="I16" s="187" t="str">
        <x:f>IF(B16&gt;Plano!$B$9,"APÓS LONGEVIDADE",IF(H16&gt;0,"COBERTO","PATRIMÔNIO ESGOTADO"))</x:f>
        <x:v>COBERTO</x:v>
      </x:c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187" t="n">
        <x:v>12</x:v>
      </x:c>
      <x:c r="B17" s="191" t="n">
        <x:f>Plano!$B$8+A17</x:f>
        <x:v>72</x:v>
      </x:c>
      <x:c r="C17" s="190" t="n">
        <x:f>H16</x:f>
        <x:v>4447111.204579053</x:v>
      </x:c>
      <x:c r="D17" s="190" t="n">
        <x:f>C17*Plano!$B$13</x:f>
        <x:v>133413.3361373716</x:v>
      </x:c>
      <x:c r="E17" s="190" t="n">
        <x:f>Plano!$B$23*12</x:f>
        <x:v>138000</x:v>
      </x:c>
      <x:c r="F17" s="190" t="n">
        <x:f>Plano!$B$11*12</x:f>
        <x:v>30000</x:v>
      </x:c>
      <x:c r="G17" s="190" t="n">
        <x:f>E17+F17</x:f>
        <x:v>168000</x:v>
      </x:c>
      <x:c r="H17" s="190" t="n">
        <x:f>MAX(0,C17+D17-E17)</x:f>
        <x:v>4442524.540716425</x:v>
      </x:c>
      <x:c r="I17" s="187" t="str">
        <x:f>IF(B17&gt;Plano!$B$9,"APÓS LONGEVIDADE",IF(H17&gt;0,"COBERTO","PATRIMÔNIO ESGOTADO"))</x:f>
        <x:v>COBERTO</x:v>
      </x:c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187" t="n">
        <x:v>13</x:v>
      </x:c>
      <x:c r="B18" s="191" t="n">
        <x:f>Plano!$B$8+A18</x:f>
        <x:v>73</x:v>
      </x:c>
      <x:c r="C18" s="190" t="n">
        <x:f>H17</x:f>
        <x:v>4442524.540716425</x:v>
      </x:c>
      <x:c r="D18" s="190" t="n">
        <x:f>C18*Plano!$B$13</x:f>
        <x:v>133275.73622149273</x:v>
      </x:c>
      <x:c r="E18" s="190" t="n">
        <x:f>Plano!$B$23*12</x:f>
        <x:v>138000</x:v>
      </x:c>
      <x:c r="F18" s="190" t="n">
        <x:f>Plano!$B$11*12</x:f>
        <x:v>30000</x:v>
      </x:c>
      <x:c r="G18" s="190" t="n">
        <x:f>E18+F18</x:f>
        <x:v>168000</x:v>
      </x:c>
      <x:c r="H18" s="190" t="n">
        <x:f>MAX(0,C18+D18-E18)</x:f>
        <x:v>4437800.276937917</x:v>
      </x:c>
      <x:c r="I18" s="187" t="str">
        <x:f>IF(B18&gt;Plano!$B$9,"APÓS LONGEVIDADE",IF(H18&gt;0,"COBERTO","PATRIMÔNIO ESGOTADO"))</x:f>
        <x:v>COBERTO</x:v>
      </x:c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187" t="n">
        <x:v>14</x:v>
      </x:c>
      <x:c r="B19" s="191" t="n">
        <x:f>Plano!$B$8+A19</x:f>
        <x:v>74</x:v>
      </x:c>
      <x:c r="C19" s="190" t="n">
        <x:f>H18</x:f>
        <x:v>4437800.276937917</x:v>
      </x:c>
      <x:c r="D19" s="190" t="n">
        <x:f>C19*Plano!$B$13</x:f>
        <x:v>133134.0083081375</x:v>
      </x:c>
      <x:c r="E19" s="190" t="n">
        <x:f>Plano!$B$23*12</x:f>
        <x:v>138000</x:v>
      </x:c>
      <x:c r="F19" s="190" t="n">
        <x:f>Plano!$B$11*12</x:f>
        <x:v>30000</x:v>
      </x:c>
      <x:c r="G19" s="190" t="n">
        <x:f>E19+F19</x:f>
        <x:v>168000</x:v>
      </x:c>
      <x:c r="H19" s="190" t="n">
        <x:f>MAX(0,C19+D19-E19)</x:f>
        <x:v>4432934.285246055</x:v>
      </x:c>
      <x:c r="I19" s="187" t="str">
        <x:f>IF(B19&gt;Plano!$B$9,"APÓS LONGEVIDADE",IF(H19&gt;0,"COBERTO","PATRIMÔNIO ESGOTADO"))</x:f>
        <x:v>COBERTO</x:v>
      </x:c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>
      <x:c r="A20" s="187" t="n">
        <x:v>15</x:v>
      </x:c>
      <x:c r="B20" s="191" t="n">
        <x:f>Plano!$B$8+A20</x:f>
        <x:v>75</x:v>
      </x:c>
      <x:c r="C20" s="190" t="n">
        <x:f>H19</x:f>
        <x:v>4432934.285246055</x:v>
      </x:c>
      <x:c r="D20" s="190" t="n">
        <x:f>C20*Plano!$B$13</x:f>
        <x:v>132988.02855738162</x:v>
      </x:c>
      <x:c r="E20" s="190" t="n">
        <x:f>Plano!$B$23*12</x:f>
        <x:v>138000</x:v>
      </x:c>
      <x:c r="F20" s="190" t="n">
        <x:f>Plano!$B$11*12</x:f>
        <x:v>30000</x:v>
      </x:c>
      <x:c r="G20" s="190" t="n">
        <x:f>E20+F20</x:f>
        <x:v>168000</x:v>
      </x:c>
      <x:c r="H20" s="190" t="n">
        <x:f>MAX(0,C20+D20-E20)</x:f>
        <x:v>4427922.313803436</x:v>
      </x:c>
      <x:c r="I20" s="187" t="str">
        <x:f>IF(B20&gt;Plano!$B$9,"APÓS LONGEVIDADE",IF(H20&gt;0,"COBERTO","PATRIMÔNIO ESGOTADO"))</x:f>
        <x:v>COBERTO</x:v>
      </x:c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187" t="n">
        <x:v>16</x:v>
      </x:c>
      <x:c r="B21" s="191" t="n">
        <x:f>Plano!$B$8+A21</x:f>
        <x:v>76</x:v>
      </x:c>
      <x:c r="C21" s="190" t="n">
        <x:f>H20</x:f>
        <x:v>4427922.313803436</x:v>
      </x:c>
      <x:c r="D21" s="190" t="n">
        <x:f>C21*Plano!$B$13</x:f>
        <x:v>132837.6694141031</x:v>
      </x:c>
      <x:c r="E21" s="190" t="n">
        <x:f>Plano!$B$23*12</x:f>
        <x:v>138000</x:v>
      </x:c>
      <x:c r="F21" s="190" t="n">
        <x:f>Plano!$B$11*12</x:f>
        <x:v>30000</x:v>
      </x:c>
      <x:c r="G21" s="190" t="n">
        <x:f>E21+F21</x:f>
        <x:v>168000</x:v>
      </x:c>
      <x:c r="H21" s="190" t="n">
        <x:f>MAX(0,C21+D21-E21)</x:f>
        <x:v>4422759.983217539</x:v>
      </x:c>
      <x:c r="I21" s="187" t="str">
        <x:f>IF(B21&gt;Plano!$B$9,"APÓS LONGEVIDADE",IF(H21&gt;0,"COBERTO","PATRIMÔNIO ESGOTADO"))</x:f>
        <x:v>COBERTO</x:v>
      </x:c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187" t="n">
        <x:v>17</x:v>
      </x:c>
      <x:c r="B22" s="191" t="n">
        <x:f>Plano!$B$8+A22</x:f>
        <x:v>77</x:v>
      </x:c>
      <x:c r="C22" s="190" t="n">
        <x:f>H21</x:f>
        <x:v>4422759.983217539</x:v>
      </x:c>
      <x:c r="D22" s="190" t="n">
        <x:f>C22*Plano!$B$13</x:f>
        <x:v>132682.79949652616</x:v>
      </x:c>
      <x:c r="E22" s="190" t="n">
        <x:f>Plano!$B$23*12</x:f>
        <x:v>138000</x:v>
      </x:c>
      <x:c r="F22" s="190" t="n">
        <x:f>Plano!$B$11*12</x:f>
        <x:v>30000</x:v>
      </x:c>
      <x:c r="G22" s="190" t="n">
        <x:f>E22+F22</x:f>
        <x:v>168000</x:v>
      </x:c>
      <x:c r="H22" s="190" t="n">
        <x:f>MAX(0,C22+D22-E22)</x:f>
        <x:v>4417442.782714065</x:v>
      </x:c>
      <x:c r="I22" s="187" t="str">
        <x:f>IF(B22&gt;Plano!$B$9,"APÓS LONGEVIDADE",IF(H22&gt;0,"COBERTO","PATRIMÔNIO ESGOTADO"))</x:f>
        <x:v>COBERTO</x:v>
      </x:c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187" t="n">
        <x:v>18</x:v>
      </x:c>
      <x:c r="B23" s="191" t="n">
        <x:f>Plano!$B$8+A23</x:f>
        <x:v>78</x:v>
      </x:c>
      <x:c r="C23" s="190" t="n">
        <x:f>H22</x:f>
        <x:v>4417442.782714065</x:v>
      </x:c>
      <x:c r="D23" s="190" t="n">
        <x:f>C23*Plano!$B$13</x:f>
        <x:v>132523.28348142194</x:v>
      </x:c>
      <x:c r="E23" s="190" t="n">
        <x:f>Plano!$B$23*12</x:f>
        <x:v>138000</x:v>
      </x:c>
      <x:c r="F23" s="190" t="n">
        <x:f>Plano!$B$11*12</x:f>
        <x:v>30000</x:v>
      </x:c>
      <x:c r="G23" s="190" t="n">
        <x:f>E23+F23</x:f>
        <x:v>168000</x:v>
      </x:c>
      <x:c r="H23" s="190" t="n">
        <x:f>MAX(0,C23+D23-E23)</x:f>
        <x:v>4411966.066195487</x:v>
      </x:c>
      <x:c r="I23" s="187" t="str">
        <x:f>IF(B23&gt;Plano!$B$9,"APÓS LONGEVIDADE",IF(H23&gt;0,"COBERTO","PATRIMÔNIO ESGOTADO"))</x:f>
        <x:v>COBERTO</x:v>
      </x:c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187" t="n">
        <x:v>19</x:v>
      </x:c>
      <x:c r="B24" s="191" t="n">
        <x:f>Plano!$B$8+A24</x:f>
        <x:v>79</x:v>
      </x:c>
      <x:c r="C24" s="190" t="n">
        <x:f>H23</x:f>
        <x:v>4411966.066195487</x:v>
      </x:c>
      <x:c r="D24" s="190" t="n">
        <x:f>C24*Plano!$B$13</x:f>
        <x:v>132358.9819858646</x:v>
      </x:c>
      <x:c r="E24" s="190" t="n">
        <x:f>Plano!$B$23*12</x:f>
        <x:v>138000</x:v>
      </x:c>
      <x:c r="F24" s="190" t="n">
        <x:f>Plano!$B$11*12</x:f>
        <x:v>30000</x:v>
      </x:c>
      <x:c r="G24" s="190" t="n">
        <x:f>E24+F24</x:f>
        <x:v>168000</x:v>
      </x:c>
      <x:c r="H24" s="190" t="n">
        <x:f>MAX(0,C24+D24-E24)</x:f>
        <x:v>4406325.048181351</x:v>
      </x:c>
      <x:c r="I24" s="187" t="str">
        <x:f>IF(B24&gt;Plano!$B$9,"APÓS LONGEVIDADE",IF(H24&gt;0,"COBERTO","PATRIMÔNIO ESGOTADO"))</x:f>
        <x:v>COBERTO</x:v>
      </x:c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187" t="n">
        <x:v>20</x:v>
      </x:c>
      <x:c r="B25" s="191" t="n">
        <x:f>Plano!$B$8+A25</x:f>
        <x:v>80</x:v>
      </x:c>
      <x:c r="C25" s="190" t="n">
        <x:f>H24</x:f>
        <x:v>4406325.048181351</x:v>
      </x:c>
      <x:c r="D25" s="190" t="n">
        <x:f>C25*Plano!$B$13</x:f>
        <x:v>132189.75144544055</x:v>
      </x:c>
      <x:c r="E25" s="190" t="n">
        <x:f>Plano!$B$23*12</x:f>
        <x:v>138000</x:v>
      </x:c>
      <x:c r="F25" s="190" t="n">
        <x:f>Plano!$B$11*12</x:f>
        <x:v>30000</x:v>
      </x:c>
      <x:c r="G25" s="190" t="n">
        <x:f>E25+F25</x:f>
        <x:v>168000</x:v>
      </x:c>
      <x:c r="H25" s="190" t="n">
        <x:f>MAX(0,C25+D25-E25)</x:f>
        <x:v>4400514.799626792</x:v>
      </x:c>
      <x:c r="I25" s="187" t="str">
        <x:f>IF(B25&gt;Plano!$B$9,"APÓS LONGEVIDADE",IF(H25&gt;0,"COBERTO","PATRIMÔNIO ESGOTADO"))</x:f>
        <x:v>COBERTO</x:v>
      </x:c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187" t="n">
        <x:v>21</x:v>
      </x:c>
      <x:c r="B26" s="191" t="n">
        <x:f>Plano!$B$8+A26</x:f>
        <x:v>81</x:v>
      </x:c>
      <x:c r="C26" s="190" t="n">
        <x:f>H25</x:f>
        <x:v>4400514.799626792</x:v>
      </x:c>
      <x:c r="D26" s="190" t="n">
        <x:f>C26*Plano!$B$13</x:f>
        <x:v>132015.44398880375</x:v>
      </x:c>
      <x:c r="E26" s="190" t="n">
        <x:f>Plano!$B$23*12</x:f>
        <x:v>138000</x:v>
      </x:c>
      <x:c r="F26" s="190" t="n">
        <x:f>Plano!$B$11*12</x:f>
        <x:v>30000</x:v>
      </x:c>
      <x:c r="G26" s="190" t="n">
        <x:f>E26+F26</x:f>
        <x:v>168000</x:v>
      </x:c>
      <x:c r="H26" s="190" t="n">
        <x:f>MAX(0,C26+D26-E26)</x:f>
        <x:v>4394530.243615596</x:v>
      </x:c>
      <x:c r="I26" s="187" t="str">
        <x:f>IF(B26&gt;Plano!$B$9,"APÓS LONGEVIDADE",IF(H26&gt;0,"COBERTO","PATRIMÔNIO ESGOTADO"))</x:f>
        <x:v>COBERTO</x:v>
      </x:c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187" t="n">
        <x:v>22</x:v>
      </x:c>
      <x:c r="B27" s="191" t="n">
        <x:f>Plano!$B$8+A27</x:f>
        <x:v>82</x:v>
      </x:c>
      <x:c r="C27" s="190" t="n">
        <x:f>H26</x:f>
        <x:v>4394530.243615596</x:v>
      </x:c>
      <x:c r="D27" s="190" t="n">
        <x:f>C27*Plano!$B$13</x:f>
        <x:v>131835.90730846787</x:v>
      </x:c>
      <x:c r="E27" s="190" t="n">
        <x:f>Plano!$B$23*12</x:f>
        <x:v>138000</x:v>
      </x:c>
      <x:c r="F27" s="190" t="n">
        <x:f>Plano!$B$11*12</x:f>
        <x:v>30000</x:v>
      </x:c>
      <x:c r="G27" s="190" t="n">
        <x:f>E27+F27</x:f>
        <x:v>168000</x:v>
      </x:c>
      <x:c r="H27" s="190" t="n">
        <x:f>MAX(0,C27+D27-E27)</x:f>
        <x:v>4388366.150924063</x:v>
      </x:c>
      <x:c r="I27" s="187" t="str">
        <x:f>IF(B27&gt;Plano!$B$9,"APÓS LONGEVIDADE",IF(H27&gt;0,"COBERTO","PATRIMÔNIO ESGOTADO"))</x:f>
        <x:v>COBERTO</x:v>
      </x:c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187" t="n">
        <x:v>23</x:v>
      </x:c>
      <x:c r="B28" s="191" t="n">
        <x:f>Plano!$B$8+A28</x:f>
        <x:v>83</x:v>
      </x:c>
      <x:c r="C28" s="190" t="n">
        <x:f>H27</x:f>
        <x:v>4388366.150924063</x:v>
      </x:c>
      <x:c r="D28" s="190" t="n">
        <x:f>C28*Plano!$B$13</x:f>
        <x:v>131650.98452772188</x:v>
      </x:c>
      <x:c r="E28" s="190" t="n">
        <x:f>Plano!$B$23*12</x:f>
        <x:v>138000</x:v>
      </x:c>
      <x:c r="F28" s="190" t="n">
        <x:f>Plano!$B$11*12</x:f>
        <x:v>30000</x:v>
      </x:c>
      <x:c r="G28" s="190" t="n">
        <x:f>E28+F28</x:f>
        <x:v>168000</x:v>
      </x:c>
      <x:c r="H28" s="190" t="n">
        <x:f>MAX(0,C28+D28-E28)</x:f>
        <x:v>4382017.135451785</x:v>
      </x:c>
      <x:c r="I28" s="187" t="str">
        <x:f>IF(B28&gt;Plano!$B$9,"APÓS LONGEVIDADE",IF(H28&gt;0,"COBERTO","PATRIMÔNIO ESGOTADO"))</x:f>
        <x:v>COBERTO</x:v>
      </x:c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87" t="n">
        <x:v>24</x:v>
      </x:c>
      <x:c r="B29" s="191" t="n">
        <x:f>Plano!$B$8+A29</x:f>
        <x:v>84</x:v>
      </x:c>
      <x:c r="C29" s="190" t="n">
        <x:f>H28</x:f>
        <x:v>4382017.135451785</x:v>
      </x:c>
      <x:c r="D29" s="190" t="n">
        <x:f>C29*Plano!$B$13</x:f>
        <x:v>131460.51406355356</x:v>
      </x:c>
      <x:c r="E29" s="190" t="n">
        <x:f>Plano!$B$23*12</x:f>
        <x:v>138000</x:v>
      </x:c>
      <x:c r="F29" s="190" t="n">
        <x:f>Plano!$B$11*12</x:f>
        <x:v>30000</x:v>
      </x:c>
      <x:c r="G29" s="190" t="n">
        <x:f>E29+F29</x:f>
        <x:v>168000</x:v>
      </x:c>
      <x:c r="H29" s="190" t="n">
        <x:f>MAX(0,C29+D29-E29)</x:f>
        <x:v>4375477.649515339</x:v>
      </x:c>
      <x:c r="I29" s="187" t="str">
        <x:f>IF(B29&gt;Plano!$B$9,"APÓS LONGEVIDADE",IF(H29&gt;0,"COBERTO","PATRIMÔNIO ESGOTADO"))</x:f>
        <x:v>COBERTO</x:v>
      </x:c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87" t="n">
        <x:v>25</x:v>
      </x:c>
      <x:c r="B30" s="191" t="n">
        <x:f>Plano!$B$8+A30</x:f>
        <x:v>85</x:v>
      </x:c>
      <x:c r="C30" s="190" t="n">
        <x:f>H29</x:f>
        <x:v>4375477.649515339</x:v>
      </x:c>
      <x:c r="D30" s="190" t="n">
        <x:f>C30*Plano!$B$13</x:f>
        <x:v>131264.32948546018</x:v>
      </x:c>
      <x:c r="E30" s="190" t="n">
        <x:f>Plano!$B$23*12</x:f>
        <x:v>138000</x:v>
      </x:c>
      <x:c r="F30" s="190" t="n">
        <x:f>Plano!$B$11*12</x:f>
        <x:v>30000</x:v>
      </x:c>
      <x:c r="G30" s="190" t="n">
        <x:f>E30+F30</x:f>
        <x:v>168000</x:v>
      </x:c>
      <x:c r="H30" s="190" t="n">
        <x:f>MAX(0,C30+D30-E30)</x:f>
        <x:v>4368741.979000799</x:v>
      </x:c>
      <x:c r="I30" s="187" t="str">
        <x:f>IF(B30&gt;Plano!$B$9,"APÓS LONGEVIDADE",IF(H30&gt;0,"COBERTO","PATRIMÔNIO ESGOTADO"))</x:f>
        <x:v>COBERTO</x:v>
      </x:c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87" t="n">
        <x:v>26</x:v>
      </x:c>
      <x:c r="B31" s="191" t="n">
        <x:f>Plano!$B$8+A31</x:f>
        <x:v>86</x:v>
      </x:c>
      <x:c r="C31" s="190" t="n">
        <x:f>H30</x:f>
        <x:v>4368741.979000799</x:v>
      </x:c>
      <x:c r="D31" s="190" t="n">
        <x:f>C31*Plano!$B$13</x:f>
        <x:v>131062.25937002398</x:v>
      </x:c>
      <x:c r="E31" s="190" t="n">
        <x:f>Plano!$B$23*12</x:f>
        <x:v>138000</x:v>
      </x:c>
      <x:c r="F31" s="190" t="n">
        <x:f>Plano!$B$11*12</x:f>
        <x:v>30000</x:v>
      </x:c>
      <x:c r="G31" s="190" t="n">
        <x:f>E31+F31</x:f>
        <x:v>168000</x:v>
      </x:c>
      <x:c r="H31" s="190" t="n">
        <x:f>MAX(0,C31+D31-E31)</x:f>
        <x:v>4361804.238370824</x:v>
      </x:c>
      <x:c r="I31" s="187" t="str">
        <x:f>IF(B31&gt;Plano!$B$9,"APÓS LONGEVIDADE",IF(H31&gt;0,"COBERTO","PATRIMÔNIO ESGOTADO"))</x:f>
        <x:v>COBERTO</x:v>
      </x:c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87" t="n">
        <x:v>27</x:v>
      </x:c>
      <x:c r="B32" s="191" t="n">
        <x:f>Plano!$B$8+A32</x:f>
        <x:v>87</x:v>
      </x:c>
      <x:c r="C32" s="190" t="n">
        <x:f>H31</x:f>
        <x:v>4361804.238370824</x:v>
      </x:c>
      <x:c r="D32" s="190" t="n">
        <x:f>C32*Plano!$B$13</x:f>
        <x:v>130854.1271511247</x:v>
      </x:c>
      <x:c r="E32" s="190" t="n">
        <x:f>Plano!$B$23*12</x:f>
        <x:v>138000</x:v>
      </x:c>
      <x:c r="F32" s="190" t="n">
        <x:f>Plano!$B$11*12</x:f>
        <x:v>30000</x:v>
      </x:c>
      <x:c r="G32" s="190" t="n">
        <x:f>E32+F32</x:f>
        <x:v>168000</x:v>
      </x:c>
      <x:c r="H32" s="190" t="n">
        <x:f>MAX(0,C32+D32-E32)</x:f>
        <x:v>4354658.365521949</x:v>
      </x:c>
      <x:c r="I32" s="187" t="str">
        <x:f>IF(B32&gt;Plano!$B$9,"APÓS LONGEVIDADE",IF(H32&gt;0,"COBERTO","PATRIMÔNIO ESGOTADO"))</x:f>
        <x:v>COBERTO</x:v>
      </x:c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87" t="n">
        <x:v>28</x:v>
      </x:c>
      <x:c r="B33" s="191" t="n">
        <x:f>Plano!$B$8+A33</x:f>
        <x:v>88</x:v>
      </x:c>
      <x:c r="C33" s="190" t="n">
        <x:f>H32</x:f>
        <x:v>4354658.365521949</x:v>
      </x:c>
      <x:c r="D33" s="190" t="n">
        <x:f>C33*Plano!$B$13</x:f>
        <x:v>130639.75096565846</x:v>
      </x:c>
      <x:c r="E33" s="190" t="n">
        <x:f>Plano!$B$23*12</x:f>
        <x:v>138000</x:v>
      </x:c>
      <x:c r="F33" s="190" t="n">
        <x:f>Plano!$B$11*12</x:f>
        <x:v>30000</x:v>
      </x:c>
      <x:c r="G33" s="190" t="n">
        <x:f>E33+F33</x:f>
        <x:v>168000</x:v>
      </x:c>
      <x:c r="H33" s="190" t="n">
        <x:f>MAX(0,C33+D33-E33)</x:f>
        <x:v>4347298.116487607</x:v>
      </x:c>
      <x:c r="I33" s="187" t="str">
        <x:f>IF(B33&gt;Plano!$B$9,"APÓS LONGEVIDADE",IF(H33&gt;0,"COBERTO","PATRIMÔNIO ESGOTADO"))</x:f>
        <x:v>COBERTO</x:v>
      </x:c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87" t="n">
        <x:v>29</x:v>
      </x:c>
      <x:c r="B34" s="191" t="n">
        <x:f>Plano!$B$8+A34</x:f>
        <x:v>89</x:v>
      </x:c>
      <x:c r="C34" s="190" t="n">
        <x:f>H33</x:f>
        <x:v>4347298.116487607</x:v>
      </x:c>
      <x:c r="D34" s="190" t="n">
        <x:f>C34*Plano!$B$13</x:f>
        <x:v>130418.94349462821</x:v>
      </x:c>
      <x:c r="E34" s="190" t="n">
        <x:f>Plano!$B$23*12</x:f>
        <x:v>138000</x:v>
      </x:c>
      <x:c r="F34" s="190" t="n">
        <x:f>Plano!$B$11*12</x:f>
        <x:v>30000</x:v>
      </x:c>
      <x:c r="G34" s="190" t="n">
        <x:f>E34+F34</x:f>
        <x:v>168000</x:v>
      </x:c>
      <x:c r="H34" s="190" t="n">
        <x:f>MAX(0,C34+D34-E34)</x:f>
        <x:v>4339717.059982236</x:v>
      </x:c>
      <x:c r="I34" s="187" t="str">
        <x:f>IF(B34&gt;Plano!$B$9,"APÓS LONGEVIDADE",IF(H34&gt;0,"COBERTO","PATRIMÔNIO ESGOTADO"))</x:f>
        <x:v>COBERTO</x:v>
      </x:c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87" t="n">
        <x:v>30</x:v>
      </x:c>
      <x:c r="B35" s="191" t="n">
        <x:f>Plano!$B$8+A35</x:f>
        <x:v>90</x:v>
      </x:c>
      <x:c r="C35" s="190" t="n">
        <x:f>H34</x:f>
        <x:v>4339717.059982236</x:v>
      </x:c>
      <x:c r="D35" s="190" t="n">
        <x:f>C35*Plano!$B$13</x:f>
        <x:v>130191.51179946706</x:v>
      </x:c>
      <x:c r="E35" s="190" t="n">
        <x:f>Plano!$B$23*12</x:f>
        <x:v>138000</x:v>
      </x:c>
      <x:c r="F35" s="190" t="n">
        <x:f>Plano!$B$11*12</x:f>
        <x:v>30000</x:v>
      </x:c>
      <x:c r="G35" s="190" t="n">
        <x:f>E35+F35</x:f>
        <x:v>168000</x:v>
      </x:c>
      <x:c r="H35" s="190" t="n">
        <x:f>MAX(0,C35+D35-E35)</x:f>
        <x:v>4331908.571781702</x:v>
      </x:c>
      <x:c r="I35" s="187" t="str">
        <x:f>IF(B35&gt;Plano!$B$9,"APÓS LONGEVIDADE",IF(H35&gt;0,"COBERTO","PATRIMÔNIO ESGOTADO"))</x:f>
        <x:v>COBERTO</x:v>
      </x:c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87" t="n">
        <x:v>31</x:v>
      </x:c>
      <x:c r="B36" s="191" t="n">
        <x:f>Plano!$B$8+A36</x:f>
        <x:v>91</x:v>
      </x:c>
      <x:c r="C36" s="190" t="n">
        <x:f>H35</x:f>
        <x:v>4331908.571781702</x:v>
      </x:c>
      <x:c r="D36" s="190" t="n">
        <x:f>C36*Plano!$B$13</x:f>
        <x:v>129957.25715345106</x:v>
      </x:c>
      <x:c r="E36" s="190" t="n">
        <x:f>Plano!$B$23*12</x:f>
        <x:v>138000</x:v>
      </x:c>
      <x:c r="F36" s="190" t="n">
        <x:f>Plano!$B$11*12</x:f>
        <x:v>30000</x:v>
      </x:c>
      <x:c r="G36" s="190" t="n">
        <x:f>E36+F36</x:f>
        <x:v>168000</x:v>
      </x:c>
      <x:c r="H36" s="190" t="n">
        <x:f>MAX(0,C36+D36-E36)</x:f>
        <x:v>4323865.828935154</x:v>
      </x:c>
      <x:c r="I36" s="187" t="str">
        <x:f>IF(B36&gt;Plano!$B$9,"APÓS LONGEVIDADE",IF(H36&gt;0,"COBERTO","PATRIMÔNIO ESGOTADO"))</x:f>
        <x:v>APÓS LONGEVIDADE</x:v>
      </x:c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87" t="n">
        <x:v>32</x:v>
      </x:c>
      <x:c r="B37" s="191" t="n">
        <x:f>Plano!$B$8+A37</x:f>
        <x:v>92</x:v>
      </x:c>
      <x:c r="C37" s="190" t="n">
        <x:f>H36</x:f>
        <x:v>4323865.828935154</x:v>
      </x:c>
      <x:c r="D37" s="190" t="n">
        <x:f>C37*Plano!$B$13</x:f>
        <x:v>129715.9748680546</x:v>
      </x:c>
      <x:c r="E37" s="190" t="n">
        <x:f>Plano!$B$23*12</x:f>
        <x:v>138000</x:v>
      </x:c>
      <x:c r="F37" s="190" t="n">
        <x:f>Plano!$B$11*12</x:f>
        <x:v>30000</x:v>
      </x:c>
      <x:c r="G37" s="190" t="n">
        <x:f>E37+F37</x:f>
        <x:v>168000</x:v>
      </x:c>
      <x:c r="H37" s="190" t="n">
        <x:f>MAX(0,C37+D37-E37)</x:f>
        <x:v>4315581.803803208</x:v>
      </x:c>
      <x:c r="I37" s="187" t="str">
        <x:f>IF(B37&gt;Plano!$B$9,"APÓS LONGEVIDADE",IF(H37&gt;0,"COBERTO","PATRIMÔNIO ESGOTADO"))</x:f>
        <x:v>APÓS LONGEVIDADE</x:v>
      </x:c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87" t="n">
        <x:v>33</x:v>
      </x:c>
      <x:c r="B38" s="191" t="n">
        <x:f>Plano!$B$8+A38</x:f>
        <x:v>93</x:v>
      </x:c>
      <x:c r="C38" s="190" t="n">
        <x:f>H37</x:f>
        <x:v>4315581.803803208</x:v>
      </x:c>
      <x:c r="D38" s="190" t="n">
        <x:f>C38*Plano!$B$13</x:f>
        <x:v>129467.45411409624</x:v>
      </x:c>
      <x:c r="E38" s="190" t="n">
        <x:f>Plano!$B$23*12</x:f>
        <x:v>138000</x:v>
      </x:c>
      <x:c r="F38" s="190" t="n">
        <x:f>Plano!$B$11*12</x:f>
        <x:v>30000</x:v>
      </x:c>
      <x:c r="G38" s="190" t="n">
        <x:f>E38+F38</x:f>
        <x:v>168000</x:v>
      </x:c>
      <x:c r="H38" s="190" t="n">
        <x:f>MAX(0,C38+D38-E38)</x:f>
        <x:v>4307049.2579173045</x:v>
      </x:c>
      <x:c r="I38" s="187" t="str">
        <x:f>IF(B38&gt;Plano!$B$9,"APÓS LONGEVIDADE",IF(H38&gt;0,"COBERTO","PATRIMÔNIO ESGOTADO"))</x:f>
        <x:v>APÓS LONGEVIDADE</x:v>
      </x:c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87" t="n">
        <x:v>34</x:v>
      </x:c>
      <x:c r="B39" s="191" t="n">
        <x:f>Plano!$B$8+A39</x:f>
        <x:v>94</x:v>
      </x:c>
      <x:c r="C39" s="190" t="n">
        <x:f>H38</x:f>
        <x:v>4307049.2579173045</x:v>
      </x:c>
      <x:c r="D39" s="190" t="n">
        <x:f>C39*Plano!$B$13</x:f>
        <x:v>129211.47773751913</x:v>
      </x:c>
      <x:c r="E39" s="190" t="n">
        <x:f>Plano!$B$23*12</x:f>
        <x:v>138000</x:v>
      </x:c>
      <x:c r="F39" s="190" t="n">
        <x:f>Plano!$B$11*12</x:f>
        <x:v>30000</x:v>
      </x:c>
      <x:c r="G39" s="190" t="n">
        <x:f>E39+F39</x:f>
        <x:v>168000</x:v>
      </x:c>
      <x:c r="H39" s="190" t="n">
        <x:f>MAX(0,C39+D39-E39)</x:f>
        <x:v>4298260.7356548235</x:v>
      </x:c>
      <x:c r="I39" s="187" t="str">
        <x:f>IF(B39&gt;Plano!$B$9,"APÓS LONGEVIDADE",IF(H39&gt;0,"COBERTO","PATRIMÔNIO ESGOTADO"))</x:f>
        <x:v>APÓS LONGEVIDADE</x:v>
      </x:c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87" t="n">
        <x:v>35</x:v>
      </x:c>
      <x:c r="B40" s="191" t="n">
        <x:f>Plano!$B$8+A40</x:f>
        <x:v>95</x:v>
      </x:c>
      <x:c r="C40" s="190" t="n">
        <x:f>H39</x:f>
        <x:v>4298260.7356548235</x:v>
      </x:c>
      <x:c r="D40" s="190" t="n">
        <x:f>C40*Plano!$B$13</x:f>
        <x:v>128947.8220696447</x:v>
      </x:c>
      <x:c r="E40" s="190" t="n">
        <x:f>Plano!$B$23*12</x:f>
        <x:v>138000</x:v>
      </x:c>
      <x:c r="F40" s="190" t="n">
        <x:f>Plano!$B$11*12</x:f>
        <x:v>30000</x:v>
      </x:c>
      <x:c r="G40" s="190" t="n">
        <x:f>E40+F40</x:f>
        <x:v>168000</x:v>
      </x:c>
      <x:c r="H40" s="190" t="n">
        <x:f>MAX(0,C40+D40-E40)</x:f>
        <x:v>4289208.557724468</x:v>
      </x:c>
      <x:c r="I40" s="187" t="str">
        <x:f>IF(B40&gt;Plano!$B$9,"APÓS LONGEVIDADE",IF(H40&gt;0,"COBERTO","PATRIMÔNIO ESGOTADO"))</x:f>
        <x:v>APÓS LONGEVIDADE</x:v>
      </x:c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87" t="n">
        <x:v>36</x:v>
      </x:c>
      <x:c r="B41" s="191" t="n">
        <x:f>Plano!$B$8+A41</x:f>
        <x:v>96</x:v>
      </x:c>
      <x:c r="C41" s="190" t="n">
        <x:f>H40</x:f>
        <x:v>4289208.557724468</x:v>
      </x:c>
      <x:c r="D41" s="190" t="n">
        <x:f>C41*Plano!$B$13</x:f>
        <x:v>128676.25673173404</x:v>
      </x:c>
      <x:c r="E41" s="190" t="n">
        <x:f>Plano!$B$23*12</x:f>
        <x:v>138000</x:v>
      </x:c>
      <x:c r="F41" s="190" t="n">
        <x:f>Plano!$B$11*12</x:f>
        <x:v>30000</x:v>
      </x:c>
      <x:c r="G41" s="190" t="n">
        <x:f>E41+F41</x:f>
        <x:v>168000</x:v>
      </x:c>
      <x:c r="H41" s="190" t="n">
        <x:f>MAX(0,C41+D41-E41)</x:f>
        <x:v>4279884.814456202</x:v>
      </x:c>
      <x:c r="I41" s="187" t="str">
        <x:f>IF(B41&gt;Plano!$B$9,"APÓS LONGEVIDADE",IF(H41&gt;0,"COBERTO","PATRIMÔNIO ESGOTADO"))</x:f>
        <x:v>APÓS LONGEVIDADE</x:v>
      </x:c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87" t="n">
        <x:v>37</x:v>
      </x:c>
      <x:c r="B42" s="191" t="n">
        <x:f>Plano!$B$8+A42</x:f>
        <x:v>97</x:v>
      </x:c>
      <x:c r="C42" s="190" t="n">
        <x:f>H41</x:f>
        <x:v>4279884.814456202</x:v>
      </x:c>
      <x:c r="D42" s="190" t="n">
        <x:f>C42*Plano!$B$13</x:f>
        <x:v>128396.54443368605</x:v>
      </x:c>
      <x:c r="E42" s="190" t="n">
        <x:f>Plano!$B$23*12</x:f>
        <x:v>138000</x:v>
      </x:c>
      <x:c r="F42" s="190" t="n">
        <x:f>Plano!$B$11*12</x:f>
        <x:v>30000</x:v>
      </x:c>
      <x:c r="G42" s="190" t="n">
        <x:f>E42+F42</x:f>
        <x:v>168000</x:v>
      </x:c>
      <x:c r="H42" s="190" t="n">
        <x:f>MAX(0,C42+D42-E42)</x:f>
        <x:v>4270281.358889888</x:v>
      </x:c>
      <x:c r="I42" s="187" t="str">
        <x:f>IF(B42&gt;Plano!$B$9,"APÓS LONGEVIDADE",IF(H42&gt;0,"COBERTO","PATRIMÔNIO ESGOTADO"))</x:f>
        <x:v>APÓS LONGEVIDADE</x:v>
      </x:c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87" t="n">
        <x:v>38</x:v>
      </x:c>
      <x:c r="B43" s="191" t="n">
        <x:f>Plano!$B$8+A43</x:f>
        <x:v>98</x:v>
      </x:c>
      <x:c r="C43" s="190" t="n">
        <x:f>H42</x:f>
        <x:v>4270281.358889888</x:v>
      </x:c>
      <x:c r="D43" s="190" t="n">
        <x:f>C43*Plano!$B$13</x:f>
        <x:v>128108.44076669664</x:v>
      </x:c>
      <x:c r="E43" s="190" t="n">
        <x:f>Plano!$B$23*12</x:f>
        <x:v>138000</x:v>
      </x:c>
      <x:c r="F43" s="190" t="n">
        <x:f>Plano!$B$11*12</x:f>
        <x:v>30000</x:v>
      </x:c>
      <x:c r="G43" s="190" t="n">
        <x:f>E43+F43</x:f>
        <x:v>168000</x:v>
      </x:c>
      <x:c r="H43" s="190" t="n">
        <x:f>MAX(0,C43+D43-E43)</x:f>
        <x:v>4260389.799656585</x:v>
      </x:c>
      <x:c r="I43" s="187" t="str">
        <x:f>IF(B43&gt;Plano!$B$9,"APÓS LONGEVIDADE",IF(H43&gt;0,"COBERTO","PATRIMÔNIO ESGOTADO"))</x:f>
        <x:v>APÓS LONGEVIDADE</x:v>
      </x:c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87" t="n">
        <x:v>39</x:v>
      </x:c>
      <x:c r="B44" s="191" t="n">
        <x:f>Plano!$B$8+A44</x:f>
        <x:v>99</x:v>
      </x:c>
      <x:c r="C44" s="190" t="n">
        <x:f>H43</x:f>
        <x:v>4260389.799656585</x:v>
      </x:c>
      <x:c r="D44" s="190" t="n">
        <x:f>C44*Plano!$B$13</x:f>
        <x:v>127811.69398969754</x:v>
      </x:c>
      <x:c r="E44" s="190" t="n">
        <x:f>Plano!$B$23*12</x:f>
        <x:v>138000</x:v>
      </x:c>
      <x:c r="F44" s="190" t="n">
        <x:f>Plano!$B$11*12</x:f>
        <x:v>30000</x:v>
      </x:c>
      <x:c r="G44" s="190" t="n">
        <x:f>E44+F44</x:f>
        <x:v>168000</x:v>
      </x:c>
      <x:c r="H44" s="190" t="n">
        <x:f>MAX(0,C44+D44-E44)</x:f>
        <x:v>4250201.493646283</x:v>
      </x:c>
      <x:c r="I44" s="187" t="str">
        <x:f>IF(B44&gt;Plano!$B$9,"APÓS LONGEVIDADE",IF(H44&gt;0,"COBERTO","PATRIMÔNIO ESGOTADO"))</x:f>
        <x:v>APÓS LONGEVIDADE</x:v>
      </x:c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94" t="n">
        <x:v>40</x:v>
      </x:c>
      <x:c r="B45" s="198" t="n">
        <x:f>Plano!$B$8+A45</x:f>
        <x:v>100</x:v>
      </x:c>
      <x:c r="C45" s="197" t="n">
        <x:f>H44</x:f>
        <x:v>4250201.493646283</x:v>
      </x:c>
      <x:c r="D45" s="197" t="n">
        <x:f>C45*Plano!$B$13</x:f>
        <x:v>127506.04480938848</x:v>
      </x:c>
      <x:c r="E45" s="197" t="n">
        <x:f>Plano!$B$23*12</x:f>
        <x:v>138000</x:v>
      </x:c>
      <x:c r="F45" s="197" t="n">
        <x:f>Plano!$B$11*12</x:f>
        <x:v>30000</x:v>
      </x:c>
      <x:c r="G45" s="197" t="n">
        <x:f>E45+F45</x:f>
        <x:v>168000</x:v>
      </x:c>
      <x:c r="H45" s="197" t="n">
        <x:f>MAX(0,C45+D45-E45)</x:f>
        <x:v>4239707.538455672</x:v>
      </x:c>
      <x:c r="I45" s="194" t="str">
        <x:f>IF(B45&gt;Plano!$B$9,"APÓS LONGEVIDADE",IF(H45&gt;0,"COBERTO","PATRIMÔNIO ESGOTADO"))</x:f>
        <x:v>APÓS LONGEVIDADE</x:v>
      </x:c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I1"/>
    <x:mergeCell ref="A2:I2"/>
    <x:mergeCell ref="K4:N4"/>
    <x:mergeCell ref="L9:N11"/>
  </x:mergeCells>
  <x:conditionalFormatting sqref="I5:I45">
    <x:cfRule type="containsText" dxfId="6" priority="1" operator="containsText" text="ESGOTADO"/>
    <x:cfRule type="containsText" dxfId="7" priority="2" operator="containsText" text="COBERTO"/>
  </x:conditionalFormatting>
  <x:pageMargins left="0.7" right="0.7" top="0.75" bottom="0.75" header="0.3" footer="0.3"/>
  <x:tableParts count="1">
    <x:tablePart xmlns:r="http://schemas.openxmlformats.org/officeDocument/2006/relationships" r:id="Rf7afdd13a5cf408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</x:cols>
  <x:sheetData>
    <x:row r="1" ht="34" customHeight="1">
      <x:c r="A1" s="4" t="str">
        <x:v>CENÁRIOS E SENSIBILIDADE</x:v>
      </x:c>
      <x:c r="B1" s="4" t="str">
        <x:v>CENÁRIOS E SENSIBILIDADE</x:v>
      </x:c>
      <x:c r="C1" s="4" t="str">
        <x:v>CENÁRIOS E SENSIBILIDADE</x:v>
      </x:c>
      <x:c r="D1" s="4" t="str">
        <x:v>CENÁRIOS E SENSIBILIDADE</x:v>
      </x:c>
      <x:c r="E1" s="4" t="str">
        <x:v>CENÁRIOS E SENSIBILIDADE</x:v>
      </x:c>
      <x:c r="F1" s="4" t="str">
        <x:v>CENÁRIOS E SENSIBILIDADE</x:v>
      </x:c>
      <x:c r="G1" s="4" t="str">
        <x:v>CENÁRIOS E SENSIBILIDADE</x:v>
      </x:c>
      <x:c r="H1" s="4" t="str">
        <x:v>CENÁRIOS E SENSIBILIDADE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30" customHeight="1">
      <x:c r="A2" s="8" t="str">
        <x:v>Retornos são hipóteses, não garantias. Compare cenários e use taxas reais para manter os valores em poder de compra de hoje.</x:v>
      </x:c>
      <x:c r="B2" s="8" t="str">
        <x:v>Retornos são hipóteses, não garantias. Compare cenários e use taxas reais para manter os valores em poder de compra de hoje.</x:v>
      </x:c>
      <x:c r="C2" s="8" t="str">
        <x:v>Retornos são hipóteses, não garantias. Compare cenários e use taxas reais para manter os valores em poder de compra de hoje.</x:v>
      </x:c>
      <x:c r="D2" s="8" t="str">
        <x:v>Retornos são hipóteses, não garantias. Compare cenários e use taxas reais para manter os valores em poder de compra de hoje.</x:v>
      </x:c>
      <x:c r="E2" s="8" t="str">
        <x:v>Retornos são hipóteses, não garantias. Compare cenários e use taxas reais para manter os valores em poder de compra de hoje.</x:v>
      </x:c>
      <x:c r="F2" s="8" t="str">
        <x:v>Retornos são hipóteses, não garantias. Compare cenários e use taxas reais para manter os valores em poder de compra de hoje.</x:v>
      </x:c>
      <x:c r="G2" s="8" t="str">
        <x:v>Retornos são hipóteses, não garantias. Compare cenários e use taxas reais para manter os valores em poder de compra de hoje.</x:v>
      </x:c>
      <x:c r="H2" s="8" t="str">
        <x:v>Retornos são hipóteses, não garantias. Compare cenários e use taxas reais para manter os valores em poder de compra de hoje.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42" customHeight="1">
      <x:c r="A4" s="23" t="str">
        <x:v>Cenário</x:v>
      </x:c>
      <x:c r="B4" s="24" t="str">
        <x:v>Retorno nominal a.a.</x:v>
      </x:c>
      <x:c r="C4" s="24" t="str">
        <x:v>Inflação a.a.</x:v>
      </x:c>
      <x:c r="D4" s="24" t="str">
        <x:v>Retorno real a.a.</x:v>
      </x:c>
      <x:c r="E4" s="25" t="str">
        <x:v>Leitura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>
      <x:c r="A5" s="28" t="str">
        <x:v>Conservador</x:v>
      </x:c>
      <x:c r="B5" s="46" t="n">
        <x:v>0.07</x:v>
      </x:c>
      <x:c r="C5" s="46" t="n">
        <x:v>0.045</x:v>
      </x:c>
      <x:c r="D5" s="47" t="n">
        <x:f>(1+B5)/(1+C5)-1</x:f>
        <x:v>0.02392344497607679</x:v>
      </x:c>
      <x:c r="E5" s="43" t="str">
        <x:v>Margem menor e prazo potencialmente maior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>
      <x:c r="A6" s="29" t="str">
        <x:v>Base</x:v>
      </x:c>
      <x:c r="B6" s="48" t="n">
        <x:v>0.1</x:v>
      </x:c>
      <x:c r="C6" s="48" t="n">
        <x:v>0.04</x:v>
      </x:c>
      <x:c r="D6" s="49" t="n">
        <x:f>(1+B6)/(1+C6)-1</x:f>
        <x:v>0.05769230769230771</x:v>
      </x:c>
      <x:c r="E6" s="44" t="str">
        <x:v>Premissa central para acompanhamento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>
      <x:c r="A7" s="30" t="str">
        <x:v>Otimista</x:v>
      </x:c>
      <x:c r="B7" s="50" t="n">
        <x:v>0.12</x:v>
      </x:c>
      <x:c r="C7" s="50" t="n">
        <x:v>0.035</x:v>
      </x:c>
      <x:c r="D7" s="51" t="n">
        <x:f>(1+B7)/(1+C7)-1</x:f>
        <x:v>0.08212560386473444</x:v>
      </x:c>
      <x:c r="E7" s="45" t="str">
        <x:v>Retorno maior, sem reduzir controles de risco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>
      <x:c r="A10" s="53" t="str">
        <x:v>PATRIMÔNIO PROJETADO NA APOSENTADORIA — SENSIBILIDADE</x:v>
      </x:c>
      <x:c r="B10" s="53" t="str">
        <x:v>PATRIMÔNIO PROJETADO NA APOSENTADORIA — SENSIBILIDADE</x:v>
      </x:c>
      <x:c r="C10" s="53" t="str">
        <x:v>PATRIMÔNIO PROJETADO NA APOSENTADORIA — SENSIBILIDADE</x:v>
      </x:c>
      <x:c r="D10" s="53" t="str">
        <x:v>PATRIMÔNIO PROJETADO NA APOSENTADORIA — SENSIBILIDADE</x:v>
      </x:c>
      <x:c r="E10" s="53" t="str">
        <x:v>PATRIMÔNIO PROJETADO NA APOSENTADORIA — SENSIBILIDADE</x:v>
      </x:c>
      <x:c r="F10" s="53" t="str">
        <x:v>PATRIMÔNIO PROJETADO NA APOSENTADORIA — SENSIBILIDADE</x:v>
      </x:c>
      <x:c r="G10" s="53" t="str">
        <x:v>PATRIMÔNIO PROJETADO NA APOSENTADORIA — SENSIBILIDADE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 ht="42" customHeight="1">
      <x:c r="A11" s="23" t="str">
        <x:v>Aporte mensal</x:v>
      </x:c>
      <x:c r="B11" s="24" t="str">
        <x:v>Retorno real 2%</x:v>
      </x:c>
      <x:c r="C11" s="24" t="str">
        <x:v>Retorno real 3%</x:v>
      </x:c>
      <x:c r="D11" s="24" t="str">
        <x:v>Retorno real 4%</x:v>
      </x:c>
      <x:c r="E11" s="24" t="str">
        <x:v>Retorno real 5%</x:v>
      </x:c>
      <x:c r="F11" s="24" t="str">
        <x:v>Retorno real 6%</x:v>
      </x:c>
      <x:c r="G11" s="25" t="str">
        <x:v>Retorno real 7%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>
      <x:c r="A12" s="54" t="n">
        <x:v>3000</x:v>
      </x:c>
      <x:c r="B12" s="56" t="n">
        <x:f>Plano!$B$16*(1+B$18/12)^Plano!$B$22+A12*(((1+B$18/12)^Plano!$B$22-1)/(B$18/12))</x:f>
        <x:v>1660873.9381207852</x:v>
      </x:c>
      <x:c r="C12" s="56" t="n">
        <x:f>Plano!$B$16*(1+C$18/12)^Plano!$B$22+A12*(((1+C$18/12)^Plano!$B$22-1)/(C$18/12))</x:f>
        <x:v>1972529.3364902842</x:v>
      </x:c>
      <x:c r="D12" s="56" t="n">
        <x:f>Plano!$B$16*(1+D$18/12)^Plano!$B$22+A12*(((1+D$18/12)^Plano!$B$22-1)/(D$18/12))</x:f>
        <x:v>2356518.1895313403</x:v>
      </x:c>
      <x:c r="E12" s="56" t="n">
        <x:f>Plano!$B$16*(1+E$18/12)^Plano!$B$22+A12*(((1+E$18/12)^Plano!$B$22-1)/(E$18/12))</x:f>
        <x:v>2830916.2610721854</x:v>
      </x:c>
      <x:c r="F12" s="56" t="n">
        <x:f>Plano!$B$16*(1+F$18/12)^Plano!$B$22+A12*(((1+F$18/12)^Plano!$B$22-1)/(F$18/12))</x:f>
        <x:v>3418472.830945947</x:v>
      </x:c>
      <x:c r="G12" s="56" t="n">
        <x:f>Plano!$B$16*(1+G$18/12)^Plano!$B$22+A12*(((1+G$18/12)^Plano!$B$22-1)/(G$18/12))</x:f>
        <x:v>4147840.5418597767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>
      <x:c r="A13" s="54" t="n">
        <x:v>4000</x:v>
      </x:c>
      <x:c r="B13" s="56" t="n">
        <x:f>Plano!$B$16*(1+B$18/12)^Plano!$B$22+A13*(((1+B$18/12)^Plano!$B$22-1)/(B$18/12))</x:f>
        <x:v>2049695.0632981523</x:v>
      </x:c>
      <x:c r="C13" s="56" t="n">
        <x:f>Plano!$B$16*(1+C$18/12)^Plano!$B$22+A13*(((1+C$18/12)^Plano!$B$22-1)/(C$18/12))</x:f>
        <x:v>2418537.1595543595</x:v>
      </x:c>
      <x:c r="D13" s="56" t="n">
        <x:f>Plano!$B$16*(1+D$18/12)^Plano!$B$22+A13*(((1+D$18/12)^Plano!$B$22-1)/(D$18/12))</x:f>
        <x:v>2870647.7369141756</x:v>
      </x:c>
      <x:c r="E13" s="56" t="n">
        <x:f>Plano!$B$16*(1+E$18/12)^Plano!$B$22+A13*(((1+E$18/12)^Plano!$B$22-1)/(E$18/12))</x:f>
        <x:v>3426425.969559758</x:v>
      </x:c>
      <x:c r="F13" s="56" t="n">
        <x:f>Plano!$B$16*(1+F$18/12)^Plano!$B$22+A13*(((1+F$18/12)^Plano!$B$22-1)/(F$18/12))</x:f>
        <x:v>4111466.7933783797</x:v>
      </x:c>
      <x:c r="G13" s="56" t="n">
        <x:f>Plano!$B$16*(1+G$18/12)^Plano!$B$22+A13*(((1+G$18/12)^Plano!$B$22-1)/(G$18/12))</x:f>
        <x:v>4957912.234882888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>
      <x:c r="A14" s="54" t="n">
        <x:v>5000</x:v>
      </x:c>
      <x:c r="B14" s="56" t="n">
        <x:f>Plano!$B$16*(1+B$18/12)^Plano!$B$22+A14*(((1+B$18/12)^Plano!$B$22-1)/(B$18/12))</x:f>
        <x:v>2438516.18847552</x:v>
      </x:c>
      <x:c r="C14" s="56" t="n">
        <x:f>Plano!$B$16*(1+C$18/12)^Plano!$B$22+A14*(((1+C$18/12)^Plano!$B$22-1)/(C$18/12))</x:f>
        <x:v>2864544.9826184358</x:v>
      </x:c>
      <x:c r="D14" s="56" t="n">
        <x:f>Plano!$B$16*(1+D$18/12)^Plano!$B$22+A14*(((1+D$18/12)^Plano!$B$22-1)/(D$18/12))</x:f>
        <x:v>3384777.284297011</x:v>
      </x:c>
      <x:c r="E14" s="56" t="n">
        <x:f>Plano!$B$16*(1+E$18/12)^Plano!$B$22+A14*(((1+E$18/12)^Plano!$B$22-1)/(E$18/12))</x:f>
        <x:v>4021935.678047331</x:v>
      </x:c>
      <x:c r="F14" s="56" t="n">
        <x:f>Plano!$B$16*(1+F$18/12)^Plano!$B$22+A14*(((1+F$18/12)^Plano!$B$22-1)/(F$18/12))</x:f>
        <x:v>4804460.755810812</x:v>
      </x:c>
      <x:c r="G14" s="56" t="n">
        <x:f>Plano!$B$16*(1+G$18/12)^Plano!$B$22+A14*(((1+G$18/12)^Plano!$B$22-1)/(G$18/12))</x:f>
        <x:v>5767983.927905999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>
      <x:c r="A15" s="54" t="n">
        <x:v>6000</x:v>
      </x:c>
      <x:c r="B15" s="56" t="n">
        <x:f>Plano!$B$16*(1+B$18/12)^Plano!$B$22+A15*(((1+B$18/12)^Plano!$B$22-1)/(B$18/12))</x:f>
        <x:v>2827337.313652887</x:v>
      </x:c>
      <x:c r="C15" s="56" t="n">
        <x:f>Plano!$B$16*(1+C$18/12)^Plano!$B$22+A15*(((1+C$18/12)^Plano!$B$22-1)/(C$18/12))</x:f>
        <x:v>3310552.8056825115</x:v>
      </x:c>
      <x:c r="D15" s="56" t="n">
        <x:f>Plano!$B$16*(1+D$18/12)^Plano!$B$22+A15*(((1+D$18/12)^Plano!$B$22-1)/(D$18/12))</x:f>
        <x:v>3898906.831679845</x:v>
      </x:c>
      <x:c r="E15" s="56" t="n">
        <x:f>Plano!$B$16*(1+E$18/12)^Plano!$B$22+A15*(((1+E$18/12)^Plano!$B$22-1)/(E$18/12))</x:f>
        <x:v>4617445.386534904</x:v>
      </x:c>
      <x:c r="F15" s="56" t="n">
        <x:f>Plano!$B$16*(1+F$18/12)^Plano!$B$22+A15*(((1+F$18/12)^Plano!$B$22-1)/(F$18/12))</x:f>
        <x:v>5497454.718243245</x:v>
      </x:c>
      <x:c r="G15" s="56" t="n">
        <x:f>Plano!$B$16*(1+G$18/12)^Plano!$B$22+A15*(((1+G$18/12)^Plano!$B$22-1)/(G$18/12))</x:f>
        <x:v>6578055.62092911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54" t="n">
        <x:v>7000</x:v>
      </x:c>
      <x:c r="B16" s="56" t="n">
        <x:f>Plano!$B$16*(1+B$18/12)^Plano!$B$22+A16*(((1+B$18/12)^Plano!$B$22-1)/(B$18/12))</x:f>
        <x:v>3216158.438830254</x:v>
      </x:c>
      <x:c r="C16" s="56" t="n">
        <x:f>Plano!$B$16*(1+C$18/12)^Plano!$B$22+A16*(((1+C$18/12)^Plano!$B$22-1)/(C$18/12))</x:f>
        <x:v>3756560.6287465873</x:v>
      </x:c>
      <x:c r="D16" s="56" t="n">
        <x:f>Plano!$B$16*(1+D$18/12)^Plano!$B$22+A16*(((1+D$18/12)^Plano!$B$22-1)/(D$18/12))</x:f>
        <x:v>4413036.3790626805</x:v>
      </x:c>
      <x:c r="E16" s="56" t="n">
        <x:f>Plano!$B$16*(1+E$18/12)^Plano!$B$22+A16*(((1+E$18/12)^Plano!$B$22-1)/(E$18/12))</x:f>
        <x:v>5212955.095022477</x:v>
      </x:c>
      <x:c r="F16" s="56" t="n">
        <x:f>Plano!$B$16*(1+F$18/12)^Plano!$B$22+A16*(((1+F$18/12)^Plano!$B$22-1)/(F$18/12))</x:f>
        <x:v>6190448.680675678</x:v>
      </x:c>
      <x:c r="G16" s="56" t="n">
        <x:f>Plano!$B$16*(1+G$18/12)^Plano!$B$22+A16*(((1+G$18/12)^Plano!$B$22-1)/(G$18/12))</x:f>
        <x:v>7388127.313952221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57" t="str">
        <x:v>Taxas usadas</x:v>
      </x:c>
      <x:c r="B18" s="58" t="n">
        <x:v>0.02</x:v>
      </x:c>
      <x:c r="C18" s="58" t="n">
        <x:v>0.03</x:v>
      </x:c>
      <x:c r="D18" s="58" t="n">
        <x:v>0.04</x:v>
      </x:c>
      <x:c r="E18" s="58" t="n">
        <x:v>0.05</x:v>
      </x:c>
      <x:c r="F18" s="58" t="n">
        <x:v>0.06</x:v>
      </x:c>
      <x:c r="G18" s="58" t="n">
        <x:v>0.07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53" t="str">
        <x:v>COMO INTERPRETAR</x:v>
      </x:c>
      <x:c r="B21" s="53" t="str">
        <x:v>COMO INTERPRETAR</x:v>
      </x:c>
      <x:c r="C21" s="53" t="str">
        <x:v>COMO INTERPRETAR</x:v>
      </x:c>
      <x:c r="D21" s="53" t="str">
        <x:v>COMO INTERPRETAR</x:v>
      </x:c>
      <x:c r="E21" s="53" t="str">
        <x:v>COMO INTERPRETAR</x:v>
      </x:c>
      <x:c r="F21" s="53" t="str">
        <x:v>COMO INTERPRETAR</x:v>
      </x:c>
      <x:c r="G21" s="53" t="str">
        <x:v>COMO INTERPRETAR</x:v>
      </x:c>
      <x:c r="H21" s="53" t="str">
        <x:v>COMO INTERPRETAR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78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B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C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D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E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F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G22" s="79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H22" s="80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81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B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C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D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E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F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G23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H23" s="83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81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B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C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D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E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F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G24" s="82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H24" s="83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84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B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C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D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E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F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G25" s="85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H25" s="86" t="str">
        <x:v>A sensibilidade combina diferentes aportes e retornos reais para mostrar o patrimônio provável na idade escolhida. Use a matriz para decidir se é mais realista aumentar o aporte, adiar a aposentadoria, reduzir a renda desejada ou adotar premissas de retorno mais conservadoras. Não escolha um retorno alto apenas para fazer o plano fechar.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H1"/>
    <x:mergeCell ref="A2:H2"/>
    <x:mergeCell ref="A10:G10"/>
    <x:mergeCell ref="A21:H21"/>
    <x:mergeCell ref="A22:H25"/>
  </x:mergeCells>
  <x:conditionalFormatting sqref="B12:G16">
    <x:cfRule type="cellIs" dxfId="0" priority="1">
      <x:formula>Plano!$B$24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300" t="str">
        <x:v>OBJETIVO: transformar renda desejada, prazo, patrimônio atual e aporte mensal em um plano mensurável de aposentadoria e independência financeira.</x:v>
      </x:c>
      <x:c r="B3" s="300" t="str">
        <x:v>OBJETIVO: transformar renda desejada, prazo, patrimônio atual e aporte mensal em um plano mensurável de aposentadoria e independência financeira.</x:v>
      </x:c>
      <x:c r="C3" s="300" t="str">
        <x:v>OBJETIVO: transformar renda desejada, prazo, patrimônio atual e aporte mensal em um plano mensurável de aposentadoria e independência financeira.</x:v>
      </x:c>
      <x:c r="D3" s="300" t="str">
        <x:v>OBJETIVO: transformar renda desejada, prazo, patrimônio atual e aporte mensal em um plano mensurável de aposentadoria e independência financeira.</x:v>
      </x:c>
      <x:c r="E3" s="300" t="str">
        <x:v>OBJETIVO: transformar renda desejada, prazo, patrimônio atual e aporte mensal em um plano mensurável de aposentadoria e independência financeira.</x:v>
      </x:c>
      <x:c r="F3" s="300" t="str">
        <x:v>OBJETIVO: transformar renda desejada, prazo, patrimônio atual e aporte mensal em um plano mensurável de aposentadoria e independência financeira.</x:v>
      </x:c>
      <x:c r="G3" s="300" t="str">
        <x:v>OBJETIVO: transformar renda desejada, prazo, patrimônio atual e aporte mensal em um plano mensurável de aposentadoria e independência financeira.</x:v>
      </x:c>
      <x:c r="H3" s="300" t="str">
        <x:v>OBJETIVO: transformar renda desejada, prazo, patrimônio atual e aporte mensal em um plano mensurável de aposentadoria e independência financeira.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48" customHeight="1">
      <x:c r="A5" s="302" t="str">
        <x:v>1. Atualize a Carteira</x:v>
      </x:c>
      <x:c r="B5" s="309" t="str">
        <x:v>Substitua os exemplos por saldos e aportes reais. Não inclua bens que não pretende usar para financiar a aposentadoria.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 ht="48" customHeight="1">
      <x:c r="A6" s="302" t="str">
        <x:v>2. Escolha o cenário</x:v>
      </x:c>
      <x:c r="B6" s="310" t="str">
        <x:v>Na aba Plano, selecione Conservador, Base ou Otimista. Os retornos e a inflação vêm da aba Cenarios.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 ht="48" customHeight="1">
      <x:c r="A7" s="302" t="str">
        <x:v>3. Informe as idades</x:v>
      </x:c>
      <x:c r="B7" s="310" t="str">
        <x:v>Defina idade atual, idade desejada para aposentadoria e expectativa de vida para testar acumulação e duração.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 ht="48" customHeight="1">
      <x:c r="A8" s="302" t="str">
        <x:v>4. Defina a renda</x:v>
      </x:c>
      <x:c r="B8" s="310" t="str">
        <x:v>Informe quanto deseja receber por mês em poder de compra de hoje e se terá INSS, pensão, aluguel ou outra renda.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 ht="48" customHeight="1">
      <x:c r="A9" s="302" t="str">
        <x:v>5. Revise a retirada</x:v>
      </x:c>
      <x:c r="B9" s="310" t="str">
        <x:v>A taxa de retirada transforma renda anual em patrimônio-alvo. Pequenas mudanças alteram muito a meta.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 ht="48" customHeight="1">
      <x:c r="A10" s="302" t="str">
        <x:v>6. Compare aportes</x:v>
      </x:c>
      <x:c r="B10" s="310" t="str">
        <x:v>Veja o aporte atual, o necessário e a folga ou déficit. A diferença orienta a decisão mensal.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 ht="48" customHeight="1">
      <x:c r="A11" s="302" t="str">
        <x:v>7. Leia a Acumulacao</x:v>
      </x:c>
      <x:c r="B11" s="310" t="str">
        <x:v>A projeção mensal mostra saldo inicial, aporte, rendimento real, saldo final e progresso da meta.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 ht="48" customHeight="1">
      <x:c r="A12" s="302" t="str">
        <x:v>8. Teste a fase de renda</x:v>
      </x:c>
      <x:c r="B12" s="310" t="str">
        <x:v>Na aba Renda_Futura, confirme se o patrimônio permanece positivo até a longevidade escolhida.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 ht="48" customHeight="1">
      <x:c r="A13" s="302" t="str">
        <x:v>9. Use a sensibilidade</x:v>
      </x:c>
      <x:c r="B13" s="310" t="str">
        <x:v>Compare aportes e retornos reais. Prefira aumentar o aporte ou o prazo antes de depender de retorno excessivo.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 ht="48" customHeight="1">
      <x:c r="A14" s="302" t="str">
        <x:v>10. Revise anualmente</x:v>
      </x:c>
      <x:c r="B14" s="310" t="str">
        <x:v>Atualize saldos, aportes, renda, inflação e cenário. Registre mudanças relevantes fora da planilha.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 ht="48" customHeight="1">
      <x:c r="A15" s="302" t="str">
        <x:v>11. Procure orientação</x:v>
      </x:c>
      <x:c r="B15" s="311" t="str">
        <x:v>Decisões tributárias, previdenciárias e de investimento podem exigir profissional habilitado.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>
      <x:c r="A17" s="53" t="str">
        <x:v>LEGENDA VISUAL</x:v>
      </x:c>
      <x:c r="B17" s="53" t="str">
        <x:v>LEGENDA VISUAL</x:v>
      </x:c>
      <x:c r="C17" s="53" t="str">
        <x:v>LEGENDA VISUAL</x:v>
      </x:c>
      <x:c r="D17" s="53" t="str">
        <x:v>LEGENDA VISUAL</x:v>
      </x:c>
      <x:c r="E17" s="53" t="str">
        <x:v>LEGENDA VISUAL</x:v>
      </x:c>
      <x:c r="F17" s="53" t="str">
        <x:v>LEGENDA VISUAL</x:v>
      </x:c>
      <x:c r="G17" s="53" t="str">
        <x:v>LEGENDA VISUAL</x:v>
      </x:c>
      <x:c r="H17" s="53" t="str">
        <x:v>LEGENDA VISUAL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>
      <x:c r="A18" s="312" t="str">
        <x:v>Amarelo + fonte azul</x:v>
      </x:c>
      <x:c r="B18" s="313" t="str">
        <x:v>Entrada do usuário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>
      <x:c r="A19" s="312" t="str">
        <x:v>Verde claro + fonte verde</x:v>
      </x:c>
      <x:c r="B19" s="313" t="str">
        <x:v>Cálculo automático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>
      <x:c r="A20" s="312" t="str">
        <x:v>Vermelho</x:v>
      </x:c>
      <x:c r="B20" s="313" t="str">
        <x:v>Problema ou insuficiência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312" t="str">
        <x:v>Azul claro</x:v>
      </x:c>
      <x:c r="B21" s="313" t="str">
        <x:v>Informação e orientação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332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B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C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D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E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F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G23" s="333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H23" s="334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335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B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C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D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E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F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G24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H24" s="337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335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B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C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D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E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F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G25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H25" s="337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335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B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C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D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E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F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G26" s="336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H26" s="337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338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B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C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D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E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F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G27" s="339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H27" s="340" t="str">
        <x:v>Atenção: projeções não garantem resultados. O modelo trabalha com hipóteses constantes de retorno, inflação, aporte e retirada, sem modelar automaticamente impostos, taxas, mudanças de renda, eventos familiares ou regras previdenciárias. Use-o como instrumento de planejamento e revisão, não como promessa de rentabilidade.</x:v>
      </x:c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</x:row>
  </x:sheetData>
  <x:mergeCells>
    <x:mergeCell ref="A1:H1"/>
    <x:mergeCell ref="A3:H3"/>
    <x:mergeCell ref="A17:H17"/>
    <x:mergeCell ref="A23:H27"/>
  </x:mergeCells>
  <x:pageMargins left="0.7" right="0.7" top="0.75" bottom="0.75" header="0.3" footer="0.3"/>
</x:worksheet>
</file>