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1a40f287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13401ef3df94149"/>
    <x:sheet xmlns:r="http://schemas.openxmlformats.org/officeDocument/2006/relationships" name="Cronograma" sheetId="2" r:id="R6d9d0293527344e9"/>
    <x:sheet xmlns:r="http://schemas.openxmlformats.org/officeDocument/2006/relationships" name="Curva_S" sheetId="3" r:id="R5b2a2eafcee34ccf"/>
    <x:sheet xmlns:r="http://schemas.openxmlformats.org/officeDocument/2006/relationships" name="Plano_Acao" sheetId="4" r:id="R7e6e4e6cae7f465b"/>
    <x:sheet xmlns:r="http://schemas.openxmlformats.org/officeDocument/2006/relationships" name="Listas" sheetId="5" r:id="R9ea067f37c8e47ab"/>
    <x:sheet xmlns:r="http://schemas.openxmlformats.org/officeDocument/2006/relationships" name="Instrucoes" sheetId="6" r:id="R7c0a38b5e8b84d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.0%"/>
    <x:numFmt numFmtId="202" formatCode="&quot;R$&quot; #,##0.00;[Red]-&quot;R$&quot; #,##0.00"/>
    <x:numFmt numFmtId="203" formatCode="0.00"/>
    <x:numFmt numFmtId="204" formatCode="0 &quot;dia(s)&quot;"/>
  </x:numFmts>
  <x:fonts count="12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245B91"/>
      <x:name val="Arial"/>
    </x:font>
    <x:font>
      <x:b/>
      <x:sz val="10"/>
      <x:color rgb="FF173D2B"/>
      <x:name val="Arial"/>
    </x:font>
    <x:font>
      <x:b/>
      <x:sz val="9"/>
      <x:color rgb="FFFFFFFF"/>
      <x:name val="Arial"/>
    </x:font>
    <x:font>
      <x:b/>
      <x:sz val="14"/>
      <x:color rgb="FF173D2B"/>
      <x:name val="Arial"/>
    </x:font>
    <x:font>
      <x:b/>
      <x:sz val="10"/>
      <x:color rgb="FF6F520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3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  <x:border>
      <x:left style="thin">
        <x:color rgb="FFCFD9D2"/>
      </x:left>
      <x:bottom style="thin">
        <x:color rgb="FFCFD9D2"/>
      </x:bottom>
    </x:border>
    <x:border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</x:borders>
  <x:cellStyleXfs count="1">
    <x:xf numFmtId="0" fontId="0" fillId="0" borderId="0"/>
  </x:cellStyleXfs>
  <x:cellXfs count="19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/>
    <x:xf numFmtId="201" fontId="1" fillId="0" borderId="0" xfId="0" applyNumberFormat="1" applyFont="1" applyFill="1" applyBorder="1"/>
    <x:xf numFmtId="202" fontId="5" fillId="5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4" fontId="6" fillId="6" borderId="0" xfId="0" applyNumberFormat="1" applyFont="1" applyFill="1" applyBorder="1"/>
    <x:xf numFmtId="201" fontId="1" fillId="6" borderId="0" xfId="0" applyNumberFormat="1" applyFont="1" applyFill="1" applyBorder="1"/>
    <x:xf numFmtId="201" fontId="6" fillId="6" borderId="0" xfId="0" applyNumberFormat="1" applyFont="1" applyFill="1" applyBorder="1"/>
    <x:xf numFmtId="202" fontId="1" fillId="6" borderId="0" xfId="0" applyNumberFormat="1" applyFont="1" applyFill="1" applyBorder="1"/>
    <x:xf numFmtId="202" fontId="6" fillId="6" borderId="0" xfId="0" applyNumberFormat="1" applyFont="1" applyFill="1" applyBorder="1"/>
    <x:xf numFmtId="203" fontId="1" fillId="6" borderId="0" xfId="0" applyNumberFormat="1" applyFont="1" applyFill="1" applyBorder="1"/>
    <x:xf numFmtId="203" fontId="6" fillId="6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4" xfId="0" applyNumberFormat="1" applyFont="1" applyFill="1" applyBorder="1"/>
    <x:xf numFmtId="0" fontId="7" fillId="3" borderId="5" xfId="0" applyNumberFormat="1" applyFont="1" applyFill="1" applyBorder="1"/>
    <x:xf numFmtId="0" fontId="7" fillId="3" borderId="6" xfId="0" applyNumberFormat="1" applyFont="1" applyFill="1" applyBorder="1"/>
    <x:xf numFmtId="0" fontId="7" fillId="3" borderId="7" xfId="0" applyNumberFormat="1" applyFont="1" applyFill="1" applyBorder="1"/>
    <x:xf numFmtId="0" fontId="7" fillId="3" borderId="8" xfId="0" applyNumberFormat="1" applyFont="1" applyFill="1" applyBorder="1"/>
    <x:xf numFmtId="0" fontId="7" fillId="3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4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wrapText="1"/>
    </x:xf>
    <x:xf numFmtId="0" fontId="7" fillId="3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8" xfId="0" applyNumberFormat="1" applyFont="1" applyFill="1" applyBorder="1" applyAlignment="1">
      <x:alignment vertical="center" wrapText="1"/>
    </x:xf>
    <x:xf numFmtId="0" fontId="7" fillId="3" borderId="9" xfId="0" applyNumberFormat="1" applyFont="1" applyFill="1" applyBorder="1" applyAlignment="1">
      <x:alignment vertical="center" wrapText="1"/>
    </x:xf>
    <x:xf numFmtId="0" fontId="7" fillId="3" borderId="10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200" fontId="8" fillId="7" borderId="0" xfId="0" applyNumberFormat="1" applyFont="1" applyFill="1" applyBorder="1" applyAlignment="1">
      <x:alignment horizontal="center" vertical="center"/>
    </x:xf>
    <x:xf numFmtId="200" fontId="4" fillId="4" borderId="0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horizont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/>
    <x:xf numFmtId="0" fontId="10" fillId="7" borderId="4" xfId="0" applyNumberFormat="1" applyFont="1" applyFill="1" applyBorder="1"/>
    <x:xf numFmtId="0" fontId="10" fillId="7" borderId="6" xfId="0" applyNumberFormat="1" applyFont="1" applyFill="1" applyBorder="1"/>
    <x:xf numFmtId="0" fontId="10" fillId="7" borderId="9" xfId="0" applyNumberFormat="1" applyFont="1" applyFill="1" applyBorder="1"/>
    <x:xf numFmtId="0" fontId="10" fillId="7" borderId="11" xfId="0" applyNumberFormat="1" applyFont="1" applyFill="1" applyBorder="1"/>
    <x:xf numFmtId="202" fontId="10" fillId="7" borderId="4" xfId="0" applyNumberFormat="1" applyFont="1" applyFill="1" applyBorder="1"/>
    <x:xf numFmtId="202" fontId="10" fillId="7" borderId="6" xfId="0" applyNumberFormat="1" applyFont="1" applyFill="1" applyBorder="1"/>
    <x:xf numFmtId="202" fontId="10" fillId="7" borderId="9" xfId="0" applyNumberFormat="1" applyFont="1" applyFill="1" applyBorder="1"/>
    <x:xf numFmtId="202" fontId="10" fillId="7" borderId="11" xfId="0" applyNumberFormat="1" applyFont="1" applyFill="1" applyBorder="1"/>
    <x:xf numFmtId="202" fontId="10" fillId="7" borderId="4" xfId="0" applyNumberFormat="1" applyFont="1" applyFill="1" applyBorder="1" applyAlignment="1">
      <x:alignment horizontal="center"/>
    </x:xf>
    <x:xf numFmtId="202" fontId="10" fillId="7" borderId="6" xfId="0" applyNumberFormat="1" applyFont="1" applyFill="1" applyBorder="1" applyAlignment="1">
      <x:alignment horizontal="center"/>
    </x:xf>
    <x:xf numFmtId="202" fontId="10" fillId="7" borderId="9" xfId="0" applyNumberFormat="1" applyFont="1" applyFill="1" applyBorder="1" applyAlignment="1">
      <x:alignment horizontal="center"/>
    </x:xf>
    <x:xf numFmtId="202" fontId="10" fillId="7" borderId="11" xfId="0" applyNumberFormat="1" applyFont="1" applyFill="1" applyBorder="1" applyAlignment="1">
      <x:alignment horizontal="center"/>
    </x:xf>
    <x:xf numFmtId="202" fontId="10" fillId="7" borderId="4" xfId="0" applyNumberFormat="1" applyFont="1" applyFill="1" applyBorder="1" applyAlignment="1">
      <x:alignment horizontal="center" vertical="center"/>
    </x:xf>
    <x:xf numFmtId="202" fontId="10" fillId="7" borderId="6" xfId="0" applyNumberFormat="1" applyFont="1" applyFill="1" applyBorder="1" applyAlignment="1">
      <x:alignment horizontal="center" vertical="center"/>
    </x:xf>
    <x:xf numFmtId="202" fontId="10" fillId="7" borderId="9" xfId="0" applyNumberFormat="1" applyFont="1" applyFill="1" applyBorder="1" applyAlignment="1">
      <x:alignment horizontal="center" vertical="center"/>
    </x:xf>
    <x:xf numFmtId="202" fontId="10" fillId="7" borderId="11" xfId="0" applyNumberFormat="1" applyFont="1" applyFill="1" applyBorder="1" applyAlignment="1">
      <x:alignment horizontal="center" vertical="center"/>
    </x:xf>
    <x:xf numFmtId="201" fontId="10" fillId="7" borderId="4" xfId="0" applyNumberFormat="1" applyFont="1" applyFill="1" applyBorder="1"/>
    <x:xf numFmtId="201" fontId="10" fillId="7" borderId="6" xfId="0" applyNumberFormat="1" applyFont="1" applyFill="1" applyBorder="1"/>
    <x:xf numFmtId="201" fontId="10" fillId="7" borderId="9" xfId="0" applyNumberFormat="1" applyFont="1" applyFill="1" applyBorder="1"/>
    <x:xf numFmtId="201" fontId="10" fillId="7" borderId="11" xfId="0" applyNumberFormat="1" applyFont="1" applyFill="1" applyBorder="1"/>
    <x:xf numFmtId="201" fontId="10" fillId="7" borderId="4" xfId="0" applyNumberFormat="1" applyFont="1" applyFill="1" applyBorder="1" applyAlignment="1">
      <x:alignment horizontal="center"/>
    </x:xf>
    <x:xf numFmtId="201" fontId="10" fillId="7" borderId="6" xfId="0" applyNumberFormat="1" applyFont="1" applyFill="1" applyBorder="1" applyAlignment="1">
      <x:alignment horizontal="center"/>
    </x:xf>
    <x:xf numFmtId="201" fontId="10" fillId="7" borderId="9" xfId="0" applyNumberFormat="1" applyFont="1" applyFill="1" applyBorder="1" applyAlignment="1">
      <x:alignment horizontal="center"/>
    </x:xf>
    <x:xf numFmtId="201" fontId="10" fillId="7" borderId="11" xfId="0" applyNumberFormat="1" applyFont="1" applyFill="1" applyBorder="1" applyAlignment="1">
      <x:alignment horizontal="center"/>
    </x:xf>
    <x:xf numFmtId="201" fontId="10" fillId="7" borderId="4" xfId="0" applyNumberFormat="1" applyFont="1" applyFill="1" applyBorder="1" applyAlignment="1">
      <x:alignment horizontal="center" vertical="center"/>
    </x:xf>
    <x:xf numFmtId="201" fontId="10" fillId="7" borderId="6" xfId="0" applyNumberFormat="1" applyFont="1" applyFill="1" applyBorder="1" applyAlignment="1">
      <x:alignment horizontal="center" vertical="center"/>
    </x:xf>
    <x:xf numFmtId="201" fontId="10" fillId="7" borderId="9" xfId="0" applyNumberFormat="1" applyFont="1" applyFill="1" applyBorder="1" applyAlignment="1">
      <x:alignment horizontal="center" vertical="center"/>
    </x:xf>
    <x:xf numFmtId="201" fontId="10" fillId="7" borderId="11" xfId="0" applyNumberFormat="1" applyFont="1" applyFill="1" applyBorder="1" applyAlignment="1">
      <x:alignment horizontal="center" vertical="center"/>
    </x:xf>
    <x:xf numFmtId="203" fontId="10" fillId="7" borderId="4" xfId="0" applyNumberFormat="1" applyFont="1" applyFill="1" applyBorder="1"/>
    <x:xf numFmtId="203" fontId="10" fillId="7" borderId="6" xfId="0" applyNumberFormat="1" applyFont="1" applyFill="1" applyBorder="1"/>
    <x:xf numFmtId="203" fontId="10" fillId="7" borderId="9" xfId="0" applyNumberFormat="1" applyFont="1" applyFill="1" applyBorder="1"/>
    <x:xf numFmtId="203" fontId="10" fillId="7" borderId="11" xfId="0" applyNumberFormat="1" applyFont="1" applyFill="1" applyBorder="1"/>
    <x:xf numFmtId="203" fontId="10" fillId="7" borderId="4" xfId="0" applyNumberFormat="1" applyFont="1" applyFill="1" applyBorder="1" applyAlignment="1">
      <x:alignment horizontal="center"/>
    </x:xf>
    <x:xf numFmtId="203" fontId="10" fillId="7" borderId="6" xfId="0" applyNumberFormat="1" applyFont="1" applyFill="1" applyBorder="1" applyAlignment="1">
      <x:alignment horizontal="center"/>
    </x:xf>
    <x:xf numFmtId="203" fontId="10" fillId="7" borderId="9" xfId="0" applyNumberFormat="1" applyFont="1" applyFill="1" applyBorder="1" applyAlignment="1">
      <x:alignment horizontal="center"/>
    </x:xf>
    <x:xf numFmtId="203" fontId="10" fillId="7" borderId="11" xfId="0" applyNumberFormat="1" applyFont="1" applyFill="1" applyBorder="1" applyAlignment="1">
      <x:alignment horizontal="center"/>
    </x:xf>
    <x:xf numFmtId="203" fontId="10" fillId="7" borderId="4" xfId="0" applyNumberFormat="1" applyFont="1" applyFill="1" applyBorder="1" applyAlignment="1">
      <x:alignment horizontal="center" vertical="center"/>
    </x:xf>
    <x:xf numFmtId="203" fontId="10" fillId="7" borderId="6" xfId="0" applyNumberFormat="1" applyFont="1" applyFill="1" applyBorder="1" applyAlignment="1">
      <x:alignment horizontal="center" vertical="center"/>
    </x:xf>
    <x:xf numFmtId="203" fontId="10" fillId="7" borderId="9" xfId="0" applyNumberFormat="1" applyFont="1" applyFill="1" applyBorder="1" applyAlignment="1">
      <x:alignment horizontal="center" vertical="center"/>
    </x:xf>
    <x:xf numFmtId="203" fontId="10" fillId="7" borderId="11" xfId="0" applyNumberFormat="1" applyFont="1" applyFill="1" applyBorder="1" applyAlignment="1">
      <x:alignment horizontal="center" vertical="center"/>
    </x:xf>
    <x:xf numFmtId="0" fontId="1" fillId="6" borderId="10" xfId="0" applyNumberFormat="1" applyFont="1" applyFill="1" applyBorder="1"/>
    <x:xf numFmtId="201" fontId="1" fillId="6" borderId="10" xfId="0" applyNumberFormat="1" applyFont="1" applyFill="1" applyBorder="1"/>
    <x:xf numFmtId="0" fontId="1" fillId="6" borderId="12" xfId="0" applyNumberFormat="1" applyFont="1" applyFill="1" applyBorder="1"/>
    <x:xf numFmtId="202" fontId="1" fillId="6" borderId="12" xfId="0" applyNumberFormat="1" applyFont="1" applyFill="1" applyBorder="1"/>
    <x:xf numFmtId="0" fontId="1" fillId="6" borderId="5" xfId="0" applyNumberFormat="1" applyFont="1" applyFill="1" applyBorder="1"/>
    <x:xf numFmtId="202" fontId="1" fillId="6" borderId="5" xfId="0" applyNumberFormat="1" applyFont="1" applyFill="1" applyBorder="1"/>
    <x:xf numFmtId="0" fontId="1" fillId="6" borderId="10" xfId="0" applyNumberFormat="1" applyFont="1" applyFill="1" applyBorder="1" applyAlignment="1">
      <x:alignment wrapText="1"/>
    </x:xf>
    <x:xf numFmtId="201" fontId="1" fillId="6" borderId="10" xfId="0" applyNumberFormat="1" applyFont="1" applyFill="1" applyBorder="1" applyAlignment="1">
      <x:alignment wrapText="1"/>
    </x:xf>
    <x:xf numFmtId="0" fontId="1" fillId="6" borderId="12" xfId="0" applyNumberFormat="1" applyFont="1" applyFill="1" applyBorder="1" applyAlignment="1">
      <x:alignment wrapText="1"/>
    </x:xf>
    <x:xf numFmtId="202" fontId="1" fillId="6" borderId="12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202" fontId="1" fillId="6" borderId="5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vertical="center" wrapText="1"/>
    </x:xf>
    <x:xf numFmtId="201" fontId="1" fillId="6" borderId="10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202" fontId="1" fillId="6" borderId="12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202" fontId="1" fillId="6" borderId="5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201" fontId="1" fillId="6" borderId="10" xfId="0" applyNumberFormat="1" applyFont="1" applyFill="1" applyBorder="1" applyAlignment="1">
      <x:alignment vertical="center"/>
    </x:xf>
    <x:xf numFmtId="201" fontId="1" fillId="6" borderId="12" xfId="0" applyNumberFormat="1" applyFont="1" applyFill="1" applyBorder="1" applyAlignment="1">
      <x:alignment vertical="center"/>
    </x:xf>
    <x:xf numFmtId="201" fontId="1" fillId="6" borderId="5" xfId="0" applyNumberFormat="1" applyFont="1" applyFill="1" applyBorder="1" applyAlignment="1">
      <x:alignment vertical="center"/>
    </x:xf>
    <x:xf numFmtId="202" fontId="1" fillId="6" borderId="10" xfId="0" applyNumberFormat="1" applyFont="1" applyFill="1" applyBorder="1" applyAlignment="1">
      <x:alignment vertical="center"/>
    </x:xf>
    <x:xf numFmtId="202" fontId="1" fillId="6" borderId="12" xfId="0" applyNumberFormat="1" applyFont="1" applyFill="1" applyBorder="1" applyAlignment="1">
      <x:alignment vertical="center"/>
    </x:xf>
    <x:xf numFmtId="202" fontId="1" fillId="6" borderId="5" xfId="0" applyNumberFormat="1" applyFont="1" applyFill="1" applyBorder="1" applyAlignment="1">
      <x:alignment vertical="center"/>
    </x:xf>
    <x:xf numFmtId="201" fontId="1" fillId="6" borderId="12" xfId="0" applyNumberFormat="1" applyFont="1" applyFill="1" applyBorder="1" applyAlignment="1">
      <x:alignment vertical="center" wrapText="1"/>
    </x:xf>
    <x:xf numFmtId="201" fontId="1" fillId="6" borderId="5" xfId="0" applyNumberFormat="1" applyFont="1" applyFill="1" applyBorder="1" applyAlignment="1">
      <x:alignment vertical="center" wrapText="1"/>
    </x:xf>
    <x:xf numFmtId="202" fontId="1" fillId="6" borderId="1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4" xfId="0" applyNumberFormat="1" applyFont="1" applyFill="1" applyBorder="1"/>
    <x:xf numFmtId="0" fontId="11" fillId="5" borderId="5" xfId="0" applyNumberFormat="1" applyFont="1" applyFill="1" applyBorder="1"/>
    <x:xf numFmtId="0" fontId="11" fillId="5" borderId="6" xfId="0" applyNumberFormat="1" applyFont="1" applyFill="1" applyBorder="1"/>
    <x:xf numFmtId="0" fontId="11" fillId="5" borderId="7" xfId="0" applyNumberFormat="1" applyFont="1" applyFill="1" applyBorder="1"/>
    <x:xf numFmtId="0" fontId="11" fillId="5" borderId="8" xfId="0" applyNumberFormat="1" applyFont="1" applyFill="1" applyBorder="1"/>
    <x:xf numFmtId="0" fontId="11" fillId="5" borderId="9" xfId="0" applyNumberFormat="1" applyFont="1" applyFill="1" applyBorder="1"/>
    <x:xf numFmtId="0" fontId="11" fillId="5" borderId="10" xfId="0" applyNumberFormat="1" applyFont="1" applyFill="1" applyBorder="1"/>
    <x:xf numFmtId="0" fontId="11" fillId="5" borderId="11" xfId="0" applyNumberFormat="1" applyFont="1" applyFill="1" applyBorder="1"/>
    <x:xf numFmtId="0" fontId="11" fillId="5" borderId="4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9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11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11" fillId="5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"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ba1ac77f14f64" /><Relationship Type="http://schemas.openxmlformats.org/officeDocument/2006/relationships/theme" Target="/xl/theme/theme1.xml" Id="R89be1a4c0a744acc" /><Relationship Type="http://schemas.openxmlformats.org/officeDocument/2006/relationships/sharedStrings" Target="/xl/sharedStrings.xml" Id="R11c43e41ea884182" /><Relationship Type="http://schemas.openxmlformats.org/officeDocument/2006/relationships/worksheet" Target="/xl/worksheets/sheet1.xml" Id="R413401ef3df94149" /><Relationship Type="http://schemas.openxmlformats.org/officeDocument/2006/relationships/worksheet" Target="/xl/worksheets/sheet2.xml" Id="R6d9d0293527344e9" /><Relationship Type="http://schemas.openxmlformats.org/officeDocument/2006/relationships/worksheet" Target="/xl/worksheets/sheet3.xml" Id="R5b2a2eafcee34ccf" /><Relationship Type="http://schemas.openxmlformats.org/officeDocument/2006/relationships/worksheet" Target="/xl/worksheets/sheet4.xml" Id="R7e6e4e6cae7f465b" /><Relationship Type="http://schemas.openxmlformats.org/officeDocument/2006/relationships/worksheet" Target="/xl/worksheets/sheet5.xml" Id="R9ea067f37c8e47ab" /><Relationship Type="http://schemas.openxmlformats.org/officeDocument/2006/relationships/worksheet" Target="/xl/worksheets/sheet6.xml" Id="R7c0a38b5e8b84d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01f9dbbe9ea41d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Curva S — físico planejado x realizado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Avanço físico planejado</c:v>
          </c:tx>
          <c:marker>
            <c:symbol val="none"/>
          </c:marker>
          <c:cat>
            <c:strRef>
              <c:f>'Curva_S'!$A$5:$A$16</c:f>
              <c:strCache>
                <c:ptCount val="0"/>
              </c:strCache>
            </c:strRef>
          </c:cat>
          <c:val>
            <c:numRef>
              <c:f>'Curva_S'!$B$5:$B$16</c:f>
              <c:numCache>
                <c:formatCode>0.0%</c:formatCode>
                <c:ptCount val="0"/>
              </c:numCache>
            </c:numRef>
          </c:val>
          <c:smooth val="0"/>
        </c:ser>
        <c:ser>
          <c:idx val="1"/>
          <c:order val="1"/>
          <c:tx>
            <c:v>Avanço físico real</c:v>
          </c:tx>
          <c:marker>
            <c:symbol val="none"/>
          </c:marker>
          <c:cat>
            <c:strRef>
              <c:f>'Curva_S'!$A$5:$A$16</c:f>
              <c:strCache>
                <c:ptCount val="0"/>
              </c:strCache>
            </c:strRef>
          </c:cat>
          <c:val>
            <c:numRef>
              <c:f>'Curva_S'!$C$5:$C$16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1f9dbbe9ea41d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ronogramaTable" displayName="CronogramaTable" ref="A4:U204" headerRowCount="1" totalsRowCount="0" totalsRowShown="0">
  <x:autoFilter ref="A4:U204"/>
  <x:tableColumns count="21">
    <x:tableColumn id="1" name="ID"/>
    <x:tableColumn id="2" name="Fase"/>
    <x:tableColumn id="3" name="Atividade"/>
    <x:tableColumn id="4" name="Responsável"/>
    <x:tableColumn id="5" name="Início planejado"/>
    <x:tableColumn id="6" name="Término planejado"/>
    <x:tableColumn id="7" name="Duração (dias)"/>
    <x:tableColumn id="8" name="Peso físico"/>
    <x:tableColumn id="9" name="Avanço planejado"/>
    <x:tableColumn id="10" name="Avanço real"/>
    <x:tableColumn id="11" name="Desvio físico"/>
    <x:tableColumn id="12" name="Orçamento"/>
    <x:tableColumn id="13" name="Valor planejado"/>
    <x:tableColumn id="14" name="Valor agregado"/>
    <x:tableColumn id="15" name="Custo real"/>
    <x:tableColumn id="16" name="Variação de custo"/>
    <x:tableColumn id="17" name="SPI"/>
    <x:tableColumn id="18" name="CPI"/>
    <x:tableColumn id="19" name="Status"/>
    <x:tableColumn id="20" name="Alerta"/>
    <x:tableColumn id="21" name="Observaçã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lanoAcaoTable" displayName="PlanoAcaoTable" ref="A4:M154" headerRowCount="1" totalsRowCount="0" totalsRowShown="0">
  <x:autoFilter ref="A4:M154"/>
  <x:tableColumns count="13">
    <x:tableColumn id="1" name="ID ação"/>
    <x:tableColumn id="2" name="ID atividade"/>
    <x:tableColumn id="3" name="Problema / causa"/>
    <x:tableColumn id="4" name="Ação corretiva"/>
    <x:tableColumn id="5" name="Responsável"/>
    <x:tableColumn id="6" name="Prioridade"/>
    <x:tableColumn id="7" name="Tipo"/>
    <x:tableColumn id="8" name="Abertura"/>
    <x:tableColumn id="9" name="Prazo"/>
    <x:tableColumn id="10" name="Status"/>
    <x:tableColumn id="11" name="Conclusão"/>
    <x:tableColumn id="12" name="Dias em atraso"/>
    <x:tableColumn id="13" name="Evidência / observ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4447b5837e1486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1b7e9649a38462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517dc6af6cb44ea7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36" hidden="0" customWidth="1"/>
    <x:col min="4" max="4" width="19" hidden="0" customWidth="1"/>
    <x:col min="5" max="5" width="42" hidden="0" customWidth="1"/>
    <x:col min="6" max="6" width="22" hidden="0" customWidth="1"/>
    <x:col min="7" max="7" width="22" hidden="0" customWidth="1"/>
    <x:col min="8" max="8" width="20" hidden="0" customWidth="1"/>
    <x:col min="9" max="9" width="16" hidden="0" customWidth="1"/>
    <x:col min="10" max="10" width="18" hidden="0" customWidth="1"/>
    <x:col min="11" max="11" width="18" hidden="0" customWidth="1"/>
    <x:col min="12" max="12" width="18" hidden="0" customWidth="1"/>
    <x:col min="13" max="13" width="23" hidden="0" customWidth="1"/>
    <x:col min="14" max="14" width="22" hidden="0" customWidth="1"/>
  </x:cols>
  <x:sheetData>
    <x:row r="1" ht="34" customHeight="1">
      <x:c r="A1" s="4" t="str">
        <x:v>DASHBOARD DO CRONOGRAMA FÍSICO-FINANCEIRO</x:v>
      </x:c>
      <x:c r="B1" s="4" t="str">
        <x:v>DASHBOARD DO CRONOGRAMA FÍSICO-FINANCEIRO</x:v>
      </x:c>
      <x:c r="C1" s="4" t="str">
        <x:v>DASHBOARD DO CRONOGRAMA FÍSICO-FINANCEIRO</x:v>
      </x:c>
      <x:c r="D1" s="4" t="str">
        <x:v>DASHBOARD DO CRONOGRAMA FÍSICO-FINANCEIRO</x:v>
      </x:c>
      <x:c r="E1" s="4" t="str">
        <x:v>DASHBOARD DO CRONOGRAMA FÍSICO-FINANCEIRO</x:v>
      </x:c>
      <x:c r="F1" s="4" t="str">
        <x:v>DASHBOARD DO CRONOGRAMA FÍSICO-FINANCEIRO</x:v>
      </x:c>
      <x:c r="G1" s="4" t="str">
        <x:v>DASHBOARD DO CRONOGRAMA FÍSICO-FINANCEIRO</x:v>
      </x:c>
      <x:c r="H1" s="4" t="str">
        <x:v>DASHBOARD DO CRONOGRAMA FÍSICO-FINANCEIRO</x:v>
      </x:c>
      <x:c r="I1" s="4" t="str">
        <x:v>DASHBOARD DO CRONOGRAMA FÍSICO-FINANCEIRO</x:v>
      </x:c>
      <x:c r="J1" s="4" t="str">
        <x:v>DASHBOARD DO CRONOGRAMA FÍSICO-FINANCEIRO</x:v>
      </x:c>
      <x:c r="K1" s="4" t="str">
        <x:v>DASHBOARD DO CRONOGRAMA FÍSICO-FINANCEIRO</x:v>
      </x:c>
      <x:c r="L1" s="4" t="str">
        <x:v>DASHBOARD DO CRONOGRAMA FÍSICO-FINANCEIRO</x:v>
      </x:c>
      <x:c r="M1" s="4" t="str">
        <x:v>DASHBOARD DO CRONOGRAMA FÍSICO-FINANCEIRO</x:v>
      </x:c>
      <x:c r="N1" s="4" t="str">
        <x:v>DASHBOARD DO CRONOGRAMA FÍSICO-FINANCEIRO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Veja prazo, avanço, custo e prioridades da obra em uma única leitura. Os indicadores usam a data de análise e os pesos do cronograma.</x:v>
      </x:c>
      <x:c r="B2" s="8" t="str">
        <x:v>Veja prazo, avanço, custo e prioridades da obra em uma única leitura. Os indicadores usam a data de análise e os pesos do cronograma.</x:v>
      </x:c>
      <x:c r="C2" s="8" t="str">
        <x:v>Veja prazo, avanço, custo e prioridades da obra em uma única leitura. Os indicadores usam a data de análise e os pesos do cronograma.</x:v>
      </x:c>
      <x:c r="D2" s="8" t="str">
        <x:v>Veja prazo, avanço, custo e prioridades da obra em uma única leitura. Os indicadores usam a data de análise e os pesos do cronograma.</x:v>
      </x:c>
      <x:c r="E2" s="8" t="str">
        <x:v>Veja prazo, avanço, custo e prioridades da obra em uma única leitura. Os indicadores usam a data de análise e os pesos do cronograma.</x:v>
      </x:c>
      <x:c r="F2" s="8" t="str">
        <x:v>Veja prazo, avanço, custo e prioridades da obra em uma única leitura. Os indicadores usam a data de análise e os pesos do cronograma.</x:v>
      </x:c>
      <x:c r="G2" s="8" t="str">
        <x:v>Veja prazo, avanço, custo e prioridades da obra em uma única leitura. Os indicadores usam a data de análise e os pesos do cronograma.</x:v>
      </x:c>
      <x:c r="H2" s="8" t="str">
        <x:v>Veja prazo, avanço, custo e prioridades da obra em uma única leitura. Os indicadores usam a data de análise e os pesos do cronograma.</x:v>
      </x:c>
      <x:c r="I2" s="8" t="str">
        <x:v>Veja prazo, avanço, custo e prioridades da obra em uma única leitura. Os indicadores usam a data de análise e os pesos do cronograma.</x:v>
      </x:c>
      <x:c r="J2" s="8" t="str">
        <x:v>Veja prazo, avanço, custo e prioridades da obra em uma única leitura. Os indicadores usam a data de análise e os pesos do cronograma.</x:v>
      </x:c>
      <x:c r="K2" s="8" t="str">
        <x:v>Veja prazo, avanço, custo e prioridades da obra em uma única leitura. Os indicadores usam a data de análise e os pesos do cronograma.</x:v>
      </x:c>
      <x:c r="L2" s="8" t="str">
        <x:v>Veja prazo, avanço, custo e prioridades da obra em uma única leitura. Os indicadores usam a data de análise e os pesos do cronograma.</x:v>
      </x:c>
      <x:c r="M2" s="8" t="str">
        <x:v>Veja prazo, avanço, custo e prioridades da obra em uma única leitura. Os indicadores usam a data de análise e os pesos do cronograma.</x:v>
      </x:c>
      <x:c r="N2" s="8" t="str">
        <x:v>Veja prazo, avanço, custo e prioridades da obra em uma única leitura. Os indicadores usam a data de análise e os pesos do cronograma.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76" t="str">
        <x:v>Obra</x:v>
      </x:c>
      <x:c r="B3" s="80" t="str">
        <x:f>Listas!B7</x:f>
        <x:v>Edifício Horizonte</x:v>
      </x:c>
      <x:c r="C3" s="76" t="str">
        <x:v>Data da análise</x:v>
      </x:c>
      <x:c r="D3" s="81" t="n">
        <x:f>Listas!B6</x:f>
        <x:v>46293</x:v>
      </x:c>
      <x:c r="E3" s="82" t="str">
        <x:v>Início</x:v>
      </x:c>
      <x:c r="F3" s="81" t="n">
        <x:f>Listas!B11</x:f>
        <x:v>46034</x:v>
      </x:c>
      <x:c r="G3" s="76" t="str">
        <x:v>Término planejado</x:v>
      </x:c>
      <x:c r="H3" s="81" t="n">
        <x:f>Listas!B12</x:f>
        <x:v>46374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86" t="str">
        <x:v>ORÇAMENTO TOTAL</x:v>
      </x:c>
      <x:c r="B5" s="86" t="str">
        <x:v>ORÇAMENTO TOTAL</x:v>
      </x:c>
      <x:c r="C5" s="86" t="str">
        <x:v>CUSTO REAL</x:v>
      </x:c>
      <x:c r="D5" s="86" t="str">
        <x:v>CUSTO REAL</x:v>
      </x:c>
      <x:c r="E5" s="86" t="str">
        <x:v>AVANÇO PLANEJADO</x:v>
      </x:c>
      <x:c r="F5" s="86" t="str">
        <x:v>AVANÇO PLANEJADO</x:v>
      </x:c>
      <x:c r="G5" s="86" t="str">
        <x:v>AVANÇO REAL</x:v>
      </x:c>
      <x:c r="H5" s="86" t="str">
        <x:v>AVANÇO REAL</x:v>
      </x:c>
      <x:c r="I5" s="86" t="str">
        <x:v>DESVIO FÍSICO</x:v>
      </x:c>
      <x:c r="J5" s="86" t="str">
        <x:v>DESVIO FÍSICO</x:v>
      </x:c>
      <x:c r="K5" s="86" t="str">
        <x:v>SPI GLOBAL</x:v>
      </x:c>
      <x:c r="L5" s="86" t="str">
        <x:v>SPI GLOBAL</x:v>
      </x:c>
      <x:c r="M5" s="86" t="str">
        <x:v>CPI GLOBAL</x:v>
      </x:c>
      <x:c r="N5" s="86" t="str">
        <x:v>CPI GLOBAL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00" t="n">
        <x:f>SUM(Cronograma!L5:L204)</x:f>
        <x:v>1300000</x:v>
      </x:c>
      <x:c r="B6" s="101"/>
      <x:c r="C6" s="100" t="n">
        <x:f>SUM(Cronograma!O5:O204)</x:f>
        <x:v>985000</x:v>
      </x:c>
      <x:c r="D6" s="101"/>
      <x:c r="E6" s="112" t="n">
        <x:f>SUMPRODUCT(Cronograma!H5:H204,Cronograma!I5:I204)</x:f>
        <x:v>0.8114007077567676</x:v>
      </x:c>
      <x:c r="F6" s="113"/>
      <x:c r="G6" s="112" t="n">
        <x:f>SUMPRODUCT(Cronograma!H5:H204,Cronograma!J5:J204)</x:f>
        <x:v>0.7092999999999999</x:v>
      </x:c>
      <x:c r="H6" s="113"/>
      <x:c r="I6" s="112" t="n">
        <x:f>G6-E6</x:f>
        <x:v>-0.10210070775676772</x:v>
      </x:c>
      <x:c r="J6" s="113"/>
      <x:c r="K6" s="124" t="n">
        <x:f>IFERROR(SUM(Cronograma!N5:N204)/SUM(Cronograma!M5:M204),0)</x:f>
        <x:v>0.8760380429156968</x:v>
      </x:c>
      <x:c r="L6" s="125"/>
      <x:c r="M6" s="124" t="n">
        <x:f>IFERROR(SUM(Cronograma!N5:N204)/SUM(Cronograma!O5:O204),0)</x:f>
        <x:v>0.9237766497461929</x:v>
      </x:c>
      <x:c r="N6" s="125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02"/>
      <x:c r="B7" s="103"/>
      <x:c r="C7" s="102"/>
      <x:c r="D7" s="103"/>
      <x:c r="E7" s="114"/>
      <x:c r="F7" s="115"/>
      <x:c r="G7" s="114"/>
      <x:c r="H7" s="115"/>
      <x:c r="I7" s="114"/>
      <x:c r="J7" s="115"/>
      <x:c r="K7" s="126"/>
      <x:c r="L7" s="127"/>
      <x:c r="M7" s="126"/>
      <x:c r="N7" s="127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2" customHeight="1">
      <x:c r="A9" s="10" t="str">
        <x:v>SINAIS PARA DECISÃO</x:v>
      </x:c>
      <x:c r="B9" s="10" t="str">
        <x:v>SINAIS PARA DECISÃO</x:v>
      </x:c>
      <x:c r="C9" s="10" t="str">
        <x:v>SINAIS PARA DECISÃO</x:v>
      </x:c>
      <x:c r="D9" s="10" t="str">
        <x:v>SINAIS PARA DECISÃO</x:v>
      </x:c>
      <x:c r="E9" s="10" t="str">
        <x:v>SINAIS PARA DECISÃO</x:v>
      </x:c>
      <x:c r="F9" s="10" t="str">
        <x:v>SINAIS PARA DECISÃO</x:v>
      </x:c>
      <x:c r="G9" s="10" t="str">
        <x:v>SINAIS PARA DECISÃO</x:v>
      </x:c>
      <x:c r="H9" s="22" t="str">
        <x:v>Fase</x:v>
      </x:c>
      <x:c r="I9" s="23" t="str">
        <x:v>Peso</x:v>
      </x:c>
      <x:c r="J9" s="23" t="str">
        <x:v>Planejado</x:v>
      </x:c>
      <x:c r="K9" s="23" t="str">
        <x:v>Real</x:v>
      </x:c>
      <x:c r="L9" s="23" t="str">
        <x:v>Desvio</x:v>
      </x:c>
      <x:c r="M9" s="23" t="str">
        <x:v>Orçamento</x:v>
      </x:c>
      <x:c r="N9" s="24" t="str">
        <x:v>Custo real</x:v>
      </x:c>
      <x:c r="O9" s="1"/>
      <x:c r="P9" s="1"/>
      <x:c r="Q9" s="1"/>
      <x:c r="R9" s="1"/>
      <x:c r="S9" s="1"/>
      <x:c r="T9" s="1"/>
      <x:c r="U9" s="1"/>
      <x:c r="V9" s="1"/>
      <x:c r="W9" s="1"/>
    </x:row>
    <x:row r="10" ht="42" customHeight="1">
      <x:c r="A10" s="22" t="str">
        <x:v>Indicador</x:v>
      </x:c>
      <x:c r="B10" s="23" t="str">
        <x:v>Resultado</x:v>
      </x:c>
      <x:c r="C10" s="23" t="str">
        <x:v>Referência</x:v>
      </x:c>
      <x:c r="D10" s="23" t="str">
        <x:v>Status</x:v>
      </x:c>
      <x:c r="E10" s="24" t="str">
        <x:v>Decisão sugerida</x:v>
      </x:c>
      <x:c r="F10" s="1"/>
      <x:c r="G10" s="1"/>
      <x:c r="H10" s="149" t="str">
        <x:v>Mobilização</x:v>
      </x:c>
      <x:c r="I10" s="152" t="n">
        <x:f>SUMIF(Cronograma!$B$5:$B$204,$H10,Cronograma!$H$5:$H$204)</x:f>
        <x:v>0.04</x:v>
      </x:c>
      <x:c r="J10" s="152" t="n">
        <x:f>IFERROR(SUMPRODUCT((Cronograma!$B$5:$B$204=$H10)*Cronograma!$H$5:$H$204*Cronograma!$I$5:$I$204)/$I10,0)</x:f>
        <x:v>1</x:v>
      </x:c>
      <x:c r="K10" s="152" t="n">
        <x:f>IFERROR(SUMPRODUCT((Cronograma!$B$5:$B$204=$H10)*Cronograma!$H$5:$H$204*Cronograma!$J$5:$J$204)/$I10,0)</x:f>
        <x:v>1</x:v>
      </x:c>
      <x:c r="L10" s="152" t="n">
        <x:f>$K10-$J10</x:f>
        <x:v>0</x:v>
      </x:c>
      <x:c r="M10" s="155" t="n">
        <x:f>SUMIF(Cronograma!$B$5:$B$204,$H10,Cronograma!$L$5:$L$204)</x:f>
        <x:v>48000</x:v>
      </x:c>
      <x:c r="N10" s="155" t="n">
        <x:f>SUMIF(Cronograma!$B$5:$B$204,$H10,Cronograma!$O$5:$O$204)</x:f>
        <x:v>47500</x:v>
      </x:c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40" t="str">
        <x:v>Peso cadastrado</x:v>
      </x:c>
      <x:c r="B11" s="141" t="n">
        <x:f>SUM(Cronograma!H5:H204)</x:f>
        <x:v>1</x:v>
      </x:c>
      <x:c r="C11" s="141" t="n">
        <x:v>1</x:v>
      </x:c>
      <x:c r="D11" s="140" t="str">
        <x:f>IF(ABS(B11-C11)&lt;0.0001,"OK","REVISAR PESOS")</x:f>
        <x:v>OK</x:v>
      </x:c>
      <x:c r="E11" s="140" t="str">
        <x:v>Ajuste pesos até 100% antes de usar o Dashboard</x:v>
      </x:c>
      <x:c r="F11" s="1"/>
      <x:c r="G11" s="1"/>
      <x:c r="H11" s="150" t="str">
        <x:v>Fundação</x:v>
      </x:c>
      <x:c r="I11" s="153" t="n">
        <x:f>SUMIF(Cronograma!$B$5:$B$204,$H11,Cronograma!$H$5:$H$204)</x:f>
        <x:v>0.1</x:v>
      </x:c>
      <x:c r="J11" s="153" t="n">
        <x:f>IFERROR(SUMPRODUCT((Cronograma!$B$5:$B$204=$H11)*Cronograma!$H$5:$H$204*Cronograma!$I$5:$I$204)/$I11,0)</x:f>
        <x:v>1</x:v>
      </x:c>
      <x:c r="K11" s="153" t="n">
        <x:f>IFERROR(SUMPRODUCT((Cronograma!$B$5:$B$204=$H11)*Cronograma!$H$5:$H$204*Cronograma!$J$5:$J$204)/$I11,0)</x:f>
        <x:v>1</x:v>
      </x:c>
      <x:c r="L11" s="153" t="n">
        <x:f>$K11-$J11</x:f>
        <x:v>0</x:v>
      </x:c>
      <x:c r="M11" s="156" t="n">
        <x:f>SUMIF(Cronograma!$B$5:$B$204,$H11,Cronograma!$L$5:$L$204)</x:f>
        <x:v>138000</x:v>
      </x:c>
      <x:c r="N11" s="156" t="n">
        <x:f>SUMIF(Cronograma!$B$5:$B$204,$H11,Cronograma!$O$5:$O$204)</x:f>
        <x:v>142500</x:v>
      </x:c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42" t="str">
        <x:v>Atividades atrasadas</x:v>
      </x:c>
      <x:c r="B12" s="142" t="n">
        <x:f>COUNTIF(Cronograma!S5:S204,"ATRASADA")+COUNTIF(Cronograma!S5:S204,"EM ATRASO")</x:f>
        <x:v>7</x:v>
      </x:c>
      <x:c r="C12" s="142" t="n">
        <x:v>0</x:v>
      </x:c>
      <x:c r="D12" s="142" t="str">
        <x:f>IF(B12=0,"CONTROLADO","TRATAR ATRASOS")</x:f>
        <x:v>TRATAR ATRASOS</x:v>
      </x:c>
      <x:c r="E12" s="142" t="str">
        <x:v>Ataque o caminho crítico e renegocie dependências</x:v>
      </x:c>
      <x:c r="F12" s="1"/>
      <x:c r="G12" s="1"/>
      <x:c r="H12" s="150" t="str">
        <x:v>Estrutura</x:v>
      </x:c>
      <x:c r="I12" s="153" t="n">
        <x:f>SUMIF(Cronograma!$B$5:$B$204,$H12,Cronograma!$H$5:$H$204)</x:f>
        <x:v>0.23</x:v>
      </x:c>
      <x:c r="J12" s="153" t="n">
        <x:f>IFERROR(SUMPRODUCT((Cronograma!$B$5:$B$204=$H12)*Cronograma!$H$5:$H$204*Cronograma!$I$5:$I$204)/$I12,0)</x:f>
        <x:v>1</x:v>
      </x:c>
      <x:c r="K12" s="153" t="n">
        <x:f>IFERROR(SUMPRODUCT((Cronograma!$B$5:$B$204=$H12)*Cronograma!$H$5:$H$204*Cronograma!$J$5:$J$204)/$I12,0)</x:f>
        <x:v>1</x:v>
      </x:c>
      <x:c r="L12" s="153" t="n">
        <x:f>$K12-$J12</x:f>
        <x:v>0</x:v>
      </x:c>
      <x:c r="M12" s="156" t="n">
        <x:f>SUMIF(Cronograma!$B$5:$B$204,$H12,Cronograma!$L$5:$L$204)</x:f>
        <x:v>318000</x:v>
      </x:c>
      <x:c r="N12" s="156" t="n">
        <x:f>SUMIF(Cronograma!$B$5:$B$204,$H12,Cronograma!$O$5:$O$204)</x:f>
        <x:v>310000</x:v>
      </x:c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42" t="str">
        <x:v>Atividades com custo e prazo</x:v>
      </x:c>
      <x:c r="B13" s="142" t="n">
        <x:f>COUNTIF(Cronograma!T5:T204,"CUSTO E PRAZO")</x:f>
        <x:v>6</x:v>
      </x:c>
      <x:c r="C13" s="142" t="n">
        <x:v>0</x:v>
      </x:c>
      <x:c r="D13" s="142" t="str">
        <x:f>IF(B13=0,"CONTROLADO","PRIORIDADE MÁXIMA")</x:f>
        <x:v>PRIORIDADE MÁXIMA</x:v>
      </x:c>
      <x:c r="E13" s="142" t="str">
        <x:v>Concentre gestão nas causas que afetam prazo e custo</x:v>
      </x:c>
      <x:c r="F13" s="1"/>
      <x:c r="G13" s="1"/>
      <x:c r="H13" s="150" t="str">
        <x:v>Alvenaria</x:v>
      </x:c>
      <x:c r="I13" s="153" t="n">
        <x:f>SUMIF(Cronograma!$B$5:$B$204,$H13,Cronograma!$H$5:$H$204)</x:f>
        <x:v>0.12</x:v>
      </x:c>
      <x:c r="J13" s="153" t="n">
        <x:f>IFERROR(SUMPRODUCT((Cronograma!$B$5:$B$204=$H13)*Cronograma!$H$5:$H$204*Cronograma!$I$5:$I$204)/$I13,0)</x:f>
        <x:v>1</x:v>
      </x:c>
      <x:c r="K13" s="153" t="n">
        <x:f>IFERROR(SUMPRODUCT((Cronograma!$B$5:$B$204=$H13)*Cronograma!$H$5:$H$204*Cronograma!$J$5:$J$204)/$I13,0)</x:f>
        <x:v>0.92</x:v>
      </x:c>
      <x:c r="L13" s="153" t="n">
        <x:f>$K13-$J13</x:f>
        <x:v>-0.07999999999999996</x:v>
      </x:c>
      <x:c r="M13" s="156" t="n">
        <x:f>SUMIF(Cronograma!$B$5:$B$204,$H13,Cronograma!$L$5:$L$204)</x:f>
        <x:v>126000</x:v>
      </x:c>
      <x:c r="N13" s="156" t="n">
        <x:f>SUMIF(Cronograma!$B$5:$B$204,$H13,Cronograma!$O$5:$O$204)</x:f>
        <x:v>119000</x:v>
      </x:c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42" t="str">
        <x:v>Variação de custo global</x:v>
      </x:c>
      <x:c r="B14" s="143" t="n">
        <x:f>SUM(Cronograma!N5:N204)-SUM(Cronograma!O5:O204)</x:f>
        <x:v>-75080</x:v>
      </x:c>
      <x:c r="C14" s="143" t="n">
        <x:v>0</x:v>
      </x:c>
      <x:c r="D14" s="142" t="str">
        <x:f>IF(B14&gt;=0,"FAVORÁVEL","CUSTO ACIMA")</x:f>
        <x:v>CUSTO ACIMA</x:v>
      </x:c>
      <x:c r="E14" s="142" t="str">
        <x:v>Compare valor agregado e custo real por atividade</x:v>
      </x:c>
      <x:c r="F14" s="1"/>
      <x:c r="G14" s="1"/>
      <x:c r="H14" s="150" t="str">
        <x:v>Cobertura</x:v>
      </x:c>
      <x:c r="I14" s="153" t="n">
        <x:f>SUMIF(Cronograma!$B$5:$B$204,$H14,Cronograma!$H$5:$H$204)</x:f>
        <x:v>0.08</x:v>
      </x:c>
      <x:c r="J14" s="153" t="n">
        <x:f>IFERROR(SUMPRODUCT((Cronograma!$B$5:$B$204=$H14)*Cronograma!$H$5:$H$204*Cronograma!$I$5:$I$204)/$I14,0)</x:f>
        <x:v>1</x:v>
      </x:c>
      <x:c r="K14" s="153" t="n">
        <x:f>IFERROR(SUMPRODUCT((Cronograma!$B$5:$B$204=$H14)*Cronograma!$H$5:$H$204*Cronograma!$J$5:$J$204)/$I14,0)</x:f>
        <x:v>0.78</x:v>
      </x:c>
      <x:c r="L14" s="153" t="n">
        <x:f>$K14-$J14</x:f>
        <x:v>-0.21999999999999997</x:v>
      </x:c>
      <x:c r="M14" s="156" t="n">
        <x:f>SUMIF(Cronograma!$B$5:$B$204,$H14,Cronograma!$L$5:$L$204)</x:f>
        <x:v>92000</x:v>
      </x:c>
      <x:c r="N14" s="156" t="n">
        <x:f>SUMIF(Cronograma!$B$5:$B$204,$H14,Cronograma!$O$5:$O$204)</x:f>
        <x:v>88500</x:v>
      </x:c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42" t="str">
        <x:v>Ações vencidas</x:v>
      </x:c>
      <x:c r="B15" s="142" t="n">
        <x:f>COUNTIFS(Plano_Acao!L5:L154,"&gt;0",Plano_Acao!J5:J154,"&lt;&gt;Concluída",Plano_Acao!J5:J154,"&lt;&gt;Cancelada")</x:f>
        <x:v>1</x:v>
      </x:c>
      <x:c r="C15" s="142" t="n">
        <x:v>0</x:v>
      </x:c>
      <x:c r="D15" s="142" t="str">
        <x:f>IF(B15=0,"CONTROLADO","COBRAR RESPONSÁVEIS")</x:f>
        <x:v>COBRAR RESPONSÁVEIS</x:v>
      </x:c>
      <x:c r="E15" s="142" t="str">
        <x:v>Atualize donos, prazos e evidências do plano de ação</x:v>
      </x:c>
      <x:c r="F15" s="1"/>
      <x:c r="G15" s="1"/>
      <x:c r="H15" s="150" t="str">
        <x:v>Instalações</x:v>
      </x:c>
      <x:c r="I15" s="153" t="n">
        <x:f>SUMIF(Cronograma!$B$5:$B$204,$H15,Cronograma!$H$5:$H$204)</x:f>
        <x:v>0.2</x:v>
      </x:c>
      <x:c r="J15" s="153" t="n">
        <x:f>IFERROR(SUMPRODUCT((Cronograma!$B$5:$B$204=$H15)*Cronograma!$H$5:$H$204*Cronograma!$I$5:$I$204)/$I15,0)</x:f>
        <x:v>0.7817379616643291</x:v>
      </x:c>
      <x:c r="K15" s="153" t="n">
        <x:f>IFERROR(SUMPRODUCT((Cronograma!$B$5:$B$204=$H15)*Cronograma!$H$5:$H$204*Cronograma!$J$5:$J$204)/$I15,0)</x:f>
        <x:v>0.6074999999999999</x:v>
      </x:c>
      <x:c r="L15" s="153" t="n">
        <x:f>$K15-$J15</x:f>
        <x:v>-0.17423796166432914</x:v>
      </x:c>
      <x:c r="M15" s="156" t="n">
        <x:f>SUMIF(Cronograma!$B$5:$B$204,$H15,Cronograma!$L$5:$L$204)</x:f>
        <x:v>265000</x:v>
      </x:c>
      <x:c r="N15" s="156" t="n">
        <x:f>SUMIF(Cronograma!$B$5:$B$204,$H15,Cronograma!$O$5:$O$204)</x:f>
        <x:v>186500</x:v>
      </x:c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44" t="str">
        <x:v>Saldo do orçamento</x:v>
      </x:c>
      <x:c r="B16" s="145" t="n">
        <x:f>SUM(Cronograma!L5:L204)-SUM(Cronograma!O5:O204)</x:f>
        <x:v>315000</x:v>
      </x:c>
      <x:c r="C16" s="145" t="n">
        <x:v>0</x:v>
      </x:c>
      <x:c r="D16" s="144" t="str">
        <x:f>IF(B16&gt;=0,"SALDO POSITIVO","ORÇAMENTO ESTOURADO")</x:f>
        <x:v>SALDO POSITIVO</x:v>
      </x:c>
      <x:c r="E16" s="144" t="str">
        <x:v>Revise compromissos futuros antes de consumir a reserva</x:v>
      </x:c>
      <x:c r="F16" s="1"/>
      <x:c r="G16" s="1"/>
      <x:c r="H16" s="150" t="str">
        <x:v>Acabamentos</x:v>
      </x:c>
      <x:c r="I16" s="153" t="n">
        <x:f>SUMIF(Cronograma!$B$5:$B$204,$H16,Cronograma!$H$5:$H$204)</x:f>
        <x:v>0.19</x:v>
      </x:c>
      <x:c r="J16" s="153" t="n">
        <x:f>IFERROR(SUMPRODUCT((Cronograma!$B$5:$B$204=$H16)*Cronograma!$H$5:$H$204*Cronograma!$I$5:$I$204)/$I16,0)</x:f>
        <x:v>0.4476479759152733</x:v>
      </x:c>
      <x:c r="K16" s="153" t="n">
        <x:f>IFERROR(SUMPRODUCT((Cronograma!$B$5:$B$204=$H16)*Cronograma!$H$5:$H$204*Cronograma!$J$5:$J$204)/$I16,0)</x:f>
        <x:v>0.23684210526315788</x:v>
      </x:c>
      <x:c r="L16" s="153" t="n">
        <x:f>$K16-$J16</x:f>
        <x:v>-0.2108058706521154</x:v>
      </x:c>
      <x:c r="M16" s="156" t="n">
        <x:f>SUMIF(Cronograma!$B$5:$B$204,$H16,Cronograma!$L$5:$L$204)</x:f>
        <x:v>242000</x:v>
      </x:c>
      <x:c r="N16" s="156" t="n">
        <x:f>SUMIF(Cronograma!$B$5:$B$204,$H16,Cronograma!$O$5:$O$204)</x:f>
        <x:v>91000</x:v>
      </x:c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50" t="str">
        <x:v>Paisagismo</x:v>
      </x:c>
      <x:c r="I17" s="153" t="n">
        <x:f>SUMIF(Cronograma!$B$5:$B$204,$H17,Cronograma!$H$5:$H$204)</x:f>
        <x:v>0.02</x:v>
      </x:c>
      <x:c r="J17" s="153" t="n">
        <x:f>IFERROR(SUMPRODUCT((Cronograma!$B$5:$B$204=$H17)*Cronograma!$H$5:$H$204*Cronograma!$I$5:$I$204)/$I17,0)</x:f>
        <x:v>0</x:v>
      </x:c>
      <x:c r="K17" s="153" t="n">
        <x:f>IFERROR(SUMPRODUCT((Cronograma!$B$5:$B$204=$H17)*Cronograma!$H$5:$H$204*Cronograma!$J$5:$J$204)/$I17,0)</x:f>
        <x:v>0</x:v>
      </x:c>
      <x:c r="L17" s="153" t="n">
        <x:f>$K17-$J17</x:f>
        <x:v>0</x:v>
      </x:c>
      <x:c r="M17" s="156" t="n">
        <x:f>SUMIF(Cronograma!$B$5:$B$204,$H17,Cronograma!$L$5:$L$204)</x:f>
        <x:v>36000</x:v>
      </x:c>
      <x:c r="N17" s="156" t="n">
        <x:f>SUMIF(Cronograma!$B$5:$B$204,$H17,Cronograma!$O$5:$O$204)</x:f>
        <x:v>0</x:v>
      </x:c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51" t="str">
        <x:v>Entrega</x:v>
      </x:c>
      <x:c r="I18" s="154" t="n">
        <x:f>SUMIF(Cronograma!$B$5:$B$204,$H18,Cronograma!$H$5:$H$204)</x:f>
        <x:v>0.02</x:v>
      </x:c>
      <x:c r="J18" s="154" t="n">
        <x:f>IFERROR(SUMPRODUCT((Cronograma!$B$5:$B$204=$H18)*Cronograma!$H$5:$H$204*Cronograma!$I$5:$I$204)/$I18,0)</x:f>
        <x:v>0</x:v>
      </x:c>
      <x:c r="K18" s="154" t="n">
        <x:f>IFERROR(SUMPRODUCT((Cronograma!$B$5:$B$204=$H18)*Cronograma!$H$5:$H$204*Cronograma!$J$5:$J$204)/$I18,0)</x:f>
        <x:v>0</x:v>
      </x:c>
      <x:c r="L18" s="154" t="n">
        <x:f>$K18-$J18</x:f>
        <x:v>0</x:v>
      </x:c>
      <x:c r="M18" s="157" t="n">
        <x:f>SUMIF(Cronograma!$B$5:$B$204,$H18,Cronograma!$L$5:$L$204)</x:f>
        <x:v>35000</x:v>
      </x:c>
      <x:c r="N18" s="157" t="n">
        <x:f>SUMIF(Cronograma!$B$5:$B$204,$H18,Cronograma!$O$5:$O$204)</x:f>
        <x:v>0</x:v>
      </x:c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25" customHeight="1">
      <x:c r="A19" s="10" t="str">
        <x:v>ATIVIDADES QUE EXIGEM AÇÃO</x:v>
      </x:c>
      <x:c r="B19" s="10" t="str">
        <x:v>ATIVIDADES QUE EXIGEM AÇÃO</x:v>
      </x:c>
      <x:c r="C19" s="10" t="str">
        <x:v>ATIVIDADES QUE EXIGEM AÇÃO</x:v>
      </x:c>
      <x:c r="D19" s="10" t="str">
        <x:v>ATIVIDADES QUE EXIGEM AÇÃO</x:v>
      </x:c>
      <x:c r="E19" s="10" t="str">
        <x:v>ATIVIDADES QUE EXIGEM AÇÃO</x:v>
      </x:c>
      <x:c r="F19" s="10" t="str">
        <x:v>ATIVIDADES QUE EXIGEM AÇÃO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42" customHeight="1">
      <x:c r="A20" s="22" t="str">
        <x:v>ID</x:v>
      </x:c>
      <x:c r="B20" s="23" t="str">
        <x:v>Atividade</x:v>
      </x:c>
      <x:c r="C20" s="23" t="str">
        <x:v>Status</x:v>
      </x:c>
      <x:c r="D20" s="23" t="str">
        <x:v>Alerta</x:v>
      </x:c>
      <x:c r="E20" s="23" t="str">
        <x:v>Desvio físico</x:v>
      </x:c>
      <x:c r="F20" s="24" t="str">
        <x:v>Variação de custo</x:v>
      </x:c>
      <x:c r="G20" s="1"/>
      <x:c r="H20" s="64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0" s="65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0" s="65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0" s="65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0" s="65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0" s="65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0" s="66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40" t="str">
        <x:f>Cronograma!A8</x:f>
        <x:v>ATV-004</x:v>
      </x:c>
      <x:c r="B21" s="140" t="str">
        <x:f>Cronograma!C8</x:f>
        <x:v>Vedações internas e externas</x:v>
      </x:c>
      <x:c r="C21" s="140" t="str">
        <x:f>Cronograma!S8</x:f>
        <x:v>ATRASADA</x:v>
      </x:c>
      <x:c r="D21" s="140" t="str">
        <x:f>Cronograma!T8</x:f>
        <x:v>ATRASO FÍSICO</x:v>
      </x:c>
      <x:c r="E21" s="141" t="n">
        <x:f>Cronograma!K8</x:f>
        <x:v>-0.07999999999999996</x:v>
      </x:c>
      <x:c r="F21" s="160" t="n">
        <x:f>Cronograma!P8</x:f>
        <x:v>-3080</x:v>
      </x:c>
      <x:c r="G21" s="1"/>
      <x:c r="H21" s="67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1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1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1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1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1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1" s="69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42" t="str">
        <x:f>Cronograma!A9</x:f>
        <x:v>ATV-005</x:v>
      </x:c>
      <x:c r="B22" s="142" t="str">
        <x:f>Cronograma!C9</x:f>
        <x:v>Estrutura e impermeabilização da cobertura</x:v>
      </x:c>
      <x:c r="C22" s="142" t="str">
        <x:f>Cronograma!S9</x:f>
        <x:v>ATRASADA</x:v>
      </x:c>
      <x:c r="D22" s="142" t="str">
        <x:f>Cronograma!T9</x:f>
        <x:v>CUSTO E PRAZO</x:v>
      </x:c>
      <x:c r="E22" s="158" t="n">
        <x:f>Cronograma!K9</x:f>
        <x:v>-0.21999999999999997</x:v>
      </x:c>
      <x:c r="F22" s="143" t="n">
        <x:f>Cronograma!P9</x:f>
        <x:v>-16740</x:v>
      </x:c>
      <x:c r="G22" s="1"/>
      <x:c r="H22" s="67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2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2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2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2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2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2" s="69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42" t="str">
        <x:f>Cronograma!A10</x:f>
        <x:v>ATV-006</x:v>
      </x:c>
      <x:c r="B23" s="142" t="str">
        <x:f>Cronograma!C10</x:f>
        <x:v>Instalações elétricas e dados</x:v>
      </x:c>
      <x:c r="C23" s="142" t="str">
        <x:f>Cronograma!S10</x:f>
        <x:v>EM ATRASO</x:v>
      </x:c>
      <x:c r="D23" s="142" t="str">
        <x:f>Cronograma!T10</x:f>
        <x:v>CUSTO E PRAZO</x:v>
      </x:c>
      <x:c r="E23" s="158" t="n">
        <x:f>Cronograma!K10</x:f>
        <x:v>-0.13811594202898547</x:v>
      </x:c>
      <x:c r="F23" s="143" t="n">
        <x:f>Cronograma!P10</x:f>
        <x:v>-8780</x:v>
      </x:c>
      <x:c r="G23" s="1"/>
      <x:c r="H23" s="67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3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3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3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3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3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3" s="69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42" t="str">
        <x:f>Cronograma!A11</x:f>
        <x:v>ATV-007</x:v>
      </x:c>
      <x:c r="B24" s="142" t="str">
        <x:f>Cronograma!C11</x:f>
        <x:v>Instalações hidráulicas e incêndio</x:v>
      </x:c>
      <x:c r="C24" s="142" t="str">
        <x:f>Cronograma!S11</x:f>
        <x:v>EM ATRASO</x:v>
      </x:c>
      <x:c r="D24" s="142" t="str">
        <x:f>Cronograma!T11</x:f>
        <x:v>CUSTO E PRAZO</x:v>
      </x:c>
      <x:c r="E24" s="158" t="n">
        <x:f>Cronograma!K11</x:f>
        <x:v>-0.21838709677419355</x:v>
      </x:c>
      <x:c r="F24" s="143" t="n">
        <x:f>Cronograma!P11</x:f>
        <x:v>-16820</x:v>
      </x:c>
      <x:c r="G24" s="1"/>
      <x:c r="H24" s="67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4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4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4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4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4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4" s="69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42" t="str">
        <x:f>Cronograma!A12</x:f>
        <x:v>ATV-008</x:v>
      </x:c>
      <x:c r="B25" s="142" t="str">
        <x:f>Cronograma!C12</x:f>
        <x:v>Revestimentos de pisos e paredes</x:v>
      </x:c>
      <x:c r="C25" s="142" t="str">
        <x:f>Cronograma!S12</x:f>
        <x:v>EM ATRASO</x:v>
      </x:c>
      <x:c r="D25" s="142" t="str">
        <x:f>Cronograma!T12</x:f>
        <x:v>CUSTO E PRAZO</x:v>
      </x:c>
      <x:c r="E25" s="158" t="n">
        <x:f>Cronograma!K12</x:f>
        <x:v>-0.17818181818181816</x:v>
      </x:c>
      <x:c r="F25" s="143" t="n">
        <x:f>Cronograma!P12</x:f>
        <x:v>-13920</x:v>
      </x:c>
      <x:c r="G25" s="1"/>
      <x:c r="H25" s="67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5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5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5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5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5" s="68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5" s="69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44" t="str">
        <x:f>Cronograma!A13</x:f>
        <x:v>ATV-009</x:v>
      </x:c>
      <x:c r="B26" s="144" t="str">
        <x:f>Cronograma!C13</x:f>
        <x:v>Pintura interna e externa</x:v>
      </x:c>
      <x:c r="C26" s="144" t="str">
        <x:f>Cronograma!S13</x:f>
        <x:v>EM ATRASO</x:v>
      </x:c>
      <x:c r="D26" s="144" t="str">
        <x:f>Cronograma!T13</x:f>
        <x:v>CUSTO E PRAZO</x:v>
      </x:c>
      <x:c r="E26" s="159" t="n">
        <x:f>Cronograma!K13</x:f>
        <x:v>-0.19818181818181818</x:v>
      </x:c>
      <x:c r="F26" s="145" t="n">
        <x:f>Cronograma!P13</x:f>
        <x:v>-10220</x:v>
      </x:c>
      <x:c r="G26" s="1"/>
      <x:c r="H26" s="70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I26" s="71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J26" s="71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K26" s="71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L26" s="71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M26" s="71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N26" s="72" t="str">
        <x:v>Como decidir: priorize atividades cujo alerta combina custo e prazo, porque elas reduzem avanço e consomem caixa ao mesmo tempo. Use SPI abaixo de 1 para identificar atraso proporcional e CPI abaixo de 1 para localizar baixa eficiência de custo. Toda intervenção deve virar ação com dono, prazo e evidência.</x:v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M5:N5"/>
    <x:mergeCell ref="M6:N7"/>
    <x:mergeCell ref="A9:H9"/>
    <x:mergeCell ref="A19:F19"/>
    <x:mergeCell ref="H20:N26"/>
  </x:mergeCells>
  <x:conditionalFormatting sqref="D11:D16">
    <x:cfRule type="containsText" dxfId="6" priority="1" operator="containsText" text="CONTROLADO"/>
    <x:cfRule type="containsText" dxfId="7" priority="2" operator="containsText" text="OK"/>
    <x:cfRule type="containsText" dxfId="8" priority="3" operator="containsText" text="FAVORÁVEL"/>
    <x:cfRule type="containsText" dxfId="9" priority="4" operator="containsText" text="ATRAS"/>
    <x:cfRule type="containsText" dxfId="10" priority="5" operator="containsText" text="MÁXIMA"/>
    <x:cfRule type="containsText" dxfId="11" priority="6" operator="containsText" text="ACIMA"/>
  </x:conditionalFormatting>
  <x:conditionalFormatting sqref="L10:L18">
    <x:cfRule type="expression" dxfId="12" priority="7">
      <x:formula>$L10&lt;-0.05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44" hidden="0" customWidth="1"/>
    <x:col min="4" max="4" width="25" hidden="0" customWidth="1"/>
    <x:col min="5" max="5" width="16" hidden="0" customWidth="1"/>
    <x:col min="6" max="6" width="16" hidden="0" customWidth="1"/>
    <x:col min="7" max="7" width="17" hidden="0" customWidth="1"/>
    <x:col min="8" max="8" width="16" hidden="0" customWidth="1"/>
    <x:col min="9" max="9" width="20" hidden="0" customWidth="1"/>
    <x:col min="10" max="10" width="17" hidden="0" customWidth="1"/>
    <x:col min="11" max="11" width="18" hidden="0" customWidth="1"/>
    <x:col min="12" max="12" width="21" hidden="0" customWidth="1"/>
    <x:col min="13" max="13" width="21" hidden="0" customWidth="1"/>
    <x:col min="14" max="14" width="21" hidden="0" customWidth="1"/>
    <x:col min="15" max="15" width="20" hidden="0" customWidth="1"/>
    <x:col min="16" max="16" width="22" hidden="0" customWidth="1"/>
    <x:col min="17" max="17" width="12" hidden="0" customWidth="1"/>
    <x:col min="18" max="18" width="12" hidden="0" customWidth="1"/>
    <x:col min="19" max="19" width="18" hidden="0" customWidth="1"/>
    <x:col min="20" max="20" width="24" hidden="0" customWidth="1"/>
    <x:col min="21" max="21" width="40" hidden="0" customWidth="1"/>
  </x:cols>
  <x:sheetData>
    <x:row r="1" ht="34" customHeight="1">
      <x:c r="A1" s="4" t="str">
        <x:v>CRONOGRAMA FÍSICO-FINANCEIRO</x:v>
      </x:c>
      <x:c r="B1" s="4" t="str">
        <x:v>CRONOGRAMA FÍSICO-FINANCEIRO</x:v>
      </x:c>
      <x:c r="C1" s="4" t="str">
        <x:v>CRONOGRAMA FÍSICO-FINANCEIRO</x:v>
      </x:c>
      <x:c r="D1" s="4" t="str">
        <x:v>CRONOGRAMA FÍSICO-FINANCEIRO</x:v>
      </x:c>
      <x:c r="E1" s="4" t="str">
        <x:v>CRONOGRAMA FÍSICO-FINANCEIRO</x:v>
      </x:c>
      <x:c r="F1" s="4" t="str">
        <x:v>CRONOGRAMA FÍSICO-FINANCEIRO</x:v>
      </x:c>
      <x:c r="G1" s="4" t="str">
        <x:v>CRONOGRAMA FÍSICO-FINANCEIRO</x:v>
      </x:c>
      <x:c r="H1" s="4" t="str">
        <x:v>CRONOGRAMA FÍSICO-FINANCEIRO</x:v>
      </x:c>
      <x:c r="I1" s="4" t="str">
        <x:v>CRONOGRAMA FÍSICO-FINANCEIRO</x:v>
      </x:c>
      <x:c r="J1" s="4" t="str">
        <x:v>CRONOGRAMA FÍSICO-FINANCEIRO</x:v>
      </x:c>
      <x:c r="K1" s="4" t="str">
        <x:v>CRONOGRAMA FÍSICO-FINANCEIRO</x:v>
      </x:c>
      <x:c r="L1" s="4" t="str">
        <x:v>CRONOGRAMA FÍSICO-FINANCEIRO</x:v>
      </x:c>
      <x:c r="M1" s="4" t="str">
        <x:v>CRONOGRAMA FÍSICO-FINANCEIRO</x:v>
      </x:c>
      <x:c r="N1" s="4" t="str">
        <x:v>CRONOGRAMA FÍSICO-FINANCEIRO</x:v>
      </x:c>
      <x:c r="O1" s="4" t="str">
        <x:v>CRONOGRAMA FÍSICO-FINANCEIRO</x:v>
      </x:c>
      <x:c r="P1" s="4" t="str">
        <x:v>CRONOGRAMA FÍSICO-FINANCEIRO</x:v>
      </x:c>
      <x:c r="Q1" s="4" t="str">
        <x:v>CRONOGRAMA FÍSICO-FINANCEIRO</x:v>
      </x:c>
      <x:c r="R1" s="4" t="str">
        <x:v>CRONOGRAMA FÍSICO-FINANCEIRO</x:v>
      </x:c>
      <x:c r="S1" s="4" t="str">
        <x:v>CRONOGRAMA FÍSICO-FINANCEIRO</x:v>
      </x:c>
      <x:c r="T1" s="4" t="str">
        <x:v>CRONOGRAMA FÍSICO-FINANCEIRO</x:v>
      </x:c>
      <x:c r="U1" s="4" t="str">
        <x:v>CRONOGRAMA FÍSICO-FINANCEIRO</x:v>
      </x:c>
      <x:c r="V1" s="1"/>
      <x:c r="W1" s="1"/>
    </x:row>
    <x:row r="2" ht="36" customHeight="1">
      <x:c r="A2" s="8" t="str">
        <x:v>Entradas em amarelo; cálculos em verde. Peso físico deve totalizar 100% para que os indicadores representem a obra inteira.</x:v>
      </x:c>
      <x:c r="B2" s="8" t="str">
        <x:v>Entradas em amarelo; cálculos em verde. Peso físico deve totalizar 100% para que os indicadores representem a obra inteira.</x:v>
      </x:c>
      <x:c r="C2" s="8" t="str">
        <x:v>Entradas em amarelo; cálculos em verde. Peso físico deve totalizar 100% para que os indicadores representem a obra inteira.</x:v>
      </x:c>
      <x:c r="D2" s="8" t="str">
        <x:v>Entradas em amarelo; cálculos em verde. Peso físico deve totalizar 100% para que os indicadores representem a obra inteira.</x:v>
      </x:c>
      <x:c r="E2" s="8" t="str">
        <x:v>Entradas em amarelo; cálculos em verde. Peso físico deve totalizar 100% para que os indicadores representem a obra inteira.</x:v>
      </x:c>
      <x:c r="F2" s="8" t="str">
        <x:v>Entradas em amarelo; cálculos em verde. Peso físico deve totalizar 100% para que os indicadores representem a obra inteira.</x:v>
      </x:c>
      <x:c r="G2" s="8" t="str">
        <x:v>Entradas em amarelo; cálculos em verde. Peso físico deve totalizar 100% para que os indicadores representem a obra inteira.</x:v>
      </x:c>
      <x:c r="H2" s="8" t="str">
        <x:v>Entradas em amarelo; cálculos em verde. Peso físico deve totalizar 100% para que os indicadores representem a obra inteira.</x:v>
      </x:c>
      <x:c r="I2" s="8" t="str">
        <x:v>Entradas em amarelo; cálculos em verde. Peso físico deve totalizar 100% para que os indicadores representem a obra inteira.</x:v>
      </x:c>
      <x:c r="J2" s="8" t="str">
        <x:v>Entradas em amarelo; cálculos em verde. Peso físico deve totalizar 100% para que os indicadores representem a obra inteira.</x:v>
      </x:c>
      <x:c r="K2" s="8" t="str">
        <x:v>Entradas em amarelo; cálculos em verde. Peso físico deve totalizar 100% para que os indicadores representem a obra inteira.</x:v>
      </x:c>
      <x:c r="L2" s="8" t="str">
        <x:v>Entradas em amarelo; cálculos em verde. Peso físico deve totalizar 100% para que os indicadores representem a obra inteira.</x:v>
      </x:c>
      <x:c r="M2" s="8" t="str">
        <x:v>Entradas em amarelo; cálculos em verde. Peso físico deve totalizar 100% para que os indicadores representem a obra inteira.</x:v>
      </x:c>
      <x:c r="N2" s="8" t="str">
        <x:v>Entradas em amarelo; cálculos em verde. Peso físico deve totalizar 100% para que os indicadores representem a obra inteira.</x:v>
      </x:c>
      <x:c r="O2" s="8" t="str">
        <x:v>Entradas em amarelo; cálculos em verde. Peso físico deve totalizar 100% para que os indicadores representem a obra inteira.</x:v>
      </x:c>
      <x:c r="P2" s="8" t="str">
        <x:v>Entradas em amarelo; cálculos em verde. Peso físico deve totalizar 100% para que os indicadores representem a obra inteira.</x:v>
      </x:c>
      <x:c r="Q2" s="8" t="str">
        <x:v>Entradas em amarelo; cálculos em verde. Peso físico deve totalizar 100% para que os indicadores representem a obra inteira.</x:v>
      </x:c>
      <x:c r="R2" s="8" t="str">
        <x:v>Entradas em amarelo; cálculos em verde. Peso físico deve totalizar 100% para que os indicadores representem a obra inteira.</x:v>
      </x:c>
      <x:c r="S2" s="8" t="str">
        <x:v>Entradas em amarelo; cálculos em verde. Peso físico deve totalizar 100% para que os indicadores representem a obra inteira.</x:v>
      </x:c>
      <x:c r="T2" s="8" t="str">
        <x:v>Entradas em amarelo; cálculos em verde. Peso físico deve totalizar 100% para que os indicadores representem a obra inteira.</x:v>
      </x:c>
      <x:c r="U2" s="8" t="str">
        <x:v>Entradas em amarelo; cálculos em verde. Peso físico deve totalizar 100% para que os indicadores representem a obra inteira.</x:v>
      </x:c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22" t="str">
        <x:v>ID</x:v>
      </x:c>
      <x:c r="B4" s="23" t="str">
        <x:v>Fase</x:v>
      </x:c>
      <x:c r="C4" s="23" t="str">
        <x:v>Atividade</x:v>
      </x:c>
      <x:c r="D4" s="23" t="str">
        <x:v>Responsável</x:v>
      </x:c>
      <x:c r="E4" s="23" t="str">
        <x:v>Início planejado</x:v>
      </x:c>
      <x:c r="F4" s="23" t="str">
        <x:v>Término planejado</x:v>
      </x:c>
      <x:c r="G4" s="23" t="str">
        <x:v>Duração (dias)</x:v>
      </x:c>
      <x:c r="H4" s="23" t="str">
        <x:v>Peso físico</x:v>
      </x:c>
      <x:c r="I4" s="23" t="str">
        <x:v>Avanço planejado</x:v>
      </x:c>
      <x:c r="J4" s="23" t="str">
        <x:v>Avanço real</x:v>
      </x:c>
      <x:c r="K4" s="23" t="str">
        <x:v>Desvio físico</x:v>
      </x:c>
      <x:c r="L4" s="23" t="str">
        <x:v>Orçamento</x:v>
      </x:c>
      <x:c r="M4" s="23" t="str">
        <x:v>Valor planejado</x:v>
      </x:c>
      <x:c r="N4" s="23" t="str">
        <x:v>Valor agregado</x:v>
      </x:c>
      <x:c r="O4" s="23" t="str">
        <x:v>Custo real</x:v>
      </x:c>
      <x:c r="P4" s="23" t="str">
        <x:v>Variação de custo</x:v>
      </x:c>
      <x:c r="Q4" s="23" t="str">
        <x:v>SPI</x:v>
      </x:c>
      <x:c r="R4" s="23" t="str">
        <x:v>CPI</x:v>
      </x:c>
      <x:c r="S4" s="23" t="str">
        <x:v>Status</x:v>
      </x:c>
      <x:c r="T4" s="23" t="str">
        <x:v>Alerta</x:v>
      </x:c>
      <x:c r="U4" s="24" t="str">
        <x:v>Observação</x:v>
      </x:c>
      <x:c r="V4" s="1"/>
      <x:c r="W4" s="1"/>
    </x:row>
    <x:row r="5">
      <x:c r="A5" s="30" t="str">
        <x:v>ATV-001</x:v>
      </x:c>
      <x:c r="B5" s="30" t="str">
        <x:v>Mobilização</x:v>
      </x:c>
      <x:c r="C5" s="30" t="str">
        <x:v>Canteiro, tapumes e instalações provisórias</x:v>
      </x:c>
      <x:c r="D5" s="30" t="str">
        <x:v>Construtora Alfa</x:v>
      </x:c>
      <x:c r="E5" s="31" t="n">
        <x:v>46034</x:v>
      </x:c>
      <x:c r="F5" s="31" t="n">
        <x:v>46052</x:v>
      </x:c>
      <x:c r="G5" s="39" t="n">
        <x:f>IF(OR($E5="",$F5=""),"",$F5-$E5+1)</x:f>
        <x:v>19</x:v>
      </x:c>
      <x:c r="H5" s="32" t="n">
        <x:v>0.04</x:v>
      </x:c>
      <x:c r="I5" s="41" t="n">
        <x:f>IF($A5="","",IF(Listas!$B$6&lt;$E5,0,IF(Listas!$B$6&gt;=$F5,1,(Listas!$B$6-$E5+1)/($F5-$E5+1))))</x:f>
        <x:v>1</x:v>
      </x:c>
      <x:c r="J5" s="32" t="n">
        <x:v>1</x:v>
      </x:c>
      <x:c r="K5" s="41" t="n">
        <x:f>IF($A5="","",$J5-$I5)</x:f>
        <x:v>0</x:v>
      </x:c>
      <x:c r="L5" s="34" t="n">
        <x:v>48000</x:v>
      </x:c>
      <x:c r="M5" s="43" t="n">
        <x:f>IF($A5="","",$L5*$I5)</x:f>
        <x:v>48000</x:v>
      </x:c>
      <x:c r="N5" s="43" t="n">
        <x:f>IF($A5="","",$L5*$J5)</x:f>
        <x:v>48000</x:v>
      </x:c>
      <x:c r="O5" s="34" t="n">
        <x:v>47500</x:v>
      </x:c>
      <x:c r="P5" s="43" t="n">
        <x:f>IF($A5="","",$N5-$O5)</x:f>
        <x:v>500</x:v>
      </x:c>
      <x:c r="Q5" s="45" t="n">
        <x:f>IFERROR($N5/$M5,0)</x:f>
        <x:v>1</x:v>
      </x:c>
      <x:c r="R5" s="45" t="n">
        <x:f>IFERROR($N5/$O5,0)</x:f>
        <x:v>1.0105263157894737</x:v>
      </x:c>
      <x:c r="S5" s="38" t="str">
        <x:f>IF($A5="","",IF($J5&gt;=1,"CONCLUÍDA",IF(AND(Listas!$B$6&gt;$F5,$J5&lt;1),"ATRASADA",IF($J5&lt;$I5-Listas!$B$9,"EM ATRASO",IF($J5&gt;$I5+Listas!$B$9,"ADIANTADA","EM DIA")))))</x:f>
        <x:v>CONCLUÍDA</x:v>
      </x:c>
      <x:c r="T5" s="38" t="str">
        <x:f>IF($A5="","",IF(AND($P5&lt;-$L5*Listas!$B$10,$K5&lt;-Listas!$B$9),"CUSTO E PRAZO",IF($P5&lt;-$L5*Listas!$B$10,"CUSTO ACIMA",IF($K5&lt;-Listas!$B$9,"ATRASO FÍSICO","CONTROLADO"))))</x:f>
        <x:v>CONTROLADO</x:v>
      </x:c>
      <x:c r="U5" s="27" t="str">
        <x:v>Concluída e liberada</x:v>
      </x:c>
      <x:c r="V5" s="1"/>
      <x:c r="W5" s="1"/>
    </x:row>
    <x:row r="6">
      <x:c r="A6" s="30" t="str">
        <x:v>ATV-002</x:v>
      </x:c>
      <x:c r="B6" s="30" t="str">
        <x:v>Fundação</x:v>
      </x:c>
      <x:c r="C6" s="30" t="str">
        <x:v>Escavações, blocos e fundações</x:v>
      </x:c>
      <x:c r="D6" s="30" t="str">
        <x:v>Equipe Fundação</x:v>
      </x:c>
      <x:c r="E6" s="31" t="n">
        <x:v>46055</x:v>
      </x:c>
      <x:c r="F6" s="31" t="n">
        <x:v>46101</x:v>
      </x:c>
      <x:c r="G6" s="39" t="n">
        <x:f>IF(OR($E6="",$F6=""),"",$F6-$E6+1)</x:f>
        <x:v>47</x:v>
      </x:c>
      <x:c r="H6" s="32" t="n">
        <x:v>0.1</x:v>
      </x:c>
      <x:c r="I6" s="41" t="n">
        <x:f>IF($A6="","",IF(Listas!$B$6&lt;$E6,0,IF(Listas!$B$6&gt;=$F6,1,(Listas!$B$6-$E6+1)/($F6-$E6+1))))</x:f>
        <x:v>1</x:v>
      </x:c>
      <x:c r="J6" s="32" t="n">
        <x:v>1</x:v>
      </x:c>
      <x:c r="K6" s="41" t="n">
        <x:f>IF($A6="","",$J6-$I6)</x:f>
        <x:v>0</x:v>
      </x:c>
      <x:c r="L6" s="34" t="n">
        <x:v>138000</x:v>
      </x:c>
      <x:c r="M6" s="43" t="n">
        <x:f>IF($A6="","",$L6*$I6)</x:f>
        <x:v>138000</x:v>
      </x:c>
      <x:c r="N6" s="43" t="n">
        <x:f>IF($A6="","",$L6*$J6)</x:f>
        <x:v>138000</x:v>
      </x:c>
      <x:c r="O6" s="34" t="n">
        <x:v>142500</x:v>
      </x:c>
      <x:c r="P6" s="43" t="n">
        <x:f>IF($A6="","",$N6-$O6)</x:f>
        <x:v>-4500</x:v>
      </x:c>
      <x:c r="Q6" s="45" t="n">
        <x:f>IFERROR($N6/$M6,0)</x:f>
        <x:v>1</x:v>
      </x:c>
      <x:c r="R6" s="45" t="n">
        <x:f>IFERROR($N6/$O6,0)</x:f>
        <x:v>0.968421052631579</x:v>
      </x:c>
      <x:c r="S6" s="38" t="str">
        <x:f>IF($A6="","",IF($J6&gt;=1,"CONCLUÍDA",IF(AND(Listas!$B$6&gt;$F6,$J6&lt;1),"ATRASADA",IF($J6&lt;$I6-Listas!$B$9,"EM ATRASO",IF($J6&gt;$I6+Listas!$B$9,"ADIANTADA","EM DIA")))))</x:f>
        <x:v>CONCLUÍDA</x:v>
      </x:c>
      <x:c r="T6" s="38" t="str">
        <x:f>IF($A6="","",IF(AND($P6&lt;-$L6*Listas!$B$10,$K6&lt;-Listas!$B$9),"CUSTO E PRAZO",IF($P6&lt;-$L6*Listas!$B$10,"CUSTO ACIMA",IF($K6&lt;-Listas!$B$9,"ATRASO FÍSICO","CONTROLADO"))))</x:f>
        <x:v>CONTROLADO</x:v>
      </x:c>
      <x:c r="U6" s="27" t="str">
        <x:v>Concluída com ajuste de solo</x:v>
      </x:c>
      <x:c r="V6" s="1"/>
      <x:c r="W6" s="1"/>
    </x:row>
    <x:row r="7">
      <x:c r="A7" s="30" t="str">
        <x:v>ATV-003</x:v>
      </x:c>
      <x:c r="B7" s="30" t="str">
        <x:v>Estrutura</x:v>
      </x:c>
      <x:c r="C7" s="30" t="str">
        <x:v>Pilares, vigas e lajes</x:v>
      </x:c>
      <x:c r="D7" s="30" t="str">
        <x:v>Equipe Estrutura</x:v>
      </x:c>
      <x:c r="E7" s="31" t="n">
        <x:v>46090</x:v>
      </x:c>
      <x:c r="F7" s="31" t="n">
        <x:v>46199</x:v>
      </x:c>
      <x:c r="G7" s="39" t="n">
        <x:f>IF(OR($E7="",$F7=""),"",$F7-$E7+1)</x:f>
        <x:v>110</x:v>
      </x:c>
      <x:c r="H7" s="32" t="n">
        <x:v>0.23</x:v>
      </x:c>
      <x:c r="I7" s="41" t="n">
        <x:f>IF($A7="","",IF(Listas!$B$6&lt;$E7,0,IF(Listas!$B$6&gt;=$F7,1,(Listas!$B$6-$E7+1)/($F7-$E7+1))))</x:f>
        <x:v>1</x:v>
      </x:c>
      <x:c r="J7" s="32" t="n">
        <x:v>1</x:v>
      </x:c>
      <x:c r="K7" s="41" t="n">
        <x:f>IF($A7="","",$J7-$I7)</x:f>
        <x:v>0</x:v>
      </x:c>
      <x:c r="L7" s="34" t="n">
        <x:v>318000</x:v>
      </x:c>
      <x:c r="M7" s="43" t="n">
        <x:f>IF($A7="","",$L7*$I7)</x:f>
        <x:v>318000</x:v>
      </x:c>
      <x:c r="N7" s="43" t="n">
        <x:f>IF($A7="","",$L7*$J7)</x:f>
        <x:v>318000</x:v>
      </x:c>
      <x:c r="O7" s="34" t="n">
        <x:v>310000</x:v>
      </x:c>
      <x:c r="P7" s="43" t="n">
        <x:f>IF($A7="","",$N7-$O7)</x:f>
        <x:v>8000</x:v>
      </x:c>
      <x:c r="Q7" s="45" t="n">
        <x:f>IFERROR($N7/$M7,0)</x:f>
        <x:v>1</x:v>
      </x:c>
      <x:c r="R7" s="45" t="n">
        <x:f>IFERROR($N7/$O7,0)</x:f>
        <x:v>1.0258064516129033</x:v>
      </x:c>
      <x:c r="S7" s="38" t="str">
        <x:f>IF($A7="","",IF($J7&gt;=1,"CONCLUÍDA",IF(AND(Listas!$B$6&gt;$F7,$J7&lt;1),"ATRASADA",IF($J7&lt;$I7-Listas!$B$9,"EM ATRASO",IF($J7&gt;$I7+Listas!$B$9,"ADIANTADA","EM DIA")))))</x:f>
        <x:v>CONCLUÍDA</x:v>
      </x:c>
      <x:c r="T7" s="38" t="str">
        <x:f>IF($A7="","",IF(AND($P7&lt;-$L7*Listas!$B$10,$K7&lt;-Listas!$B$9),"CUSTO E PRAZO",IF($P7&lt;-$L7*Listas!$B$10,"CUSTO ACIMA",IF($K7&lt;-Listas!$B$9,"ATRASO FÍSICO","CONTROLADO"))))</x:f>
        <x:v>CONTROLADO</x:v>
      </x:c>
      <x:c r="U7" s="27" t="str">
        <x:v>Concluída</x:v>
      </x:c>
      <x:c r="V7" s="1"/>
      <x:c r="W7" s="1"/>
    </x:row>
    <x:row r="8">
      <x:c r="A8" s="30" t="str">
        <x:v>ATV-004</x:v>
      </x:c>
      <x:c r="B8" s="30" t="str">
        <x:v>Alvenaria</x:v>
      </x:c>
      <x:c r="C8" s="30" t="str">
        <x:v>Vedações internas e externas</x:v>
      </x:c>
      <x:c r="D8" s="30" t="str">
        <x:v>Equipe Civil</x:v>
      </x:c>
      <x:c r="E8" s="31" t="n">
        <x:v>46160</x:v>
      </x:c>
      <x:c r="F8" s="31" t="n">
        <x:v>46262</x:v>
      </x:c>
      <x:c r="G8" s="39" t="n">
        <x:f>IF(OR($E8="",$F8=""),"",$F8-$E8+1)</x:f>
        <x:v>103</x:v>
      </x:c>
      <x:c r="H8" s="32" t="n">
        <x:v>0.12</x:v>
      </x:c>
      <x:c r="I8" s="41" t="n">
        <x:f>IF($A8="","",IF(Listas!$B$6&lt;$E8,0,IF(Listas!$B$6&gt;=$F8,1,(Listas!$B$6-$E8+1)/($F8-$E8+1))))</x:f>
        <x:v>1</x:v>
      </x:c>
      <x:c r="J8" s="32" t="n">
        <x:v>0.92</x:v>
      </x:c>
      <x:c r="K8" s="41" t="n">
        <x:f>IF($A8="","",$J8-$I8)</x:f>
        <x:v>-0.07999999999999996</x:v>
      </x:c>
      <x:c r="L8" s="34" t="n">
        <x:v>126000</x:v>
      </x:c>
      <x:c r="M8" s="43" t="n">
        <x:f>IF($A8="","",$L8*$I8)</x:f>
        <x:v>126000</x:v>
      </x:c>
      <x:c r="N8" s="43" t="n">
        <x:f>IF($A8="","",$L8*$J8)</x:f>
        <x:v>115920</x:v>
      </x:c>
      <x:c r="O8" s="34" t="n">
        <x:v>119000</x:v>
      </x:c>
      <x:c r="P8" s="43" t="n">
        <x:f>IF($A8="","",$N8-$O8)</x:f>
        <x:v>-3080</x:v>
      </x:c>
      <x:c r="Q8" s="45" t="n">
        <x:f>IFERROR($N8/$M8,0)</x:f>
        <x:v>0.92</x:v>
      </x:c>
      <x:c r="R8" s="45" t="n">
        <x:f>IFERROR($N8/$O8,0)</x:f>
        <x:v>0.9741176470588235</x:v>
      </x:c>
      <x:c r="S8" s="38" t="str">
        <x:f>IF($A8="","",IF($J8&gt;=1,"CONCLUÍDA",IF(AND(Listas!$B$6&gt;$F8,$J8&lt;1),"ATRASADA",IF($J8&lt;$I8-Listas!$B$9,"EM ATRASO",IF($J8&gt;$I8+Listas!$B$9,"ADIANTADA","EM DIA")))))</x:f>
        <x:v>ATRASADA</x:v>
      </x:c>
      <x:c r="T8" s="38" t="str">
        <x:f>IF($A8="","",IF(AND($P8&lt;-$L8*Listas!$B$10,$K8&lt;-Listas!$B$9),"CUSTO E PRAZO",IF($P8&lt;-$L8*Listas!$B$10,"CUSTO ACIMA",IF($K8&lt;-Listas!$B$9,"ATRASO FÍSICO","CONTROLADO"))))</x:f>
        <x:v>ATRASO FÍSICO</x:v>
      </x:c>
      <x:c r="U8" s="27" t="str">
        <x:v>Pendência no 8º pavimento</x:v>
      </x:c>
      <x:c r="V8" s="1"/>
      <x:c r="W8" s="1"/>
    </x:row>
    <x:row r="9">
      <x:c r="A9" s="30" t="str">
        <x:v>ATV-005</x:v>
      </x:c>
      <x:c r="B9" s="30" t="str">
        <x:v>Cobertura</x:v>
      </x:c>
      <x:c r="C9" s="30" t="str">
        <x:v>Estrutura e impermeabilização da cobertura</x:v>
      </x:c>
      <x:c r="D9" s="30" t="str">
        <x:v>Equipe Cobertura</x:v>
      </x:c>
      <x:c r="E9" s="31" t="n">
        <x:v>46209</x:v>
      </x:c>
      <x:c r="F9" s="31" t="n">
        <x:v>46283</x:v>
      </x:c>
      <x:c r="G9" s="39" t="n">
        <x:f>IF(OR($E9="",$F9=""),"",$F9-$E9+1)</x:f>
        <x:v>75</x:v>
      </x:c>
      <x:c r="H9" s="32" t="n">
        <x:v>0.08</x:v>
      </x:c>
      <x:c r="I9" s="41" t="n">
        <x:f>IF($A9="","",IF(Listas!$B$6&lt;$E9,0,IF(Listas!$B$6&gt;=$F9,1,(Listas!$B$6-$E9+1)/($F9-$E9+1))))</x:f>
        <x:v>1</x:v>
      </x:c>
      <x:c r="J9" s="32" t="n">
        <x:v>0.78</x:v>
      </x:c>
      <x:c r="K9" s="41" t="n">
        <x:f>IF($A9="","",$J9-$I9)</x:f>
        <x:v>-0.21999999999999997</x:v>
      </x:c>
      <x:c r="L9" s="34" t="n">
        <x:v>92000</x:v>
      </x:c>
      <x:c r="M9" s="43" t="n">
        <x:f>IF($A9="","",$L9*$I9)</x:f>
        <x:v>92000</x:v>
      </x:c>
      <x:c r="N9" s="43" t="n">
        <x:f>IF($A9="","",$L9*$J9)</x:f>
        <x:v>71760</x:v>
      </x:c>
      <x:c r="O9" s="34" t="n">
        <x:v>88500</x:v>
      </x:c>
      <x:c r="P9" s="43" t="n">
        <x:f>IF($A9="","",$N9-$O9)</x:f>
        <x:v>-16740</x:v>
      </x:c>
      <x:c r="Q9" s="45" t="n">
        <x:f>IFERROR($N9/$M9,0)</x:f>
        <x:v>0.78</x:v>
      </x:c>
      <x:c r="R9" s="45" t="n">
        <x:f>IFERROR($N9/$O9,0)</x:f>
        <x:v>0.8108474576271186</x:v>
      </x:c>
      <x:c r="S9" s="38" t="str">
        <x:f>IF($A9="","",IF($J9&gt;=1,"CONCLUÍDA",IF(AND(Listas!$B$6&gt;$F9,$J9&lt;1),"ATRASADA",IF($J9&lt;$I9-Listas!$B$9,"EM ATRASO",IF($J9&gt;$I9+Listas!$B$9,"ADIANTADA","EM DIA")))))</x:f>
        <x:v>ATRASADA</x:v>
      </x:c>
      <x:c r="T9" s="38" t="str">
        <x:f>IF($A9="","",IF(AND($P9&lt;-$L9*Listas!$B$10,$K9&lt;-Listas!$B$9),"CUSTO E PRAZO",IF($P9&lt;-$L9*Listas!$B$10,"CUSTO ACIMA",IF($K9&lt;-Listas!$B$9,"ATRASO FÍSICO","CONTROLADO"))))</x:f>
        <x:v>CUSTO E PRAZO</x:v>
      </x:c>
      <x:c r="U9" s="27" t="str">
        <x:v>Atraso na manta impermeável</x:v>
      </x:c>
      <x:c r="V9" s="1"/>
      <x:c r="W9" s="1"/>
    </x:row>
    <x:row r="10">
      <x:c r="A10" s="30" t="str">
        <x:v>ATV-006</x:v>
      </x:c>
      <x:c r="B10" s="30" t="str">
        <x:v>Instalações</x:v>
      </x:c>
      <x:c r="C10" s="30" t="str">
        <x:v>Instalações elétricas e dados</x:v>
      </x:c>
      <x:c r="D10" s="30" t="str">
        <x:v>Equipe Instalações</x:v>
      </x:c>
      <x:c r="E10" s="31" t="n">
        <x:v>46188</x:v>
      </x:c>
      <x:c r="F10" s="31" t="n">
        <x:v>46325</x:v>
      </x:c>
      <x:c r="G10" s="39" t="n">
        <x:f>IF(OR($E10="",$F10=""),"",$F10-$E10+1)</x:f>
        <x:v>138</x:v>
      </x:c>
      <x:c r="H10" s="32" t="n">
        <x:v>0.11</x:v>
      </x:c>
      <x:c r="I10" s="41" t="n">
        <x:f>IF($A10="","",IF(Listas!$B$6&lt;$E10,0,IF(Listas!$B$6&gt;=$F10,1,(Listas!$B$6-$E10+1)/($F10-$E10+1))))</x:f>
        <x:v>0.7681159420289855</x:v>
      </x:c>
      <x:c r="J10" s="32" t="n">
        <x:v>0.63</x:v>
      </x:c>
      <x:c r="K10" s="41" t="n">
        <x:f>IF($A10="","",$J10-$I10)</x:f>
        <x:v>-0.13811594202898547</x:v>
      </x:c>
      <x:c r="L10" s="34" t="n">
        <x:v>144000</x:v>
      </x:c>
      <x:c r="M10" s="43" t="n">
        <x:f>IF($A10="","",$L10*$I10)</x:f>
        <x:v>110608.6956521739</x:v>
      </x:c>
      <x:c r="N10" s="43" t="n">
        <x:f>IF($A10="","",$L10*$J10)</x:f>
        <x:v>90720</x:v>
      </x:c>
      <x:c r="O10" s="34" t="n">
        <x:v>99500</x:v>
      </x:c>
      <x:c r="P10" s="43" t="n">
        <x:f>IF($A10="","",$N10-$O10)</x:f>
        <x:v>-8780</x:v>
      </x:c>
      <x:c r="Q10" s="45" t="n">
        <x:f>IFERROR($N10/$M10,0)</x:f>
        <x:v>0.820188679245283</x:v>
      </x:c>
      <x:c r="R10" s="45" t="n">
        <x:f>IFERROR($N10/$O10,0)</x:f>
        <x:v>0.9117587939698493</x:v>
      </x:c>
      <x:c r="S10" s="38" t="str">
        <x:f>IF($A10="","",IF($J10&gt;=1,"CONCLUÍDA",IF(AND(Listas!$B$6&gt;$F10,$J10&lt;1),"ATRASADA",IF($J10&lt;$I10-Listas!$B$9,"EM ATRASO",IF($J10&gt;$I10+Listas!$B$9,"ADIANTADA","EM DIA")))))</x:f>
        <x:v>EM ATRASO</x:v>
      </x:c>
      <x:c r="T10" s="38" t="str">
        <x:f>IF($A10="","",IF(AND($P10&lt;-$L10*Listas!$B$10,$K10&lt;-Listas!$B$9),"CUSTO E PRAZO",IF($P10&lt;-$L10*Listas!$B$10,"CUSTO ACIMA",IF($K10&lt;-Listas!$B$9,"ATRASO FÍSICO","CONTROLADO"))))</x:f>
        <x:v>CUSTO E PRAZO</x:v>
      </x:c>
      <x:c r="U10" s="27" t="str">
        <x:v>Quadros principais em montagem</x:v>
      </x:c>
      <x:c r="V10" s="1"/>
      <x:c r="W10" s="1"/>
    </x:row>
    <x:row r="11">
      <x:c r="A11" s="30" t="str">
        <x:v>ATV-007</x:v>
      </x:c>
      <x:c r="B11" s="30" t="str">
        <x:v>Instalações</x:v>
      </x:c>
      <x:c r="C11" s="30" t="str">
        <x:v>Instalações hidráulicas e incêndio</x:v>
      </x:c>
      <x:c r="D11" s="30" t="str">
        <x:v>Equipe Instalações</x:v>
      </x:c>
      <x:c r="E11" s="31" t="n">
        <x:v>46195</x:v>
      </x:c>
      <x:c r="F11" s="31" t="n">
        <x:v>46318</x:v>
      </x:c>
      <x:c r="G11" s="39" t="n">
        <x:f>IF(OR($E11="",$F11=""),"",$F11-$E11+1)</x:f>
        <x:v>124</x:v>
      </x:c>
      <x:c r="H11" s="32" t="n">
        <x:v>0.09</x:v>
      </x:c>
      <x:c r="I11" s="41" t="n">
        <x:f>IF($A11="","",IF(Listas!$B$6&lt;$E11,0,IF(Listas!$B$6&gt;=$F11,1,(Listas!$B$6-$E11+1)/($F11-$E11+1))))</x:f>
        <x:v>0.7983870967741935</x:v>
      </x:c>
      <x:c r="J11" s="32" t="n">
        <x:v>0.58</x:v>
      </x:c>
      <x:c r="K11" s="41" t="n">
        <x:f>IF($A11="","",$J11-$I11)</x:f>
        <x:v>-0.21838709677419355</x:v>
      </x:c>
      <x:c r="L11" s="34" t="n">
        <x:v>121000</x:v>
      </x:c>
      <x:c r="M11" s="43" t="n">
        <x:f>IF($A11="","",$L11*$I11)</x:f>
        <x:v>96604.83870967741</x:v>
      </x:c>
      <x:c r="N11" s="43" t="n">
        <x:f>IF($A11="","",$L11*$J11)</x:f>
        <x:v>70180</x:v>
      </x:c>
      <x:c r="O11" s="34" t="n">
        <x:v>87000</x:v>
      </x:c>
      <x:c r="P11" s="43" t="n">
        <x:f>IF($A11="","",$N11-$O11)</x:f>
        <x:v>-16820</x:v>
      </x:c>
      <x:c r="Q11" s="45" t="n">
        <x:f>IFERROR($N11/$M11,0)</x:f>
        <x:v>0.7264646464646466</x:v>
      </x:c>
      <x:c r="R11" s="45" t="n">
        <x:f>IFERROR($N11/$O11,0)</x:f>
        <x:v>0.8066666666666666</x:v>
      </x:c>
      <x:c r="S11" s="38" t="str">
        <x:f>IF($A11="","",IF($J11&gt;=1,"CONCLUÍDA",IF(AND(Listas!$B$6&gt;$F11,$J11&lt;1),"ATRASADA",IF($J11&lt;$I11-Listas!$B$9,"EM ATRASO",IF($J11&gt;$I11+Listas!$B$9,"ADIANTADA","EM DIA")))))</x:f>
        <x:v>EM ATRASO</x:v>
      </x:c>
      <x:c r="T11" s="38" t="str">
        <x:f>IF($A11="","",IF(AND($P11&lt;-$L11*Listas!$B$10,$K11&lt;-Listas!$B$9),"CUSTO E PRAZO",IF($P11&lt;-$L11*Listas!$B$10,"CUSTO ACIMA",IF($K11&lt;-Listas!$B$9,"ATRASO FÍSICO","CONTROLADO"))))</x:f>
        <x:v>CUSTO E PRAZO</x:v>
      </x:c>
      <x:c r="U11" s="27" t="str">
        <x:v>Teste de pressão pendente</x:v>
      </x:c>
      <x:c r="V11" s="1"/>
      <x:c r="W11" s="1"/>
    </x:row>
    <x:row r="12">
      <x:c r="A12" s="30" t="str">
        <x:v>ATV-008</x:v>
      </x:c>
      <x:c r="B12" s="30" t="str">
        <x:v>Acabamentos</x:v>
      </x:c>
      <x:c r="C12" s="30" t="str">
        <x:v>Revestimentos de pisos e paredes</x:v>
      </x:c>
      <x:c r="D12" s="30" t="str">
        <x:v>Equipe Acabamentos</x:v>
      </x:c>
      <x:c r="E12" s="31" t="n">
        <x:v>46237</x:v>
      </x:c>
      <x:c r="F12" s="31" t="n">
        <x:v>46346</x:v>
      </x:c>
      <x:c r="G12" s="39" t="n">
        <x:f>IF(OR($E12="",$F12=""),"",$F12-$E12+1)</x:f>
        <x:v>110</x:v>
      </x:c>
      <x:c r="H12" s="32" t="n">
        <x:v>0.09</x:v>
      </x:c>
      <x:c r="I12" s="41" t="n">
        <x:f>IF($A12="","",IF(Listas!$B$6&lt;$E12,0,IF(Listas!$B$6&gt;=$F12,1,(Listas!$B$6-$E12+1)/($F12-$E12+1))))</x:f>
        <x:v>0.5181818181818182</x:v>
      </x:c>
      <x:c r="J12" s="32" t="n">
        <x:v>0.34</x:v>
      </x:c>
      <x:c r="K12" s="41" t="n">
        <x:f>IF($A12="","",$J12-$I12)</x:f>
        <x:v>-0.17818181818181816</x:v>
      </x:c>
      <x:c r="L12" s="34" t="n">
        <x:v>112000</x:v>
      </x:c>
      <x:c r="M12" s="43" t="n">
        <x:f>IF($A12="","",$L12*$I12)</x:f>
        <x:v>58036.36363636364</x:v>
      </x:c>
      <x:c r="N12" s="43" t="n">
        <x:f>IF($A12="","",$L12*$J12)</x:f>
        <x:v>38080</x:v>
      </x:c>
      <x:c r="O12" s="34" t="n">
        <x:v>52000</x:v>
      </x:c>
      <x:c r="P12" s="43" t="n">
        <x:f>IF($A12="","",$N12-$O12)</x:f>
        <x:v>-13920</x:v>
      </x:c>
      <x:c r="Q12" s="45" t="n">
        <x:f>IFERROR($N12/$M12,0)</x:f>
        <x:v>0.6561403508771929</x:v>
      </x:c>
      <x:c r="R12" s="45" t="n">
        <x:f>IFERROR($N12/$O12,0)</x:f>
        <x:v>0.7323076923076923</x:v>
      </x:c>
      <x:c r="S12" s="38" t="str">
        <x:f>IF($A12="","",IF($J12&gt;=1,"CONCLUÍDA",IF(AND(Listas!$B$6&gt;$F12,$J12&lt;1),"ATRASADA",IF($J12&lt;$I12-Listas!$B$9,"EM ATRASO",IF($J12&gt;$I12+Listas!$B$9,"ADIANTADA","EM DIA")))))</x:f>
        <x:v>EM ATRASO</x:v>
      </x:c>
      <x:c r="T12" s="38" t="str">
        <x:f>IF($A12="","",IF(AND($P12&lt;-$L12*Listas!$B$10,$K12&lt;-Listas!$B$9),"CUSTO E PRAZO",IF($P12&lt;-$L12*Listas!$B$10,"CUSTO ACIMA",IF($K12&lt;-Listas!$B$9,"ATRASO FÍSICO","CONTROLADO"))))</x:f>
        <x:v>CUSTO E PRAZO</x:v>
      </x:c>
      <x:c r="U12" s="27" t="str">
        <x:v>Frente liberada parcialmente</x:v>
      </x:c>
      <x:c r="V12" s="1"/>
      <x:c r="W12" s="1"/>
    </x:row>
    <x:row r="13">
      <x:c r="A13" s="30" t="str">
        <x:v>ATV-009</x:v>
      </x:c>
      <x:c r="B13" s="30" t="str">
        <x:v>Acabamentos</x:v>
      </x:c>
      <x:c r="C13" s="30" t="str">
        <x:v>Pintura interna e externa</x:v>
      </x:c>
      <x:c r="D13" s="30" t="str">
        <x:v>Equipe Acabamentos</x:v>
      </x:c>
      <x:c r="E13" s="31" t="n">
        <x:v>46266</x:v>
      </x:c>
      <x:c r="F13" s="31" t="n">
        <x:v>46353</x:v>
      </x:c>
      <x:c r="G13" s="39" t="n">
        <x:f>IF(OR($E13="",$F13=""),"",$F13-$E13+1)</x:f>
        <x:v>88</x:v>
      </x:c>
      <x:c r="H13" s="32" t="n">
        <x:v>0.06</x:v>
      </x:c>
      <x:c r="I13" s="41" t="n">
        <x:f>IF($A13="","",IF(Listas!$B$6&lt;$E13,0,IF(Listas!$B$6&gt;=$F13,1,(Listas!$B$6-$E13+1)/($F13-$E13+1))))</x:f>
        <x:v>0.3181818181818182</x:v>
      </x:c>
      <x:c r="J13" s="32" t="n">
        <x:v>0.12</x:v>
      </x:c>
      <x:c r="K13" s="41" t="n">
        <x:f>IF($A13="","",$J13-$I13)</x:f>
        <x:v>-0.19818181818181818</x:v>
      </x:c>
      <x:c r="L13" s="34" t="n">
        <x:v>69000</x:v>
      </x:c>
      <x:c r="M13" s="43" t="n">
        <x:f>IF($A13="","",$L13*$I13)</x:f>
        <x:v>21954.545454545456</x:v>
      </x:c>
      <x:c r="N13" s="43" t="n">
        <x:f>IF($A13="","",$L13*$J13)</x:f>
        <x:v>8280</x:v>
      </x:c>
      <x:c r="O13" s="34" t="n">
        <x:v>18500</x:v>
      </x:c>
      <x:c r="P13" s="43" t="n">
        <x:f>IF($A13="","",$N13-$O13)</x:f>
        <x:v>-10220</x:v>
      </x:c>
      <x:c r="Q13" s="45" t="n">
        <x:f>IFERROR($N13/$M13,0)</x:f>
        <x:v>0.3771428571428571</x:v>
      </x:c>
      <x:c r="R13" s="45" t="n">
        <x:f>IFERROR($N13/$O13,0)</x:f>
        <x:v>0.44756756756756755</x:v>
      </x:c>
      <x:c r="S13" s="38" t="str">
        <x:f>IF($A13="","",IF($J13&gt;=1,"CONCLUÍDA",IF(AND(Listas!$B$6&gt;$F13,$J13&lt;1),"ATRASADA",IF($J13&lt;$I13-Listas!$B$9,"EM ATRASO",IF($J13&gt;$I13+Listas!$B$9,"ADIANTADA","EM DIA")))))</x:f>
        <x:v>EM ATRASO</x:v>
      </x:c>
      <x:c r="T13" s="38" t="str">
        <x:f>IF($A13="","",IF(AND($P13&lt;-$L13*Listas!$B$10,$K13&lt;-Listas!$B$9),"CUSTO E PRAZO",IF($P13&lt;-$L13*Listas!$B$10,"CUSTO ACIMA",IF($K13&lt;-Listas!$B$9,"ATRASO FÍSICO","CONTROLADO"))))</x:f>
        <x:v>CUSTO E PRAZO</x:v>
      </x:c>
      <x:c r="U13" s="27" t="str">
        <x:v>Aguardando regularização de superfícies</x:v>
      </x:c>
      <x:c r="V13" s="1"/>
      <x:c r="W13" s="1"/>
    </x:row>
    <x:row r="14">
      <x:c r="A14" s="30" t="str">
        <x:v>ATV-010</x:v>
      </x:c>
      <x:c r="B14" s="30" t="str">
        <x:v>Acabamentos</x:v>
      </x:c>
      <x:c r="C14" s="30" t="str">
        <x:v>Esquadrias, vidros e ferragens</x:v>
      </x:c>
      <x:c r="D14" s="30" t="str">
        <x:v>Fornecedor Externo</x:v>
      </x:c>
      <x:c r="E14" s="31" t="n">
        <x:v>46251</x:v>
      </x:c>
      <x:c r="F14" s="31" t="n">
        <x:v>46339</x:v>
      </x:c>
      <x:c r="G14" s="39" t="n">
        <x:f>IF(OR($E14="",$F14=""),"",$F14-$E14+1)</x:f>
        <x:v>89</x:v>
      </x:c>
      <x:c r="H14" s="32" t="n">
        <x:v>0.04</x:v>
      </x:c>
      <x:c r="I14" s="41" t="n">
        <x:f>IF($A14="","",IF(Listas!$B$6&lt;$E14,0,IF(Listas!$B$6&gt;=$F14,1,(Listas!$B$6-$E14+1)/($F14-$E14+1))))</x:f>
        <x:v>0.48314606741573035</x:v>
      </x:c>
      <x:c r="J14" s="32" t="n">
        <x:v>0.18</x:v>
      </x:c>
      <x:c r="K14" s="41" t="n">
        <x:f>IF($A14="","",$J14-$I14)</x:f>
        <x:v>-0.30314606741573036</x:v>
      </x:c>
      <x:c r="L14" s="34" t="n">
        <x:v>61000</x:v>
      </x:c>
      <x:c r="M14" s="43" t="n">
        <x:f>IF($A14="","",$L14*$I14)</x:f>
        <x:v>29471.91011235955</x:v>
      </x:c>
      <x:c r="N14" s="43" t="n">
        <x:f>IF($A14="","",$L14*$J14)</x:f>
        <x:v>10980</x:v>
      </x:c>
      <x:c r="O14" s="34" t="n">
        <x:v>20500</x:v>
      </x:c>
      <x:c r="P14" s="43" t="n">
        <x:f>IF($A14="","",$N14-$O14)</x:f>
        <x:v>-9520</x:v>
      </x:c>
      <x:c r="Q14" s="45" t="n">
        <x:f>IFERROR($N14/$M14,0)</x:f>
        <x:v>0.3725581395348837</x:v>
      </x:c>
      <x:c r="R14" s="45" t="n">
        <x:f>IFERROR($N14/$O14,0)</x:f>
        <x:v>0.535609756097561</x:v>
      </x:c>
      <x:c r="S14" s="38" t="str">
        <x:f>IF($A14="","",IF($J14&gt;=1,"CONCLUÍDA",IF(AND(Listas!$B$6&gt;$F14,$J14&lt;1),"ATRASADA",IF($J14&lt;$I14-Listas!$B$9,"EM ATRASO",IF($J14&gt;$I14+Listas!$B$9,"ADIANTADA","EM DIA")))))</x:f>
        <x:v>EM ATRASO</x:v>
      </x:c>
      <x:c r="T14" s="38" t="str">
        <x:f>IF($A14="","",IF(AND($P14&lt;-$L14*Listas!$B$10,$K14&lt;-Listas!$B$9),"CUSTO E PRAZO",IF($P14&lt;-$L14*Listas!$B$10,"CUSTO ACIMA",IF($K14&lt;-Listas!$B$9,"ATRASO FÍSICO","CONTROLADO"))))</x:f>
        <x:v>CUSTO E PRAZO</x:v>
      </x:c>
      <x:c r="U14" s="27" t="str">
        <x:v>Lote principal em fabricação</x:v>
      </x:c>
      <x:c r="V14" s="1"/>
      <x:c r="W14" s="1"/>
    </x:row>
    <x:row r="15">
      <x:c r="A15" s="30" t="str">
        <x:v>ATV-011</x:v>
      </x:c>
      <x:c r="B15" s="30" t="str">
        <x:v>Paisagismo</x:v>
      </x:c>
      <x:c r="C15" s="30" t="str">
        <x:v>Áreas externas e paisagismo</x:v>
      </x:c>
      <x:c r="D15" s="30" t="str">
        <x:v>Fornecedor Externo</x:v>
      </x:c>
      <x:c r="E15" s="31" t="n">
        <x:v>46328</x:v>
      </x:c>
      <x:c r="F15" s="31" t="n">
        <x:v>46360</x:v>
      </x:c>
      <x:c r="G15" s="39" t="n">
        <x:f>IF(OR($E15="",$F15=""),"",$F15-$E15+1)</x:f>
        <x:v>33</x:v>
      </x:c>
      <x:c r="H15" s="32" t="n">
        <x:v>0.02</x:v>
      </x:c>
      <x:c r="I15" s="41" t="n">
        <x:f>IF($A15="","",IF(Listas!$B$6&lt;$E15,0,IF(Listas!$B$6&gt;=$F15,1,(Listas!$B$6-$E15+1)/($F15-$E15+1))))</x:f>
        <x:v>0</x:v>
      </x:c>
      <x:c r="J15" s="32" t="n">
        <x:v>0</x:v>
      </x:c>
      <x:c r="K15" s="41" t="n">
        <x:f>IF($A15="","",$J15-$I15)</x:f>
        <x:v>0</x:v>
      </x:c>
      <x:c r="L15" s="34" t="n">
        <x:v>36000</x:v>
      </x:c>
      <x:c r="M15" s="43" t="n">
        <x:f>IF($A15="","",$L15*$I15)</x:f>
        <x:v>0</x:v>
      </x:c>
      <x:c r="N15" s="43" t="n">
        <x:f>IF($A15="","",$L15*$J15)</x:f>
        <x:v>0</x:v>
      </x:c>
      <x:c r="O15" s="34" t="n">
        <x:v>0</x:v>
      </x:c>
      <x:c r="P15" s="43" t="n">
        <x:f>IF($A15="","",$N15-$O15)</x:f>
        <x:v>0</x:v>
      </x:c>
      <x:c r="Q15" s="45" t="n">
        <x:f>IFERROR($N15/$M15,0)</x:f>
        <x:v>0</x:v>
      </x:c>
      <x:c r="R15" s="45" t="n">
        <x:f>IFERROR($N15/$O15,0)</x:f>
        <x:v>0</x:v>
      </x:c>
      <x:c r="S15" s="38" t="str">
        <x:f>IF($A15="","",IF($J15&gt;=1,"CONCLUÍDA",IF(AND(Listas!$B$6&gt;$F15,$J15&lt;1),"ATRASADA",IF($J15&lt;$I15-Listas!$B$9,"EM ATRASO",IF($J15&gt;$I15+Listas!$B$9,"ADIANTADA","EM DIA")))))</x:f>
        <x:v>EM DIA</x:v>
      </x:c>
      <x:c r="T15" s="38" t="str">
        <x:f>IF($A15="","",IF(AND($P15&lt;-$L15*Listas!$B$10,$K15&lt;-Listas!$B$9),"CUSTO E PRAZO",IF($P15&lt;-$L15*Listas!$B$10,"CUSTO ACIMA",IF($K15&lt;-Listas!$B$9,"ATRASO FÍSICO","CONTROLADO"))))</x:f>
        <x:v>CONTROLADO</x:v>
      </x:c>
      <x:c r="U15" s="27" t="str">
        <x:v>Ainda não iniciado</x:v>
      </x:c>
      <x:c r="V15" s="1"/>
      <x:c r="W15" s="1"/>
    </x:row>
    <x:row r="16">
      <x:c r="A16" s="30" t="str">
        <x:v>ATV-012</x:v>
      </x:c>
      <x:c r="B16" s="30" t="str">
        <x:v>Entrega</x:v>
      </x:c>
      <x:c r="C16" s="30" t="str">
        <x:v>Testes, documentação e entrega técnica</x:v>
      </x:c>
      <x:c r="D16" s="30" t="str">
        <x:v>Gestão da Obra</x:v>
      </x:c>
      <x:c r="E16" s="31" t="n">
        <x:v>46349</x:v>
      </x:c>
      <x:c r="F16" s="31" t="n">
        <x:v>46374</x:v>
      </x:c>
      <x:c r="G16" s="39" t="n">
        <x:f>IF(OR($E16="",$F16=""),"",$F16-$E16+1)</x:f>
        <x:v>26</x:v>
      </x:c>
      <x:c r="H16" s="32" t="n">
        <x:v>0.02</x:v>
      </x:c>
      <x:c r="I16" s="41" t="n">
        <x:f>IF($A16="","",IF(Listas!$B$6&lt;$E16,0,IF(Listas!$B$6&gt;=$F16,1,(Listas!$B$6-$E16+1)/($F16-$E16+1))))</x:f>
        <x:v>0</x:v>
      </x:c>
      <x:c r="J16" s="32" t="n">
        <x:v>0</x:v>
      </x:c>
      <x:c r="K16" s="41" t="n">
        <x:f>IF($A16="","",$J16-$I16)</x:f>
        <x:v>0</x:v>
      </x:c>
      <x:c r="L16" s="34" t="n">
        <x:v>35000</x:v>
      </x:c>
      <x:c r="M16" s="43" t="n">
        <x:f>IF($A16="","",$L16*$I16)</x:f>
        <x:v>0</x:v>
      </x:c>
      <x:c r="N16" s="43" t="n">
        <x:f>IF($A16="","",$L16*$J16)</x:f>
        <x:v>0</x:v>
      </x:c>
      <x:c r="O16" s="34" t="n">
        <x:v>0</x:v>
      </x:c>
      <x:c r="P16" s="43" t="n">
        <x:f>IF($A16="","",$N16-$O16)</x:f>
        <x:v>0</x:v>
      </x:c>
      <x:c r="Q16" s="45" t="n">
        <x:f>IFERROR($N16/$M16,0)</x:f>
        <x:v>0</x:v>
      </x:c>
      <x:c r="R16" s="45" t="n">
        <x:f>IFERROR($N16/$O16,0)</x:f>
        <x:v>0</x:v>
      </x:c>
      <x:c r="S16" s="38" t="str">
        <x:f>IF($A16="","",IF($J16&gt;=1,"CONCLUÍDA",IF(AND(Listas!$B$6&gt;$F16,$J16&lt;1),"ATRASADA",IF($J16&lt;$I16-Listas!$B$9,"EM ATRASO",IF($J16&gt;$I16+Listas!$B$9,"ADIANTADA","EM DIA")))))</x:f>
        <x:v>EM DIA</x:v>
      </x:c>
      <x:c r="T16" s="38" t="str">
        <x:f>IF($A16="","",IF(AND($P16&lt;-$L16*Listas!$B$10,$K16&lt;-Listas!$B$9),"CUSTO E PRAZO",IF($P16&lt;-$L16*Listas!$B$10,"CUSTO ACIMA",IF($K16&lt;-Listas!$B$9,"ATRASO FÍSICO","CONTROLADO"))))</x:f>
        <x:v>CONTROLADO</x:v>
      </x:c>
      <x:c r="U16" s="27" t="str">
        <x:v>Ainda não iniciado</x:v>
      </x:c>
      <x:c r="V16" s="1"/>
      <x:c r="W16" s="1"/>
    </x:row>
    <x:row r="17">
      <x:c r="A17" s="30"/>
      <x:c r="B17" s="30"/>
      <x:c r="C17" s="30"/>
      <x:c r="D17" s="30"/>
      <x:c r="E17" s="31"/>
      <x:c r="F17" s="31"/>
      <x:c r="G17" s="39" t="str">
        <x:f>IF(OR($E17="",$F17=""),"",$F17-$E17+1)</x:f>
      </x:c>
      <x:c r="H17" s="32"/>
      <x:c r="I17" s="41" t="str">
        <x:f>IF($A17="","",IF(Listas!$B$6&lt;$E17,0,IF(Listas!$B$6&gt;=$F17,1,(Listas!$B$6-$E17+1)/($F17-$E17+1))))</x:f>
      </x:c>
      <x:c r="J17" s="32"/>
      <x:c r="K17" s="41" t="str">
        <x:f>IF($A17="","",$J17-$I17)</x:f>
      </x:c>
      <x:c r="L17" s="34"/>
      <x:c r="M17" s="43" t="str">
        <x:f>IF($A17="","",$L17*$I17)</x:f>
      </x:c>
      <x:c r="N17" s="43" t="str">
        <x:f>IF($A17="","",$L17*$J17)</x:f>
      </x:c>
      <x:c r="O17" s="34"/>
      <x:c r="P17" s="43" t="str">
        <x:f>IF($A17="","",$N17-$O17)</x:f>
      </x:c>
      <x:c r="Q17" s="45" t="n">
        <x:f>IFERROR($N17/$M17,0)</x:f>
        <x:v>0</x:v>
      </x:c>
      <x:c r="R17" s="45" t="n">
        <x:f>IFERROR($N17/$O17,0)</x:f>
        <x:v>0</x:v>
      </x:c>
      <x:c r="S17" s="38" t="str">
        <x:f>IF($A17="","",IF($J17&gt;=1,"CONCLUÍDA",IF(AND(Listas!$B$6&gt;$F17,$J17&lt;1),"ATRASADA",IF($J17&lt;$I17-Listas!$B$9,"EM ATRASO",IF($J17&gt;$I17+Listas!$B$9,"ADIANTADA","EM DIA")))))</x:f>
      </x:c>
      <x:c r="T17" s="38" t="str">
        <x:f>IF($A17="","",IF(AND($P17&lt;-$L17*Listas!$B$10,$K17&lt;-Listas!$B$9),"CUSTO E PRAZO",IF($P17&lt;-$L17*Listas!$B$10,"CUSTO ACIMA",IF($K17&lt;-Listas!$B$9,"ATRASO FÍSICO","CONTROLADO"))))</x:f>
      </x:c>
      <x:c r="U17" s="27"/>
      <x:c r="V17" s="1"/>
      <x:c r="W17" s="1"/>
    </x:row>
    <x:row r="18">
      <x:c r="A18" s="30"/>
      <x:c r="B18" s="30"/>
      <x:c r="C18" s="30"/>
      <x:c r="D18" s="30"/>
      <x:c r="E18" s="31"/>
      <x:c r="F18" s="31"/>
      <x:c r="G18" s="39" t="str">
        <x:f>IF(OR($E18="",$F18=""),"",$F18-$E18+1)</x:f>
      </x:c>
      <x:c r="H18" s="32"/>
      <x:c r="I18" s="41" t="str">
        <x:f>IF($A18="","",IF(Listas!$B$6&lt;$E18,0,IF(Listas!$B$6&gt;=$F18,1,(Listas!$B$6-$E18+1)/($F18-$E18+1))))</x:f>
      </x:c>
      <x:c r="J18" s="32"/>
      <x:c r="K18" s="41" t="str">
        <x:f>IF($A18="","",$J18-$I18)</x:f>
      </x:c>
      <x:c r="L18" s="34"/>
      <x:c r="M18" s="43" t="str">
        <x:f>IF($A18="","",$L18*$I18)</x:f>
      </x:c>
      <x:c r="N18" s="43" t="str">
        <x:f>IF($A18="","",$L18*$J18)</x:f>
      </x:c>
      <x:c r="O18" s="34"/>
      <x:c r="P18" s="43" t="str">
        <x:f>IF($A18="","",$N18-$O18)</x:f>
      </x:c>
      <x:c r="Q18" s="45" t="n">
        <x:f>IFERROR($N18/$M18,0)</x:f>
        <x:v>0</x:v>
      </x:c>
      <x:c r="R18" s="45" t="n">
        <x:f>IFERROR($N18/$O18,0)</x:f>
        <x:v>0</x:v>
      </x:c>
      <x:c r="S18" s="38" t="str">
        <x:f>IF($A18="","",IF($J18&gt;=1,"CONCLUÍDA",IF(AND(Listas!$B$6&gt;$F18,$J18&lt;1),"ATRASADA",IF($J18&lt;$I18-Listas!$B$9,"EM ATRASO",IF($J18&gt;$I18+Listas!$B$9,"ADIANTADA","EM DIA")))))</x:f>
      </x:c>
      <x:c r="T18" s="38" t="str">
        <x:f>IF($A18="","",IF(AND($P18&lt;-$L18*Listas!$B$10,$K18&lt;-Listas!$B$9),"CUSTO E PRAZO",IF($P18&lt;-$L18*Listas!$B$10,"CUSTO ACIMA",IF($K18&lt;-Listas!$B$9,"ATRASO FÍSICO","CONTROLADO"))))</x:f>
      </x:c>
      <x:c r="U18" s="27"/>
      <x:c r="V18" s="1"/>
      <x:c r="W18" s="1"/>
    </x:row>
    <x:row r="19">
      <x:c r="A19" s="30"/>
      <x:c r="B19" s="30"/>
      <x:c r="C19" s="30"/>
      <x:c r="D19" s="30"/>
      <x:c r="E19" s="31"/>
      <x:c r="F19" s="31"/>
      <x:c r="G19" s="39" t="str">
        <x:f>IF(OR($E19="",$F19=""),"",$F19-$E19+1)</x:f>
      </x:c>
      <x:c r="H19" s="32"/>
      <x:c r="I19" s="41" t="str">
        <x:f>IF($A19="","",IF(Listas!$B$6&lt;$E19,0,IF(Listas!$B$6&gt;=$F19,1,(Listas!$B$6-$E19+1)/($F19-$E19+1))))</x:f>
      </x:c>
      <x:c r="J19" s="32"/>
      <x:c r="K19" s="41" t="str">
        <x:f>IF($A19="","",$J19-$I19)</x:f>
      </x:c>
      <x:c r="L19" s="34"/>
      <x:c r="M19" s="43" t="str">
        <x:f>IF($A19="","",$L19*$I19)</x:f>
      </x:c>
      <x:c r="N19" s="43" t="str">
        <x:f>IF($A19="","",$L19*$J19)</x:f>
      </x:c>
      <x:c r="O19" s="34"/>
      <x:c r="P19" s="43" t="str">
        <x:f>IF($A19="","",$N19-$O19)</x:f>
      </x:c>
      <x:c r="Q19" s="45" t="n">
        <x:f>IFERROR($N19/$M19,0)</x:f>
        <x:v>0</x:v>
      </x:c>
      <x:c r="R19" s="45" t="n">
        <x:f>IFERROR($N19/$O19,0)</x:f>
        <x:v>0</x:v>
      </x:c>
      <x:c r="S19" s="38" t="str">
        <x:f>IF($A19="","",IF($J19&gt;=1,"CONCLUÍDA",IF(AND(Listas!$B$6&gt;$F19,$J19&lt;1),"ATRASADA",IF($J19&lt;$I19-Listas!$B$9,"EM ATRASO",IF($J19&gt;$I19+Listas!$B$9,"ADIANTADA","EM DIA")))))</x:f>
      </x:c>
      <x:c r="T19" s="38" t="str">
        <x:f>IF($A19="","",IF(AND($P19&lt;-$L19*Listas!$B$10,$K19&lt;-Listas!$B$9),"CUSTO E PRAZO",IF($P19&lt;-$L19*Listas!$B$10,"CUSTO ACIMA",IF($K19&lt;-Listas!$B$9,"ATRASO FÍSICO","CONTROLADO"))))</x:f>
      </x:c>
      <x:c r="U19" s="27"/>
      <x:c r="V19" s="1"/>
      <x:c r="W19" s="1"/>
    </x:row>
    <x:row r="20">
      <x:c r="A20" s="30"/>
      <x:c r="B20" s="30"/>
      <x:c r="C20" s="30"/>
      <x:c r="D20" s="30"/>
      <x:c r="E20" s="31"/>
      <x:c r="F20" s="31"/>
      <x:c r="G20" s="39" t="str">
        <x:f>IF(OR($E20="",$F20=""),"",$F20-$E20+1)</x:f>
      </x:c>
      <x:c r="H20" s="32"/>
      <x:c r="I20" s="41" t="str">
        <x:f>IF($A20="","",IF(Listas!$B$6&lt;$E20,0,IF(Listas!$B$6&gt;=$F20,1,(Listas!$B$6-$E20+1)/($F20-$E20+1))))</x:f>
      </x:c>
      <x:c r="J20" s="32"/>
      <x:c r="K20" s="41" t="str">
        <x:f>IF($A20="","",$J20-$I20)</x:f>
      </x:c>
      <x:c r="L20" s="34"/>
      <x:c r="M20" s="43" t="str">
        <x:f>IF($A20="","",$L20*$I20)</x:f>
      </x:c>
      <x:c r="N20" s="43" t="str">
        <x:f>IF($A20="","",$L20*$J20)</x:f>
      </x:c>
      <x:c r="O20" s="34"/>
      <x:c r="P20" s="43" t="str">
        <x:f>IF($A20="","",$N20-$O20)</x:f>
      </x:c>
      <x:c r="Q20" s="45" t="n">
        <x:f>IFERROR($N20/$M20,0)</x:f>
        <x:v>0</x:v>
      </x:c>
      <x:c r="R20" s="45" t="n">
        <x:f>IFERROR($N20/$O20,0)</x:f>
        <x:v>0</x:v>
      </x:c>
      <x:c r="S20" s="38" t="str">
        <x:f>IF($A20="","",IF($J20&gt;=1,"CONCLUÍDA",IF(AND(Listas!$B$6&gt;$F20,$J20&lt;1),"ATRASADA",IF($J20&lt;$I20-Listas!$B$9,"EM ATRASO",IF($J20&gt;$I20+Listas!$B$9,"ADIANTADA","EM DIA")))))</x:f>
      </x:c>
      <x:c r="T20" s="38" t="str">
        <x:f>IF($A20="","",IF(AND($P20&lt;-$L20*Listas!$B$10,$K20&lt;-Listas!$B$9),"CUSTO E PRAZO",IF($P20&lt;-$L20*Listas!$B$10,"CUSTO ACIMA",IF($K20&lt;-Listas!$B$9,"ATRASO FÍSICO","CONTROLADO"))))</x:f>
      </x:c>
      <x:c r="U20" s="27"/>
      <x:c r="V20" s="1"/>
      <x:c r="W20" s="1"/>
    </x:row>
    <x:row r="21">
      <x:c r="A21" s="30"/>
      <x:c r="B21" s="30"/>
      <x:c r="C21" s="30"/>
      <x:c r="D21" s="30"/>
      <x:c r="E21" s="31"/>
      <x:c r="F21" s="31"/>
      <x:c r="G21" s="39" t="str">
        <x:f>IF(OR($E21="",$F21=""),"",$F21-$E21+1)</x:f>
      </x:c>
      <x:c r="H21" s="32"/>
      <x:c r="I21" s="41" t="str">
        <x:f>IF($A21="","",IF(Listas!$B$6&lt;$E21,0,IF(Listas!$B$6&gt;=$F21,1,(Listas!$B$6-$E21+1)/($F21-$E21+1))))</x:f>
      </x:c>
      <x:c r="J21" s="32"/>
      <x:c r="K21" s="41" t="str">
        <x:f>IF($A21="","",$J21-$I21)</x:f>
      </x:c>
      <x:c r="L21" s="34"/>
      <x:c r="M21" s="43" t="str">
        <x:f>IF($A21="","",$L21*$I21)</x:f>
      </x:c>
      <x:c r="N21" s="43" t="str">
        <x:f>IF($A21="","",$L21*$J21)</x:f>
      </x:c>
      <x:c r="O21" s="34"/>
      <x:c r="P21" s="43" t="str">
        <x:f>IF($A21="","",$N21-$O21)</x:f>
      </x:c>
      <x:c r="Q21" s="45" t="n">
        <x:f>IFERROR($N21/$M21,0)</x:f>
        <x:v>0</x:v>
      </x:c>
      <x:c r="R21" s="45" t="n">
        <x:f>IFERROR($N21/$O21,0)</x:f>
        <x:v>0</x:v>
      </x:c>
      <x:c r="S21" s="38" t="str">
        <x:f>IF($A21="","",IF($J21&gt;=1,"CONCLUÍDA",IF(AND(Listas!$B$6&gt;$F21,$J21&lt;1),"ATRASADA",IF($J21&lt;$I21-Listas!$B$9,"EM ATRASO",IF($J21&gt;$I21+Listas!$B$9,"ADIANTADA","EM DIA")))))</x:f>
      </x:c>
      <x:c r="T21" s="38" t="str">
        <x:f>IF($A21="","",IF(AND($P21&lt;-$L21*Listas!$B$10,$K21&lt;-Listas!$B$9),"CUSTO E PRAZO",IF($P21&lt;-$L21*Listas!$B$10,"CUSTO ACIMA",IF($K21&lt;-Listas!$B$9,"ATRASO FÍSICO","CONTROLADO"))))</x:f>
      </x:c>
      <x:c r="U21" s="27"/>
      <x:c r="V21" s="1"/>
      <x:c r="W21" s="1"/>
    </x:row>
    <x:row r="22">
      <x:c r="A22" s="30"/>
      <x:c r="B22" s="30"/>
      <x:c r="C22" s="30"/>
      <x:c r="D22" s="30"/>
      <x:c r="E22" s="31"/>
      <x:c r="F22" s="31"/>
      <x:c r="G22" s="39" t="str">
        <x:f>IF(OR($E22="",$F22=""),"",$F22-$E22+1)</x:f>
      </x:c>
      <x:c r="H22" s="32"/>
      <x:c r="I22" s="41" t="str">
        <x:f>IF($A22="","",IF(Listas!$B$6&lt;$E22,0,IF(Listas!$B$6&gt;=$F22,1,(Listas!$B$6-$E22+1)/($F22-$E22+1))))</x:f>
      </x:c>
      <x:c r="J22" s="32"/>
      <x:c r="K22" s="41" t="str">
        <x:f>IF($A22="","",$J22-$I22)</x:f>
      </x:c>
      <x:c r="L22" s="34"/>
      <x:c r="M22" s="43" t="str">
        <x:f>IF($A22="","",$L22*$I22)</x:f>
      </x:c>
      <x:c r="N22" s="43" t="str">
        <x:f>IF($A22="","",$L22*$J22)</x:f>
      </x:c>
      <x:c r="O22" s="34"/>
      <x:c r="P22" s="43" t="str">
        <x:f>IF($A22="","",$N22-$O22)</x:f>
      </x:c>
      <x:c r="Q22" s="45" t="n">
        <x:f>IFERROR($N22/$M22,0)</x:f>
        <x:v>0</x:v>
      </x:c>
      <x:c r="R22" s="45" t="n">
        <x:f>IFERROR($N22/$O22,0)</x:f>
        <x:v>0</x:v>
      </x:c>
      <x:c r="S22" s="38" t="str">
        <x:f>IF($A22="","",IF($J22&gt;=1,"CONCLUÍDA",IF(AND(Listas!$B$6&gt;$F22,$J22&lt;1),"ATRASADA",IF($J22&lt;$I22-Listas!$B$9,"EM ATRASO",IF($J22&gt;$I22+Listas!$B$9,"ADIANTADA","EM DIA")))))</x:f>
      </x:c>
      <x:c r="T22" s="38" t="str">
        <x:f>IF($A22="","",IF(AND($P22&lt;-$L22*Listas!$B$10,$K22&lt;-Listas!$B$9),"CUSTO E PRAZO",IF($P22&lt;-$L22*Listas!$B$10,"CUSTO ACIMA",IF($K22&lt;-Listas!$B$9,"ATRASO FÍSICO","CONTROLADO"))))</x:f>
      </x:c>
      <x:c r="U22" s="27"/>
      <x:c r="V22" s="1"/>
      <x:c r="W22" s="1"/>
    </x:row>
    <x:row r="23">
      <x:c r="A23" s="30"/>
      <x:c r="B23" s="30"/>
      <x:c r="C23" s="30"/>
      <x:c r="D23" s="30"/>
      <x:c r="E23" s="31"/>
      <x:c r="F23" s="31"/>
      <x:c r="G23" s="39" t="str">
        <x:f>IF(OR($E23="",$F23=""),"",$F23-$E23+1)</x:f>
      </x:c>
      <x:c r="H23" s="32"/>
      <x:c r="I23" s="41" t="str">
        <x:f>IF($A23="","",IF(Listas!$B$6&lt;$E23,0,IF(Listas!$B$6&gt;=$F23,1,(Listas!$B$6-$E23+1)/($F23-$E23+1))))</x:f>
      </x:c>
      <x:c r="J23" s="32"/>
      <x:c r="K23" s="41" t="str">
        <x:f>IF($A23="","",$J23-$I23)</x:f>
      </x:c>
      <x:c r="L23" s="34"/>
      <x:c r="M23" s="43" t="str">
        <x:f>IF($A23="","",$L23*$I23)</x:f>
      </x:c>
      <x:c r="N23" s="43" t="str">
        <x:f>IF($A23="","",$L23*$J23)</x:f>
      </x:c>
      <x:c r="O23" s="34"/>
      <x:c r="P23" s="43" t="str">
        <x:f>IF($A23="","",$N23-$O23)</x:f>
      </x:c>
      <x:c r="Q23" s="45" t="n">
        <x:f>IFERROR($N23/$M23,0)</x:f>
        <x:v>0</x:v>
      </x:c>
      <x:c r="R23" s="45" t="n">
        <x:f>IFERROR($N23/$O23,0)</x:f>
        <x:v>0</x:v>
      </x:c>
      <x:c r="S23" s="38" t="str">
        <x:f>IF($A23="","",IF($J23&gt;=1,"CONCLUÍDA",IF(AND(Listas!$B$6&gt;$F23,$J23&lt;1),"ATRASADA",IF($J23&lt;$I23-Listas!$B$9,"EM ATRASO",IF($J23&gt;$I23+Listas!$B$9,"ADIANTADA","EM DIA")))))</x:f>
      </x:c>
      <x:c r="T23" s="38" t="str">
        <x:f>IF($A23="","",IF(AND($P23&lt;-$L23*Listas!$B$10,$K23&lt;-Listas!$B$9),"CUSTO E PRAZO",IF($P23&lt;-$L23*Listas!$B$10,"CUSTO ACIMA",IF($K23&lt;-Listas!$B$9,"ATRASO FÍSICO","CONTROLADO"))))</x:f>
      </x:c>
      <x:c r="U23" s="27"/>
      <x:c r="V23" s="1"/>
      <x:c r="W23" s="1"/>
    </x:row>
    <x:row r="24">
      <x:c r="A24" s="30"/>
      <x:c r="B24" s="30"/>
      <x:c r="C24" s="30"/>
      <x:c r="D24" s="30"/>
      <x:c r="E24" s="31"/>
      <x:c r="F24" s="31"/>
      <x:c r="G24" s="39" t="str">
        <x:f>IF(OR($E24="",$F24=""),"",$F24-$E24+1)</x:f>
      </x:c>
      <x:c r="H24" s="32"/>
      <x:c r="I24" s="41" t="str">
        <x:f>IF($A24="","",IF(Listas!$B$6&lt;$E24,0,IF(Listas!$B$6&gt;=$F24,1,(Listas!$B$6-$E24+1)/($F24-$E24+1))))</x:f>
      </x:c>
      <x:c r="J24" s="32"/>
      <x:c r="K24" s="41" t="str">
        <x:f>IF($A24="","",$J24-$I24)</x:f>
      </x:c>
      <x:c r="L24" s="34"/>
      <x:c r="M24" s="43" t="str">
        <x:f>IF($A24="","",$L24*$I24)</x:f>
      </x:c>
      <x:c r="N24" s="43" t="str">
        <x:f>IF($A24="","",$L24*$J24)</x:f>
      </x:c>
      <x:c r="O24" s="34"/>
      <x:c r="P24" s="43" t="str">
        <x:f>IF($A24="","",$N24-$O24)</x:f>
      </x:c>
      <x:c r="Q24" s="45" t="n">
        <x:f>IFERROR($N24/$M24,0)</x:f>
        <x:v>0</x:v>
      </x:c>
      <x:c r="R24" s="45" t="n">
        <x:f>IFERROR($N24/$O24,0)</x:f>
        <x:v>0</x:v>
      </x:c>
      <x:c r="S24" s="38" t="str">
        <x:f>IF($A24="","",IF($J24&gt;=1,"CONCLUÍDA",IF(AND(Listas!$B$6&gt;$F24,$J24&lt;1),"ATRASADA",IF($J24&lt;$I24-Listas!$B$9,"EM ATRASO",IF($J24&gt;$I24+Listas!$B$9,"ADIANTADA","EM DIA")))))</x:f>
      </x:c>
      <x:c r="T24" s="38" t="str">
        <x:f>IF($A24="","",IF(AND($P24&lt;-$L24*Listas!$B$10,$K24&lt;-Listas!$B$9),"CUSTO E PRAZO",IF($P24&lt;-$L24*Listas!$B$10,"CUSTO ACIMA",IF($K24&lt;-Listas!$B$9,"ATRASO FÍSICO","CONTROLADO"))))</x:f>
      </x:c>
      <x:c r="U24" s="27"/>
      <x:c r="V24" s="1"/>
      <x:c r="W24" s="1"/>
    </x:row>
    <x:row r="25">
      <x:c r="A25" s="30"/>
      <x:c r="B25" s="30"/>
      <x:c r="C25" s="30"/>
      <x:c r="D25" s="30"/>
      <x:c r="E25" s="31"/>
      <x:c r="F25" s="31"/>
      <x:c r="G25" s="39" t="str">
        <x:f>IF(OR($E25="",$F25=""),"",$F25-$E25+1)</x:f>
      </x:c>
      <x:c r="H25" s="32"/>
      <x:c r="I25" s="41" t="str">
        <x:f>IF($A25="","",IF(Listas!$B$6&lt;$E25,0,IF(Listas!$B$6&gt;=$F25,1,(Listas!$B$6-$E25+1)/($F25-$E25+1))))</x:f>
      </x:c>
      <x:c r="J25" s="32"/>
      <x:c r="K25" s="41" t="str">
        <x:f>IF($A25="","",$J25-$I25)</x:f>
      </x:c>
      <x:c r="L25" s="34"/>
      <x:c r="M25" s="43" t="str">
        <x:f>IF($A25="","",$L25*$I25)</x:f>
      </x:c>
      <x:c r="N25" s="43" t="str">
        <x:f>IF($A25="","",$L25*$J25)</x:f>
      </x:c>
      <x:c r="O25" s="34"/>
      <x:c r="P25" s="43" t="str">
        <x:f>IF($A25="","",$N25-$O25)</x:f>
      </x:c>
      <x:c r="Q25" s="45" t="n">
        <x:f>IFERROR($N25/$M25,0)</x:f>
        <x:v>0</x:v>
      </x:c>
      <x:c r="R25" s="45" t="n">
        <x:f>IFERROR($N25/$O25,0)</x:f>
        <x:v>0</x:v>
      </x:c>
      <x:c r="S25" s="38" t="str">
        <x:f>IF($A25="","",IF($J25&gt;=1,"CONCLUÍDA",IF(AND(Listas!$B$6&gt;$F25,$J25&lt;1),"ATRASADA",IF($J25&lt;$I25-Listas!$B$9,"EM ATRASO",IF($J25&gt;$I25+Listas!$B$9,"ADIANTADA","EM DIA")))))</x:f>
      </x:c>
      <x:c r="T25" s="38" t="str">
        <x:f>IF($A25="","",IF(AND($P25&lt;-$L25*Listas!$B$10,$K25&lt;-Listas!$B$9),"CUSTO E PRAZO",IF($P25&lt;-$L25*Listas!$B$10,"CUSTO ACIMA",IF($K25&lt;-Listas!$B$9,"ATRASO FÍSICO","CONTROLADO"))))</x:f>
      </x:c>
      <x:c r="U25" s="27"/>
      <x:c r="V25" s="1"/>
      <x:c r="W25" s="1"/>
    </x:row>
    <x:row r="26">
      <x:c r="A26" s="30"/>
      <x:c r="B26" s="30"/>
      <x:c r="C26" s="30"/>
      <x:c r="D26" s="30"/>
      <x:c r="E26" s="31"/>
      <x:c r="F26" s="31"/>
      <x:c r="G26" s="39" t="str">
        <x:f>IF(OR($E26="",$F26=""),"",$F26-$E26+1)</x:f>
      </x:c>
      <x:c r="H26" s="32"/>
      <x:c r="I26" s="41" t="str">
        <x:f>IF($A26="","",IF(Listas!$B$6&lt;$E26,0,IF(Listas!$B$6&gt;=$F26,1,(Listas!$B$6-$E26+1)/($F26-$E26+1))))</x:f>
      </x:c>
      <x:c r="J26" s="32"/>
      <x:c r="K26" s="41" t="str">
        <x:f>IF($A26="","",$J26-$I26)</x:f>
      </x:c>
      <x:c r="L26" s="34"/>
      <x:c r="M26" s="43" t="str">
        <x:f>IF($A26="","",$L26*$I26)</x:f>
      </x:c>
      <x:c r="N26" s="43" t="str">
        <x:f>IF($A26="","",$L26*$J26)</x:f>
      </x:c>
      <x:c r="O26" s="34"/>
      <x:c r="P26" s="43" t="str">
        <x:f>IF($A26="","",$N26-$O26)</x:f>
      </x:c>
      <x:c r="Q26" s="45" t="n">
        <x:f>IFERROR($N26/$M26,0)</x:f>
        <x:v>0</x:v>
      </x:c>
      <x:c r="R26" s="45" t="n">
        <x:f>IFERROR($N26/$O26,0)</x:f>
        <x:v>0</x:v>
      </x:c>
      <x:c r="S26" s="38" t="str">
        <x:f>IF($A26="","",IF($J26&gt;=1,"CONCLUÍDA",IF(AND(Listas!$B$6&gt;$F26,$J26&lt;1),"ATRASADA",IF($J26&lt;$I26-Listas!$B$9,"EM ATRASO",IF($J26&gt;$I26+Listas!$B$9,"ADIANTADA","EM DIA")))))</x:f>
      </x:c>
      <x:c r="T26" s="38" t="str">
        <x:f>IF($A26="","",IF(AND($P26&lt;-$L26*Listas!$B$10,$K26&lt;-Listas!$B$9),"CUSTO E PRAZO",IF($P26&lt;-$L26*Listas!$B$10,"CUSTO ACIMA",IF($K26&lt;-Listas!$B$9,"ATRASO FÍSICO","CONTROLADO"))))</x:f>
      </x:c>
      <x:c r="U26" s="27"/>
      <x:c r="V26" s="1"/>
      <x:c r="W26" s="1"/>
    </x:row>
    <x:row r="27">
      <x:c r="A27" s="30"/>
      <x:c r="B27" s="30"/>
      <x:c r="C27" s="30"/>
      <x:c r="D27" s="30"/>
      <x:c r="E27" s="31"/>
      <x:c r="F27" s="31"/>
      <x:c r="G27" s="39" t="str">
        <x:f>IF(OR($E27="",$F27=""),"",$F27-$E27+1)</x:f>
      </x:c>
      <x:c r="H27" s="32"/>
      <x:c r="I27" s="41" t="str">
        <x:f>IF($A27="","",IF(Listas!$B$6&lt;$E27,0,IF(Listas!$B$6&gt;=$F27,1,(Listas!$B$6-$E27+1)/($F27-$E27+1))))</x:f>
      </x:c>
      <x:c r="J27" s="32"/>
      <x:c r="K27" s="41" t="str">
        <x:f>IF($A27="","",$J27-$I27)</x:f>
      </x:c>
      <x:c r="L27" s="34"/>
      <x:c r="M27" s="43" t="str">
        <x:f>IF($A27="","",$L27*$I27)</x:f>
      </x:c>
      <x:c r="N27" s="43" t="str">
        <x:f>IF($A27="","",$L27*$J27)</x:f>
      </x:c>
      <x:c r="O27" s="34"/>
      <x:c r="P27" s="43" t="str">
        <x:f>IF($A27="","",$N27-$O27)</x:f>
      </x:c>
      <x:c r="Q27" s="45" t="n">
        <x:f>IFERROR($N27/$M27,0)</x:f>
        <x:v>0</x:v>
      </x:c>
      <x:c r="R27" s="45" t="n">
        <x:f>IFERROR($N27/$O27,0)</x:f>
        <x:v>0</x:v>
      </x:c>
      <x:c r="S27" s="38" t="str">
        <x:f>IF($A27="","",IF($J27&gt;=1,"CONCLUÍDA",IF(AND(Listas!$B$6&gt;$F27,$J27&lt;1),"ATRASADA",IF($J27&lt;$I27-Listas!$B$9,"EM ATRASO",IF($J27&gt;$I27+Listas!$B$9,"ADIANTADA","EM DIA")))))</x:f>
      </x:c>
      <x:c r="T27" s="38" t="str">
        <x:f>IF($A27="","",IF(AND($P27&lt;-$L27*Listas!$B$10,$K27&lt;-Listas!$B$9),"CUSTO E PRAZO",IF($P27&lt;-$L27*Listas!$B$10,"CUSTO ACIMA",IF($K27&lt;-Listas!$B$9,"ATRASO FÍSICO","CONTROLADO"))))</x:f>
      </x:c>
      <x:c r="U27" s="27"/>
      <x:c r="V27" s="1"/>
      <x:c r="W27" s="1"/>
    </x:row>
    <x:row r="28">
      <x:c r="A28" s="30"/>
      <x:c r="B28" s="30"/>
      <x:c r="C28" s="30"/>
      <x:c r="D28" s="30"/>
      <x:c r="E28" s="31"/>
      <x:c r="F28" s="31"/>
      <x:c r="G28" s="39" t="str">
        <x:f>IF(OR($E28="",$F28=""),"",$F28-$E28+1)</x:f>
      </x:c>
      <x:c r="H28" s="32"/>
      <x:c r="I28" s="41" t="str">
        <x:f>IF($A28="","",IF(Listas!$B$6&lt;$E28,0,IF(Listas!$B$6&gt;=$F28,1,(Listas!$B$6-$E28+1)/($F28-$E28+1))))</x:f>
      </x:c>
      <x:c r="J28" s="32"/>
      <x:c r="K28" s="41" t="str">
        <x:f>IF($A28="","",$J28-$I28)</x:f>
      </x:c>
      <x:c r="L28" s="34"/>
      <x:c r="M28" s="43" t="str">
        <x:f>IF($A28="","",$L28*$I28)</x:f>
      </x:c>
      <x:c r="N28" s="43" t="str">
        <x:f>IF($A28="","",$L28*$J28)</x:f>
      </x:c>
      <x:c r="O28" s="34"/>
      <x:c r="P28" s="43" t="str">
        <x:f>IF($A28="","",$N28-$O28)</x:f>
      </x:c>
      <x:c r="Q28" s="45" t="n">
        <x:f>IFERROR($N28/$M28,0)</x:f>
        <x:v>0</x:v>
      </x:c>
      <x:c r="R28" s="45" t="n">
        <x:f>IFERROR($N28/$O28,0)</x:f>
        <x:v>0</x:v>
      </x:c>
      <x:c r="S28" s="38" t="str">
        <x:f>IF($A28="","",IF($J28&gt;=1,"CONCLUÍDA",IF(AND(Listas!$B$6&gt;$F28,$J28&lt;1),"ATRASADA",IF($J28&lt;$I28-Listas!$B$9,"EM ATRASO",IF($J28&gt;$I28+Listas!$B$9,"ADIANTADA","EM DIA")))))</x:f>
      </x:c>
      <x:c r="T28" s="38" t="str">
        <x:f>IF($A28="","",IF(AND($P28&lt;-$L28*Listas!$B$10,$K28&lt;-Listas!$B$9),"CUSTO E PRAZO",IF($P28&lt;-$L28*Listas!$B$10,"CUSTO ACIMA",IF($K28&lt;-Listas!$B$9,"ATRASO FÍSICO","CONTROLADO"))))</x:f>
      </x:c>
      <x:c r="U28" s="27"/>
      <x:c r="V28" s="1"/>
      <x:c r="W28" s="1"/>
    </x:row>
    <x:row r="29">
      <x:c r="A29" s="30"/>
      <x:c r="B29" s="30"/>
      <x:c r="C29" s="30"/>
      <x:c r="D29" s="30"/>
      <x:c r="E29" s="31"/>
      <x:c r="F29" s="31"/>
      <x:c r="G29" s="39" t="str">
        <x:f>IF(OR($E29="",$F29=""),"",$F29-$E29+1)</x:f>
      </x:c>
      <x:c r="H29" s="32"/>
      <x:c r="I29" s="41" t="str">
        <x:f>IF($A29="","",IF(Listas!$B$6&lt;$E29,0,IF(Listas!$B$6&gt;=$F29,1,(Listas!$B$6-$E29+1)/($F29-$E29+1))))</x:f>
      </x:c>
      <x:c r="J29" s="32"/>
      <x:c r="K29" s="41" t="str">
        <x:f>IF($A29="","",$J29-$I29)</x:f>
      </x:c>
      <x:c r="L29" s="34"/>
      <x:c r="M29" s="43" t="str">
        <x:f>IF($A29="","",$L29*$I29)</x:f>
      </x:c>
      <x:c r="N29" s="43" t="str">
        <x:f>IF($A29="","",$L29*$J29)</x:f>
      </x:c>
      <x:c r="O29" s="34"/>
      <x:c r="P29" s="43" t="str">
        <x:f>IF($A29="","",$N29-$O29)</x:f>
      </x:c>
      <x:c r="Q29" s="45" t="n">
        <x:f>IFERROR($N29/$M29,0)</x:f>
        <x:v>0</x:v>
      </x:c>
      <x:c r="R29" s="45" t="n">
        <x:f>IFERROR($N29/$O29,0)</x:f>
        <x:v>0</x:v>
      </x:c>
      <x:c r="S29" s="38" t="str">
        <x:f>IF($A29="","",IF($J29&gt;=1,"CONCLUÍDA",IF(AND(Listas!$B$6&gt;$F29,$J29&lt;1),"ATRASADA",IF($J29&lt;$I29-Listas!$B$9,"EM ATRASO",IF($J29&gt;$I29+Listas!$B$9,"ADIANTADA","EM DIA")))))</x:f>
      </x:c>
      <x:c r="T29" s="38" t="str">
        <x:f>IF($A29="","",IF(AND($P29&lt;-$L29*Listas!$B$10,$K29&lt;-Listas!$B$9),"CUSTO E PRAZO",IF($P29&lt;-$L29*Listas!$B$10,"CUSTO ACIMA",IF($K29&lt;-Listas!$B$9,"ATRASO FÍSICO","CONTROLADO"))))</x:f>
      </x:c>
      <x:c r="U29" s="27"/>
      <x:c r="V29" s="1"/>
      <x:c r="W29" s="1"/>
    </x:row>
    <x:row r="30">
      <x:c r="A30" s="30"/>
      <x:c r="B30" s="30"/>
      <x:c r="C30" s="30"/>
      <x:c r="D30" s="30"/>
      <x:c r="E30" s="31"/>
      <x:c r="F30" s="31"/>
      <x:c r="G30" s="39" t="str">
        <x:f>IF(OR($E30="",$F30=""),"",$F30-$E30+1)</x:f>
      </x:c>
      <x:c r="H30" s="32"/>
      <x:c r="I30" s="41" t="str">
        <x:f>IF($A30="","",IF(Listas!$B$6&lt;$E30,0,IF(Listas!$B$6&gt;=$F30,1,(Listas!$B$6-$E30+1)/($F30-$E30+1))))</x:f>
      </x:c>
      <x:c r="J30" s="32"/>
      <x:c r="K30" s="41" t="str">
        <x:f>IF($A30="","",$J30-$I30)</x:f>
      </x:c>
      <x:c r="L30" s="34"/>
      <x:c r="M30" s="43" t="str">
        <x:f>IF($A30="","",$L30*$I30)</x:f>
      </x:c>
      <x:c r="N30" s="43" t="str">
        <x:f>IF($A30="","",$L30*$J30)</x:f>
      </x:c>
      <x:c r="O30" s="34"/>
      <x:c r="P30" s="43" t="str">
        <x:f>IF($A30="","",$N30-$O30)</x:f>
      </x:c>
      <x:c r="Q30" s="45" t="n">
        <x:f>IFERROR($N30/$M30,0)</x:f>
        <x:v>0</x:v>
      </x:c>
      <x:c r="R30" s="45" t="n">
        <x:f>IFERROR($N30/$O30,0)</x:f>
        <x:v>0</x:v>
      </x:c>
      <x:c r="S30" s="38" t="str">
        <x:f>IF($A30="","",IF($J30&gt;=1,"CONCLUÍDA",IF(AND(Listas!$B$6&gt;$F30,$J30&lt;1),"ATRASADA",IF($J30&lt;$I30-Listas!$B$9,"EM ATRASO",IF($J30&gt;$I30+Listas!$B$9,"ADIANTADA","EM DIA")))))</x:f>
      </x:c>
      <x:c r="T30" s="38" t="str">
        <x:f>IF($A30="","",IF(AND($P30&lt;-$L30*Listas!$B$10,$K30&lt;-Listas!$B$9),"CUSTO E PRAZO",IF($P30&lt;-$L30*Listas!$B$10,"CUSTO ACIMA",IF($K30&lt;-Listas!$B$9,"ATRASO FÍSICO","CONTROLADO"))))</x:f>
      </x:c>
      <x:c r="U30" s="27"/>
      <x:c r="V30" s="1"/>
      <x:c r="W30" s="1"/>
    </x:row>
    <x:row r="31">
      <x:c r="A31" s="30"/>
      <x:c r="B31" s="30"/>
      <x:c r="C31" s="30"/>
      <x:c r="D31" s="30"/>
      <x:c r="E31" s="31"/>
      <x:c r="F31" s="31"/>
      <x:c r="G31" s="39" t="str">
        <x:f>IF(OR($E31="",$F31=""),"",$F31-$E31+1)</x:f>
      </x:c>
      <x:c r="H31" s="32"/>
      <x:c r="I31" s="41" t="str">
        <x:f>IF($A31="","",IF(Listas!$B$6&lt;$E31,0,IF(Listas!$B$6&gt;=$F31,1,(Listas!$B$6-$E31+1)/($F31-$E31+1))))</x:f>
      </x:c>
      <x:c r="J31" s="32"/>
      <x:c r="K31" s="41" t="str">
        <x:f>IF($A31="","",$J31-$I31)</x:f>
      </x:c>
      <x:c r="L31" s="34"/>
      <x:c r="M31" s="43" t="str">
        <x:f>IF($A31="","",$L31*$I31)</x:f>
      </x:c>
      <x:c r="N31" s="43" t="str">
        <x:f>IF($A31="","",$L31*$J31)</x:f>
      </x:c>
      <x:c r="O31" s="34"/>
      <x:c r="P31" s="43" t="str">
        <x:f>IF($A31="","",$N31-$O31)</x:f>
      </x:c>
      <x:c r="Q31" s="45" t="n">
        <x:f>IFERROR($N31/$M31,0)</x:f>
        <x:v>0</x:v>
      </x:c>
      <x:c r="R31" s="45" t="n">
        <x:f>IFERROR($N31/$O31,0)</x:f>
        <x:v>0</x:v>
      </x:c>
      <x:c r="S31" s="38" t="str">
        <x:f>IF($A31="","",IF($J31&gt;=1,"CONCLUÍDA",IF(AND(Listas!$B$6&gt;$F31,$J31&lt;1),"ATRASADA",IF($J31&lt;$I31-Listas!$B$9,"EM ATRASO",IF($J31&gt;$I31+Listas!$B$9,"ADIANTADA","EM DIA")))))</x:f>
      </x:c>
      <x:c r="T31" s="38" t="str">
        <x:f>IF($A31="","",IF(AND($P31&lt;-$L31*Listas!$B$10,$K31&lt;-Listas!$B$9),"CUSTO E PRAZO",IF($P31&lt;-$L31*Listas!$B$10,"CUSTO ACIMA",IF($K31&lt;-Listas!$B$9,"ATRASO FÍSICO","CONTROLADO"))))</x:f>
      </x:c>
      <x:c r="U31" s="27"/>
      <x:c r="V31" s="1"/>
      <x:c r="W31" s="1"/>
    </x:row>
    <x:row r="32">
      <x:c r="A32" s="30"/>
      <x:c r="B32" s="30"/>
      <x:c r="C32" s="30"/>
      <x:c r="D32" s="30"/>
      <x:c r="E32" s="31"/>
      <x:c r="F32" s="31"/>
      <x:c r="G32" s="39" t="str">
        <x:f>IF(OR($E32="",$F32=""),"",$F32-$E32+1)</x:f>
      </x:c>
      <x:c r="H32" s="32"/>
      <x:c r="I32" s="41" t="str">
        <x:f>IF($A32="","",IF(Listas!$B$6&lt;$E32,0,IF(Listas!$B$6&gt;=$F32,1,(Listas!$B$6-$E32+1)/($F32-$E32+1))))</x:f>
      </x:c>
      <x:c r="J32" s="32"/>
      <x:c r="K32" s="41" t="str">
        <x:f>IF($A32="","",$J32-$I32)</x:f>
      </x:c>
      <x:c r="L32" s="34"/>
      <x:c r="M32" s="43" t="str">
        <x:f>IF($A32="","",$L32*$I32)</x:f>
      </x:c>
      <x:c r="N32" s="43" t="str">
        <x:f>IF($A32="","",$L32*$J32)</x:f>
      </x:c>
      <x:c r="O32" s="34"/>
      <x:c r="P32" s="43" t="str">
        <x:f>IF($A32="","",$N32-$O32)</x:f>
      </x:c>
      <x:c r="Q32" s="45" t="n">
        <x:f>IFERROR($N32/$M32,0)</x:f>
        <x:v>0</x:v>
      </x:c>
      <x:c r="R32" s="45" t="n">
        <x:f>IFERROR($N32/$O32,0)</x:f>
        <x:v>0</x:v>
      </x:c>
      <x:c r="S32" s="38" t="str">
        <x:f>IF($A32="","",IF($J32&gt;=1,"CONCLUÍDA",IF(AND(Listas!$B$6&gt;$F32,$J32&lt;1),"ATRASADA",IF($J32&lt;$I32-Listas!$B$9,"EM ATRASO",IF($J32&gt;$I32+Listas!$B$9,"ADIANTADA","EM DIA")))))</x:f>
      </x:c>
      <x:c r="T32" s="38" t="str">
        <x:f>IF($A32="","",IF(AND($P32&lt;-$L32*Listas!$B$10,$K32&lt;-Listas!$B$9),"CUSTO E PRAZO",IF($P32&lt;-$L32*Listas!$B$10,"CUSTO ACIMA",IF($K32&lt;-Listas!$B$9,"ATRASO FÍSICO","CONTROLADO"))))</x:f>
      </x:c>
      <x:c r="U32" s="27"/>
      <x:c r="V32" s="1"/>
      <x:c r="W32" s="1"/>
    </x:row>
    <x:row r="33">
      <x:c r="A33" s="30"/>
      <x:c r="B33" s="30"/>
      <x:c r="C33" s="30"/>
      <x:c r="D33" s="30"/>
      <x:c r="E33" s="31"/>
      <x:c r="F33" s="31"/>
      <x:c r="G33" s="39" t="str">
        <x:f>IF(OR($E33="",$F33=""),"",$F33-$E33+1)</x:f>
      </x:c>
      <x:c r="H33" s="32"/>
      <x:c r="I33" s="41" t="str">
        <x:f>IF($A33="","",IF(Listas!$B$6&lt;$E33,0,IF(Listas!$B$6&gt;=$F33,1,(Listas!$B$6-$E33+1)/($F33-$E33+1))))</x:f>
      </x:c>
      <x:c r="J33" s="32"/>
      <x:c r="K33" s="41" t="str">
        <x:f>IF($A33="","",$J33-$I33)</x:f>
      </x:c>
      <x:c r="L33" s="34"/>
      <x:c r="M33" s="43" t="str">
        <x:f>IF($A33="","",$L33*$I33)</x:f>
      </x:c>
      <x:c r="N33" s="43" t="str">
        <x:f>IF($A33="","",$L33*$J33)</x:f>
      </x:c>
      <x:c r="O33" s="34"/>
      <x:c r="P33" s="43" t="str">
        <x:f>IF($A33="","",$N33-$O33)</x:f>
      </x:c>
      <x:c r="Q33" s="45" t="n">
        <x:f>IFERROR($N33/$M33,0)</x:f>
        <x:v>0</x:v>
      </x:c>
      <x:c r="R33" s="45" t="n">
        <x:f>IFERROR($N33/$O33,0)</x:f>
        <x:v>0</x:v>
      </x:c>
      <x:c r="S33" s="38" t="str">
        <x:f>IF($A33="","",IF($J33&gt;=1,"CONCLUÍDA",IF(AND(Listas!$B$6&gt;$F33,$J33&lt;1),"ATRASADA",IF($J33&lt;$I33-Listas!$B$9,"EM ATRASO",IF($J33&gt;$I33+Listas!$B$9,"ADIANTADA","EM DIA")))))</x:f>
      </x:c>
      <x:c r="T33" s="38" t="str">
        <x:f>IF($A33="","",IF(AND($P33&lt;-$L33*Listas!$B$10,$K33&lt;-Listas!$B$9),"CUSTO E PRAZO",IF($P33&lt;-$L33*Listas!$B$10,"CUSTO ACIMA",IF($K33&lt;-Listas!$B$9,"ATRASO FÍSICO","CONTROLADO"))))</x:f>
      </x:c>
      <x:c r="U33" s="27"/>
      <x:c r="V33" s="1"/>
      <x:c r="W33" s="1"/>
    </x:row>
    <x:row r="34">
      <x:c r="A34" s="30"/>
      <x:c r="B34" s="30"/>
      <x:c r="C34" s="30"/>
      <x:c r="D34" s="30"/>
      <x:c r="E34" s="31"/>
      <x:c r="F34" s="31"/>
      <x:c r="G34" s="39" t="str">
        <x:f>IF(OR($E34="",$F34=""),"",$F34-$E34+1)</x:f>
      </x:c>
      <x:c r="H34" s="32"/>
      <x:c r="I34" s="41" t="str">
        <x:f>IF($A34="","",IF(Listas!$B$6&lt;$E34,0,IF(Listas!$B$6&gt;=$F34,1,(Listas!$B$6-$E34+1)/($F34-$E34+1))))</x:f>
      </x:c>
      <x:c r="J34" s="32"/>
      <x:c r="K34" s="41" t="str">
        <x:f>IF($A34="","",$J34-$I34)</x:f>
      </x:c>
      <x:c r="L34" s="34"/>
      <x:c r="M34" s="43" t="str">
        <x:f>IF($A34="","",$L34*$I34)</x:f>
      </x:c>
      <x:c r="N34" s="43" t="str">
        <x:f>IF($A34="","",$L34*$J34)</x:f>
      </x:c>
      <x:c r="O34" s="34"/>
      <x:c r="P34" s="43" t="str">
        <x:f>IF($A34="","",$N34-$O34)</x:f>
      </x:c>
      <x:c r="Q34" s="45" t="n">
        <x:f>IFERROR($N34/$M34,0)</x:f>
        <x:v>0</x:v>
      </x:c>
      <x:c r="R34" s="45" t="n">
        <x:f>IFERROR($N34/$O34,0)</x:f>
        <x:v>0</x:v>
      </x:c>
      <x:c r="S34" s="38" t="str">
        <x:f>IF($A34="","",IF($J34&gt;=1,"CONCLUÍDA",IF(AND(Listas!$B$6&gt;$F34,$J34&lt;1),"ATRASADA",IF($J34&lt;$I34-Listas!$B$9,"EM ATRASO",IF($J34&gt;$I34+Listas!$B$9,"ADIANTADA","EM DIA")))))</x:f>
      </x:c>
      <x:c r="T34" s="38" t="str">
        <x:f>IF($A34="","",IF(AND($P34&lt;-$L34*Listas!$B$10,$K34&lt;-Listas!$B$9),"CUSTO E PRAZO",IF($P34&lt;-$L34*Listas!$B$10,"CUSTO ACIMA",IF($K34&lt;-Listas!$B$9,"ATRASO FÍSICO","CONTROLADO"))))</x:f>
      </x:c>
      <x:c r="U34" s="27"/>
      <x:c r="V34" s="1"/>
      <x:c r="W34" s="1"/>
    </x:row>
    <x:row r="35">
      <x:c r="A35" s="30"/>
      <x:c r="B35" s="30"/>
      <x:c r="C35" s="30"/>
      <x:c r="D35" s="30"/>
      <x:c r="E35" s="31"/>
      <x:c r="F35" s="31"/>
      <x:c r="G35" s="39" t="str">
        <x:f>IF(OR($E35="",$F35=""),"",$F35-$E35+1)</x:f>
      </x:c>
      <x:c r="H35" s="32"/>
      <x:c r="I35" s="41" t="str">
        <x:f>IF($A35="","",IF(Listas!$B$6&lt;$E35,0,IF(Listas!$B$6&gt;=$F35,1,(Listas!$B$6-$E35+1)/($F35-$E35+1))))</x:f>
      </x:c>
      <x:c r="J35" s="32"/>
      <x:c r="K35" s="41" t="str">
        <x:f>IF($A35="","",$J35-$I35)</x:f>
      </x:c>
      <x:c r="L35" s="34"/>
      <x:c r="M35" s="43" t="str">
        <x:f>IF($A35="","",$L35*$I35)</x:f>
      </x:c>
      <x:c r="N35" s="43" t="str">
        <x:f>IF($A35="","",$L35*$J35)</x:f>
      </x:c>
      <x:c r="O35" s="34"/>
      <x:c r="P35" s="43" t="str">
        <x:f>IF($A35="","",$N35-$O35)</x:f>
      </x:c>
      <x:c r="Q35" s="45" t="n">
        <x:f>IFERROR($N35/$M35,0)</x:f>
        <x:v>0</x:v>
      </x:c>
      <x:c r="R35" s="45" t="n">
        <x:f>IFERROR($N35/$O35,0)</x:f>
        <x:v>0</x:v>
      </x:c>
      <x:c r="S35" s="38" t="str">
        <x:f>IF($A35="","",IF($J35&gt;=1,"CONCLUÍDA",IF(AND(Listas!$B$6&gt;$F35,$J35&lt;1),"ATRASADA",IF($J35&lt;$I35-Listas!$B$9,"EM ATRASO",IF($J35&gt;$I35+Listas!$B$9,"ADIANTADA","EM DIA")))))</x:f>
      </x:c>
      <x:c r="T35" s="38" t="str">
        <x:f>IF($A35="","",IF(AND($P35&lt;-$L35*Listas!$B$10,$K35&lt;-Listas!$B$9),"CUSTO E PRAZO",IF($P35&lt;-$L35*Listas!$B$10,"CUSTO ACIMA",IF($K35&lt;-Listas!$B$9,"ATRASO FÍSICO","CONTROLADO"))))</x:f>
      </x:c>
      <x:c r="U35" s="27"/>
      <x:c r="V35" s="1"/>
      <x:c r="W35" s="1"/>
    </x:row>
    <x:row r="36">
      <x:c r="A36" s="30"/>
      <x:c r="B36" s="30"/>
      <x:c r="C36" s="30"/>
      <x:c r="D36" s="30"/>
      <x:c r="E36" s="31"/>
      <x:c r="F36" s="31"/>
      <x:c r="G36" s="39" t="str">
        <x:f>IF(OR($E36="",$F36=""),"",$F36-$E36+1)</x:f>
      </x:c>
      <x:c r="H36" s="32"/>
      <x:c r="I36" s="41" t="str">
        <x:f>IF($A36="","",IF(Listas!$B$6&lt;$E36,0,IF(Listas!$B$6&gt;=$F36,1,(Listas!$B$6-$E36+1)/($F36-$E36+1))))</x:f>
      </x:c>
      <x:c r="J36" s="32"/>
      <x:c r="K36" s="41" t="str">
        <x:f>IF($A36="","",$J36-$I36)</x:f>
      </x:c>
      <x:c r="L36" s="34"/>
      <x:c r="M36" s="43" t="str">
        <x:f>IF($A36="","",$L36*$I36)</x:f>
      </x:c>
      <x:c r="N36" s="43" t="str">
        <x:f>IF($A36="","",$L36*$J36)</x:f>
      </x:c>
      <x:c r="O36" s="34"/>
      <x:c r="P36" s="43" t="str">
        <x:f>IF($A36="","",$N36-$O36)</x:f>
      </x:c>
      <x:c r="Q36" s="45" t="n">
        <x:f>IFERROR($N36/$M36,0)</x:f>
        <x:v>0</x:v>
      </x:c>
      <x:c r="R36" s="45" t="n">
        <x:f>IFERROR($N36/$O36,0)</x:f>
        <x:v>0</x:v>
      </x:c>
      <x:c r="S36" s="38" t="str">
        <x:f>IF($A36="","",IF($J36&gt;=1,"CONCLUÍDA",IF(AND(Listas!$B$6&gt;$F36,$J36&lt;1),"ATRASADA",IF($J36&lt;$I36-Listas!$B$9,"EM ATRASO",IF($J36&gt;$I36+Listas!$B$9,"ADIANTADA","EM DIA")))))</x:f>
      </x:c>
      <x:c r="T36" s="38" t="str">
        <x:f>IF($A36="","",IF(AND($P36&lt;-$L36*Listas!$B$10,$K36&lt;-Listas!$B$9),"CUSTO E PRAZO",IF($P36&lt;-$L36*Listas!$B$10,"CUSTO ACIMA",IF($K36&lt;-Listas!$B$9,"ATRASO FÍSICO","CONTROLADO"))))</x:f>
      </x:c>
      <x:c r="U36" s="27"/>
      <x:c r="V36" s="1"/>
      <x:c r="W36" s="1"/>
    </x:row>
    <x:row r="37">
      <x:c r="A37" s="30"/>
      <x:c r="B37" s="30"/>
      <x:c r="C37" s="30"/>
      <x:c r="D37" s="30"/>
      <x:c r="E37" s="31"/>
      <x:c r="F37" s="31"/>
      <x:c r="G37" s="39" t="str">
        <x:f>IF(OR($E37="",$F37=""),"",$F37-$E37+1)</x:f>
      </x:c>
      <x:c r="H37" s="32"/>
      <x:c r="I37" s="41" t="str">
        <x:f>IF($A37="","",IF(Listas!$B$6&lt;$E37,0,IF(Listas!$B$6&gt;=$F37,1,(Listas!$B$6-$E37+1)/($F37-$E37+1))))</x:f>
      </x:c>
      <x:c r="J37" s="32"/>
      <x:c r="K37" s="41" t="str">
        <x:f>IF($A37="","",$J37-$I37)</x:f>
      </x:c>
      <x:c r="L37" s="34"/>
      <x:c r="M37" s="43" t="str">
        <x:f>IF($A37="","",$L37*$I37)</x:f>
      </x:c>
      <x:c r="N37" s="43" t="str">
        <x:f>IF($A37="","",$L37*$J37)</x:f>
      </x:c>
      <x:c r="O37" s="34"/>
      <x:c r="P37" s="43" t="str">
        <x:f>IF($A37="","",$N37-$O37)</x:f>
      </x:c>
      <x:c r="Q37" s="45" t="n">
        <x:f>IFERROR($N37/$M37,0)</x:f>
        <x:v>0</x:v>
      </x:c>
      <x:c r="R37" s="45" t="n">
        <x:f>IFERROR($N37/$O37,0)</x:f>
        <x:v>0</x:v>
      </x:c>
      <x:c r="S37" s="38" t="str">
        <x:f>IF($A37="","",IF($J37&gt;=1,"CONCLUÍDA",IF(AND(Listas!$B$6&gt;$F37,$J37&lt;1),"ATRASADA",IF($J37&lt;$I37-Listas!$B$9,"EM ATRASO",IF($J37&gt;$I37+Listas!$B$9,"ADIANTADA","EM DIA")))))</x:f>
      </x:c>
      <x:c r="T37" s="38" t="str">
        <x:f>IF($A37="","",IF(AND($P37&lt;-$L37*Listas!$B$10,$K37&lt;-Listas!$B$9),"CUSTO E PRAZO",IF($P37&lt;-$L37*Listas!$B$10,"CUSTO ACIMA",IF($K37&lt;-Listas!$B$9,"ATRASO FÍSICO","CONTROLADO"))))</x:f>
      </x:c>
      <x:c r="U37" s="27"/>
      <x:c r="V37" s="1"/>
      <x:c r="W37" s="1"/>
    </x:row>
    <x:row r="38">
      <x:c r="A38" s="30"/>
      <x:c r="B38" s="30"/>
      <x:c r="C38" s="30"/>
      <x:c r="D38" s="30"/>
      <x:c r="E38" s="31"/>
      <x:c r="F38" s="31"/>
      <x:c r="G38" s="39" t="str">
        <x:f>IF(OR($E38="",$F38=""),"",$F38-$E38+1)</x:f>
      </x:c>
      <x:c r="H38" s="32"/>
      <x:c r="I38" s="41" t="str">
        <x:f>IF($A38="","",IF(Listas!$B$6&lt;$E38,0,IF(Listas!$B$6&gt;=$F38,1,(Listas!$B$6-$E38+1)/($F38-$E38+1))))</x:f>
      </x:c>
      <x:c r="J38" s="32"/>
      <x:c r="K38" s="41" t="str">
        <x:f>IF($A38="","",$J38-$I38)</x:f>
      </x:c>
      <x:c r="L38" s="34"/>
      <x:c r="M38" s="43" t="str">
        <x:f>IF($A38="","",$L38*$I38)</x:f>
      </x:c>
      <x:c r="N38" s="43" t="str">
        <x:f>IF($A38="","",$L38*$J38)</x:f>
      </x:c>
      <x:c r="O38" s="34"/>
      <x:c r="P38" s="43" t="str">
        <x:f>IF($A38="","",$N38-$O38)</x:f>
      </x:c>
      <x:c r="Q38" s="45" t="n">
        <x:f>IFERROR($N38/$M38,0)</x:f>
        <x:v>0</x:v>
      </x:c>
      <x:c r="R38" s="45" t="n">
        <x:f>IFERROR($N38/$O38,0)</x:f>
        <x:v>0</x:v>
      </x:c>
      <x:c r="S38" s="38" t="str">
        <x:f>IF($A38="","",IF($J38&gt;=1,"CONCLUÍDA",IF(AND(Listas!$B$6&gt;$F38,$J38&lt;1),"ATRASADA",IF($J38&lt;$I38-Listas!$B$9,"EM ATRASO",IF($J38&gt;$I38+Listas!$B$9,"ADIANTADA","EM DIA")))))</x:f>
      </x:c>
      <x:c r="T38" s="38" t="str">
        <x:f>IF($A38="","",IF(AND($P38&lt;-$L38*Listas!$B$10,$K38&lt;-Listas!$B$9),"CUSTO E PRAZO",IF($P38&lt;-$L38*Listas!$B$10,"CUSTO ACIMA",IF($K38&lt;-Listas!$B$9,"ATRASO FÍSICO","CONTROLADO"))))</x:f>
      </x:c>
      <x:c r="U38" s="27"/>
      <x:c r="V38" s="1"/>
      <x:c r="W38" s="1"/>
    </x:row>
    <x:row r="39">
      <x:c r="A39" s="30"/>
      <x:c r="B39" s="30"/>
      <x:c r="C39" s="30"/>
      <x:c r="D39" s="30"/>
      <x:c r="E39" s="31"/>
      <x:c r="F39" s="31"/>
      <x:c r="G39" s="39" t="str">
        <x:f>IF(OR($E39="",$F39=""),"",$F39-$E39+1)</x:f>
      </x:c>
      <x:c r="H39" s="32"/>
      <x:c r="I39" s="41" t="str">
        <x:f>IF($A39="","",IF(Listas!$B$6&lt;$E39,0,IF(Listas!$B$6&gt;=$F39,1,(Listas!$B$6-$E39+1)/($F39-$E39+1))))</x:f>
      </x:c>
      <x:c r="J39" s="32"/>
      <x:c r="K39" s="41" t="str">
        <x:f>IF($A39="","",$J39-$I39)</x:f>
      </x:c>
      <x:c r="L39" s="34"/>
      <x:c r="M39" s="43" t="str">
        <x:f>IF($A39="","",$L39*$I39)</x:f>
      </x:c>
      <x:c r="N39" s="43" t="str">
        <x:f>IF($A39="","",$L39*$J39)</x:f>
      </x:c>
      <x:c r="O39" s="34"/>
      <x:c r="P39" s="43" t="str">
        <x:f>IF($A39="","",$N39-$O39)</x:f>
      </x:c>
      <x:c r="Q39" s="45" t="n">
        <x:f>IFERROR($N39/$M39,0)</x:f>
        <x:v>0</x:v>
      </x:c>
      <x:c r="R39" s="45" t="n">
        <x:f>IFERROR($N39/$O39,0)</x:f>
        <x:v>0</x:v>
      </x:c>
      <x:c r="S39" s="38" t="str">
        <x:f>IF($A39="","",IF($J39&gt;=1,"CONCLUÍDA",IF(AND(Listas!$B$6&gt;$F39,$J39&lt;1),"ATRASADA",IF($J39&lt;$I39-Listas!$B$9,"EM ATRASO",IF($J39&gt;$I39+Listas!$B$9,"ADIANTADA","EM DIA")))))</x:f>
      </x:c>
      <x:c r="T39" s="38" t="str">
        <x:f>IF($A39="","",IF(AND($P39&lt;-$L39*Listas!$B$10,$K39&lt;-Listas!$B$9),"CUSTO E PRAZO",IF($P39&lt;-$L39*Listas!$B$10,"CUSTO ACIMA",IF($K39&lt;-Listas!$B$9,"ATRASO FÍSICO","CONTROLADO"))))</x:f>
      </x:c>
      <x:c r="U39" s="27"/>
      <x:c r="V39" s="1"/>
      <x:c r="W39" s="1"/>
    </x:row>
    <x:row r="40">
      <x:c r="A40" s="30"/>
      <x:c r="B40" s="30"/>
      <x:c r="C40" s="30"/>
      <x:c r="D40" s="30"/>
      <x:c r="E40" s="31"/>
      <x:c r="F40" s="31"/>
      <x:c r="G40" s="39" t="str">
        <x:f>IF(OR($E40="",$F40=""),"",$F40-$E40+1)</x:f>
      </x:c>
      <x:c r="H40" s="32"/>
      <x:c r="I40" s="41" t="str">
        <x:f>IF($A40="","",IF(Listas!$B$6&lt;$E40,0,IF(Listas!$B$6&gt;=$F40,1,(Listas!$B$6-$E40+1)/($F40-$E40+1))))</x:f>
      </x:c>
      <x:c r="J40" s="32"/>
      <x:c r="K40" s="41" t="str">
        <x:f>IF($A40="","",$J40-$I40)</x:f>
      </x:c>
      <x:c r="L40" s="34"/>
      <x:c r="M40" s="43" t="str">
        <x:f>IF($A40="","",$L40*$I40)</x:f>
      </x:c>
      <x:c r="N40" s="43" t="str">
        <x:f>IF($A40="","",$L40*$J40)</x:f>
      </x:c>
      <x:c r="O40" s="34"/>
      <x:c r="P40" s="43" t="str">
        <x:f>IF($A40="","",$N40-$O40)</x:f>
      </x:c>
      <x:c r="Q40" s="45" t="n">
        <x:f>IFERROR($N40/$M40,0)</x:f>
        <x:v>0</x:v>
      </x:c>
      <x:c r="R40" s="45" t="n">
        <x:f>IFERROR($N40/$O40,0)</x:f>
        <x:v>0</x:v>
      </x:c>
      <x:c r="S40" s="38" t="str">
        <x:f>IF($A40="","",IF($J40&gt;=1,"CONCLUÍDA",IF(AND(Listas!$B$6&gt;$F40,$J40&lt;1),"ATRASADA",IF($J40&lt;$I40-Listas!$B$9,"EM ATRASO",IF($J40&gt;$I40+Listas!$B$9,"ADIANTADA","EM DIA")))))</x:f>
      </x:c>
      <x:c r="T40" s="38" t="str">
        <x:f>IF($A40="","",IF(AND($P40&lt;-$L40*Listas!$B$10,$K40&lt;-Listas!$B$9),"CUSTO E PRAZO",IF($P40&lt;-$L40*Listas!$B$10,"CUSTO ACIMA",IF($K40&lt;-Listas!$B$9,"ATRASO FÍSICO","CONTROLADO"))))</x:f>
      </x:c>
      <x:c r="U40" s="27"/>
      <x:c r="V40" s="1"/>
      <x:c r="W40" s="1"/>
    </x:row>
    <x:row r="41">
      <x:c r="A41" s="30"/>
      <x:c r="B41" s="30"/>
      <x:c r="C41" s="30"/>
      <x:c r="D41" s="30"/>
      <x:c r="E41" s="31"/>
      <x:c r="F41" s="31"/>
      <x:c r="G41" s="39" t="str">
        <x:f>IF(OR($E41="",$F41=""),"",$F41-$E41+1)</x:f>
      </x:c>
      <x:c r="H41" s="32"/>
      <x:c r="I41" s="41" t="str">
        <x:f>IF($A41="","",IF(Listas!$B$6&lt;$E41,0,IF(Listas!$B$6&gt;=$F41,1,(Listas!$B$6-$E41+1)/($F41-$E41+1))))</x:f>
      </x:c>
      <x:c r="J41" s="32"/>
      <x:c r="K41" s="41" t="str">
        <x:f>IF($A41="","",$J41-$I41)</x:f>
      </x:c>
      <x:c r="L41" s="34"/>
      <x:c r="M41" s="43" t="str">
        <x:f>IF($A41="","",$L41*$I41)</x:f>
      </x:c>
      <x:c r="N41" s="43" t="str">
        <x:f>IF($A41="","",$L41*$J41)</x:f>
      </x:c>
      <x:c r="O41" s="34"/>
      <x:c r="P41" s="43" t="str">
        <x:f>IF($A41="","",$N41-$O41)</x:f>
      </x:c>
      <x:c r="Q41" s="45" t="n">
        <x:f>IFERROR($N41/$M41,0)</x:f>
        <x:v>0</x:v>
      </x:c>
      <x:c r="R41" s="45" t="n">
        <x:f>IFERROR($N41/$O41,0)</x:f>
        <x:v>0</x:v>
      </x:c>
      <x:c r="S41" s="38" t="str">
        <x:f>IF($A41="","",IF($J41&gt;=1,"CONCLUÍDA",IF(AND(Listas!$B$6&gt;$F41,$J41&lt;1),"ATRASADA",IF($J41&lt;$I41-Listas!$B$9,"EM ATRASO",IF($J41&gt;$I41+Listas!$B$9,"ADIANTADA","EM DIA")))))</x:f>
      </x:c>
      <x:c r="T41" s="38" t="str">
        <x:f>IF($A41="","",IF(AND($P41&lt;-$L41*Listas!$B$10,$K41&lt;-Listas!$B$9),"CUSTO E PRAZO",IF($P41&lt;-$L41*Listas!$B$10,"CUSTO ACIMA",IF($K41&lt;-Listas!$B$9,"ATRASO FÍSICO","CONTROLADO"))))</x:f>
      </x:c>
      <x:c r="U41" s="27"/>
      <x:c r="V41" s="1"/>
      <x:c r="W41" s="1"/>
    </x:row>
    <x:row r="42">
      <x:c r="A42" s="30"/>
      <x:c r="B42" s="30"/>
      <x:c r="C42" s="30"/>
      <x:c r="D42" s="30"/>
      <x:c r="E42" s="31"/>
      <x:c r="F42" s="31"/>
      <x:c r="G42" s="39" t="str">
        <x:f>IF(OR($E42="",$F42=""),"",$F42-$E42+1)</x:f>
      </x:c>
      <x:c r="H42" s="32"/>
      <x:c r="I42" s="41" t="str">
        <x:f>IF($A42="","",IF(Listas!$B$6&lt;$E42,0,IF(Listas!$B$6&gt;=$F42,1,(Listas!$B$6-$E42+1)/($F42-$E42+1))))</x:f>
      </x:c>
      <x:c r="J42" s="32"/>
      <x:c r="K42" s="41" t="str">
        <x:f>IF($A42="","",$J42-$I42)</x:f>
      </x:c>
      <x:c r="L42" s="34"/>
      <x:c r="M42" s="43" t="str">
        <x:f>IF($A42="","",$L42*$I42)</x:f>
      </x:c>
      <x:c r="N42" s="43" t="str">
        <x:f>IF($A42="","",$L42*$J42)</x:f>
      </x:c>
      <x:c r="O42" s="34"/>
      <x:c r="P42" s="43" t="str">
        <x:f>IF($A42="","",$N42-$O42)</x:f>
      </x:c>
      <x:c r="Q42" s="45" t="n">
        <x:f>IFERROR($N42/$M42,0)</x:f>
        <x:v>0</x:v>
      </x:c>
      <x:c r="R42" s="45" t="n">
        <x:f>IFERROR($N42/$O42,0)</x:f>
        <x:v>0</x:v>
      </x:c>
      <x:c r="S42" s="38" t="str">
        <x:f>IF($A42="","",IF($J42&gt;=1,"CONCLUÍDA",IF(AND(Listas!$B$6&gt;$F42,$J42&lt;1),"ATRASADA",IF($J42&lt;$I42-Listas!$B$9,"EM ATRASO",IF($J42&gt;$I42+Listas!$B$9,"ADIANTADA","EM DIA")))))</x:f>
      </x:c>
      <x:c r="T42" s="38" t="str">
        <x:f>IF($A42="","",IF(AND($P42&lt;-$L42*Listas!$B$10,$K42&lt;-Listas!$B$9),"CUSTO E PRAZO",IF($P42&lt;-$L42*Listas!$B$10,"CUSTO ACIMA",IF($K42&lt;-Listas!$B$9,"ATRASO FÍSICO","CONTROLADO"))))</x:f>
      </x:c>
      <x:c r="U42" s="27"/>
      <x:c r="V42" s="1"/>
      <x:c r="W42" s="1"/>
    </x:row>
    <x:row r="43">
      <x:c r="A43" s="30"/>
      <x:c r="B43" s="30"/>
      <x:c r="C43" s="30"/>
      <x:c r="D43" s="30"/>
      <x:c r="E43" s="31"/>
      <x:c r="F43" s="31"/>
      <x:c r="G43" s="39" t="str">
        <x:f>IF(OR($E43="",$F43=""),"",$F43-$E43+1)</x:f>
      </x:c>
      <x:c r="H43" s="32"/>
      <x:c r="I43" s="41" t="str">
        <x:f>IF($A43="","",IF(Listas!$B$6&lt;$E43,0,IF(Listas!$B$6&gt;=$F43,1,(Listas!$B$6-$E43+1)/($F43-$E43+1))))</x:f>
      </x:c>
      <x:c r="J43" s="32"/>
      <x:c r="K43" s="41" t="str">
        <x:f>IF($A43="","",$J43-$I43)</x:f>
      </x:c>
      <x:c r="L43" s="34"/>
      <x:c r="M43" s="43" t="str">
        <x:f>IF($A43="","",$L43*$I43)</x:f>
      </x:c>
      <x:c r="N43" s="43" t="str">
        <x:f>IF($A43="","",$L43*$J43)</x:f>
      </x:c>
      <x:c r="O43" s="34"/>
      <x:c r="P43" s="43" t="str">
        <x:f>IF($A43="","",$N43-$O43)</x:f>
      </x:c>
      <x:c r="Q43" s="45" t="n">
        <x:f>IFERROR($N43/$M43,0)</x:f>
        <x:v>0</x:v>
      </x:c>
      <x:c r="R43" s="45" t="n">
        <x:f>IFERROR($N43/$O43,0)</x:f>
        <x:v>0</x:v>
      </x:c>
      <x:c r="S43" s="38" t="str">
        <x:f>IF($A43="","",IF($J43&gt;=1,"CONCLUÍDA",IF(AND(Listas!$B$6&gt;$F43,$J43&lt;1),"ATRASADA",IF($J43&lt;$I43-Listas!$B$9,"EM ATRASO",IF($J43&gt;$I43+Listas!$B$9,"ADIANTADA","EM DIA")))))</x:f>
      </x:c>
      <x:c r="T43" s="38" t="str">
        <x:f>IF($A43="","",IF(AND($P43&lt;-$L43*Listas!$B$10,$K43&lt;-Listas!$B$9),"CUSTO E PRAZO",IF($P43&lt;-$L43*Listas!$B$10,"CUSTO ACIMA",IF($K43&lt;-Listas!$B$9,"ATRASO FÍSICO","CONTROLADO"))))</x:f>
      </x:c>
      <x:c r="U43" s="27"/>
      <x:c r="V43" s="1"/>
      <x:c r="W43" s="1"/>
    </x:row>
    <x:row r="44">
      <x:c r="A44" s="30"/>
      <x:c r="B44" s="30"/>
      <x:c r="C44" s="30"/>
      <x:c r="D44" s="30"/>
      <x:c r="E44" s="31"/>
      <x:c r="F44" s="31"/>
      <x:c r="G44" s="39" t="str">
        <x:f>IF(OR($E44="",$F44=""),"",$F44-$E44+1)</x:f>
      </x:c>
      <x:c r="H44" s="32"/>
      <x:c r="I44" s="41" t="str">
        <x:f>IF($A44="","",IF(Listas!$B$6&lt;$E44,0,IF(Listas!$B$6&gt;=$F44,1,(Listas!$B$6-$E44+1)/($F44-$E44+1))))</x:f>
      </x:c>
      <x:c r="J44" s="32"/>
      <x:c r="K44" s="41" t="str">
        <x:f>IF($A44="","",$J44-$I44)</x:f>
      </x:c>
      <x:c r="L44" s="34"/>
      <x:c r="M44" s="43" t="str">
        <x:f>IF($A44="","",$L44*$I44)</x:f>
      </x:c>
      <x:c r="N44" s="43" t="str">
        <x:f>IF($A44="","",$L44*$J44)</x:f>
      </x:c>
      <x:c r="O44" s="34"/>
      <x:c r="P44" s="43" t="str">
        <x:f>IF($A44="","",$N44-$O44)</x:f>
      </x:c>
      <x:c r="Q44" s="45" t="n">
        <x:f>IFERROR($N44/$M44,0)</x:f>
        <x:v>0</x:v>
      </x:c>
      <x:c r="R44" s="45" t="n">
        <x:f>IFERROR($N44/$O44,0)</x:f>
        <x:v>0</x:v>
      </x:c>
      <x:c r="S44" s="38" t="str">
        <x:f>IF($A44="","",IF($J44&gt;=1,"CONCLUÍDA",IF(AND(Listas!$B$6&gt;$F44,$J44&lt;1),"ATRASADA",IF($J44&lt;$I44-Listas!$B$9,"EM ATRASO",IF($J44&gt;$I44+Listas!$B$9,"ADIANTADA","EM DIA")))))</x:f>
      </x:c>
      <x:c r="T44" s="38" t="str">
        <x:f>IF($A44="","",IF(AND($P44&lt;-$L44*Listas!$B$10,$K44&lt;-Listas!$B$9),"CUSTO E PRAZO",IF($P44&lt;-$L44*Listas!$B$10,"CUSTO ACIMA",IF($K44&lt;-Listas!$B$9,"ATRASO FÍSICO","CONTROLADO"))))</x:f>
      </x:c>
      <x:c r="U44" s="27"/>
      <x:c r="V44" s="1"/>
      <x:c r="W44" s="1"/>
    </x:row>
    <x:row r="45">
      <x:c r="A45" s="30"/>
      <x:c r="B45" s="30"/>
      <x:c r="C45" s="30"/>
      <x:c r="D45" s="30"/>
      <x:c r="E45" s="31"/>
      <x:c r="F45" s="31"/>
      <x:c r="G45" s="39" t="str">
        <x:f>IF(OR($E45="",$F45=""),"",$F45-$E45+1)</x:f>
      </x:c>
      <x:c r="H45" s="32"/>
      <x:c r="I45" s="41" t="str">
        <x:f>IF($A45="","",IF(Listas!$B$6&lt;$E45,0,IF(Listas!$B$6&gt;=$F45,1,(Listas!$B$6-$E45+1)/($F45-$E45+1))))</x:f>
      </x:c>
      <x:c r="J45" s="32"/>
      <x:c r="K45" s="41" t="str">
        <x:f>IF($A45="","",$J45-$I45)</x:f>
      </x:c>
      <x:c r="L45" s="34"/>
      <x:c r="M45" s="43" t="str">
        <x:f>IF($A45="","",$L45*$I45)</x:f>
      </x:c>
      <x:c r="N45" s="43" t="str">
        <x:f>IF($A45="","",$L45*$J45)</x:f>
      </x:c>
      <x:c r="O45" s="34"/>
      <x:c r="P45" s="43" t="str">
        <x:f>IF($A45="","",$N45-$O45)</x:f>
      </x:c>
      <x:c r="Q45" s="45" t="n">
        <x:f>IFERROR($N45/$M45,0)</x:f>
        <x:v>0</x:v>
      </x:c>
      <x:c r="R45" s="45" t="n">
        <x:f>IFERROR($N45/$O45,0)</x:f>
        <x:v>0</x:v>
      </x:c>
      <x:c r="S45" s="38" t="str">
        <x:f>IF($A45="","",IF($J45&gt;=1,"CONCLUÍDA",IF(AND(Listas!$B$6&gt;$F45,$J45&lt;1),"ATRASADA",IF($J45&lt;$I45-Listas!$B$9,"EM ATRASO",IF($J45&gt;$I45+Listas!$B$9,"ADIANTADA","EM DIA")))))</x:f>
      </x:c>
      <x:c r="T45" s="38" t="str">
        <x:f>IF($A45="","",IF(AND($P45&lt;-$L45*Listas!$B$10,$K45&lt;-Listas!$B$9),"CUSTO E PRAZO",IF($P45&lt;-$L45*Listas!$B$10,"CUSTO ACIMA",IF($K45&lt;-Listas!$B$9,"ATRASO FÍSICO","CONTROLADO"))))</x:f>
      </x:c>
      <x:c r="U45" s="27"/>
      <x:c r="V45" s="1"/>
      <x:c r="W45" s="1"/>
    </x:row>
    <x:row r="46">
      <x:c r="A46" s="30"/>
      <x:c r="B46" s="30"/>
      <x:c r="C46" s="30"/>
      <x:c r="D46" s="30"/>
      <x:c r="E46" s="31"/>
      <x:c r="F46" s="31"/>
      <x:c r="G46" s="39" t="str">
        <x:f>IF(OR($E46="",$F46=""),"",$F46-$E46+1)</x:f>
      </x:c>
      <x:c r="H46" s="32"/>
      <x:c r="I46" s="41" t="str">
        <x:f>IF($A46="","",IF(Listas!$B$6&lt;$E46,0,IF(Listas!$B$6&gt;=$F46,1,(Listas!$B$6-$E46+1)/($F46-$E46+1))))</x:f>
      </x:c>
      <x:c r="J46" s="32"/>
      <x:c r="K46" s="41" t="str">
        <x:f>IF($A46="","",$J46-$I46)</x:f>
      </x:c>
      <x:c r="L46" s="34"/>
      <x:c r="M46" s="43" t="str">
        <x:f>IF($A46="","",$L46*$I46)</x:f>
      </x:c>
      <x:c r="N46" s="43" t="str">
        <x:f>IF($A46="","",$L46*$J46)</x:f>
      </x:c>
      <x:c r="O46" s="34"/>
      <x:c r="P46" s="43" t="str">
        <x:f>IF($A46="","",$N46-$O46)</x:f>
      </x:c>
      <x:c r="Q46" s="45" t="n">
        <x:f>IFERROR($N46/$M46,0)</x:f>
        <x:v>0</x:v>
      </x:c>
      <x:c r="R46" s="45" t="n">
        <x:f>IFERROR($N46/$O46,0)</x:f>
        <x:v>0</x:v>
      </x:c>
      <x:c r="S46" s="38" t="str">
        <x:f>IF($A46="","",IF($J46&gt;=1,"CONCLUÍDA",IF(AND(Listas!$B$6&gt;$F46,$J46&lt;1),"ATRASADA",IF($J46&lt;$I46-Listas!$B$9,"EM ATRASO",IF($J46&gt;$I46+Listas!$B$9,"ADIANTADA","EM DIA")))))</x:f>
      </x:c>
      <x:c r="T46" s="38" t="str">
        <x:f>IF($A46="","",IF(AND($P46&lt;-$L46*Listas!$B$10,$K46&lt;-Listas!$B$9),"CUSTO E PRAZO",IF($P46&lt;-$L46*Listas!$B$10,"CUSTO ACIMA",IF($K46&lt;-Listas!$B$9,"ATRASO FÍSICO","CONTROLADO"))))</x:f>
      </x:c>
      <x:c r="U46" s="27"/>
      <x:c r="V46" s="1"/>
      <x:c r="W46" s="1"/>
    </x:row>
    <x:row r="47">
      <x:c r="A47" s="30"/>
      <x:c r="B47" s="30"/>
      <x:c r="C47" s="30"/>
      <x:c r="D47" s="30"/>
      <x:c r="E47" s="31"/>
      <x:c r="F47" s="31"/>
      <x:c r="G47" s="39" t="str">
        <x:f>IF(OR($E47="",$F47=""),"",$F47-$E47+1)</x:f>
      </x:c>
      <x:c r="H47" s="32"/>
      <x:c r="I47" s="41" t="str">
        <x:f>IF($A47="","",IF(Listas!$B$6&lt;$E47,0,IF(Listas!$B$6&gt;=$F47,1,(Listas!$B$6-$E47+1)/($F47-$E47+1))))</x:f>
      </x:c>
      <x:c r="J47" s="32"/>
      <x:c r="K47" s="41" t="str">
        <x:f>IF($A47="","",$J47-$I47)</x:f>
      </x:c>
      <x:c r="L47" s="34"/>
      <x:c r="M47" s="43" t="str">
        <x:f>IF($A47="","",$L47*$I47)</x:f>
      </x:c>
      <x:c r="N47" s="43" t="str">
        <x:f>IF($A47="","",$L47*$J47)</x:f>
      </x:c>
      <x:c r="O47" s="34"/>
      <x:c r="P47" s="43" t="str">
        <x:f>IF($A47="","",$N47-$O47)</x:f>
      </x:c>
      <x:c r="Q47" s="45" t="n">
        <x:f>IFERROR($N47/$M47,0)</x:f>
        <x:v>0</x:v>
      </x:c>
      <x:c r="R47" s="45" t="n">
        <x:f>IFERROR($N47/$O47,0)</x:f>
        <x:v>0</x:v>
      </x:c>
      <x:c r="S47" s="38" t="str">
        <x:f>IF($A47="","",IF($J47&gt;=1,"CONCLUÍDA",IF(AND(Listas!$B$6&gt;$F47,$J47&lt;1),"ATRASADA",IF($J47&lt;$I47-Listas!$B$9,"EM ATRASO",IF($J47&gt;$I47+Listas!$B$9,"ADIANTADA","EM DIA")))))</x:f>
      </x:c>
      <x:c r="T47" s="38" t="str">
        <x:f>IF($A47="","",IF(AND($P47&lt;-$L47*Listas!$B$10,$K47&lt;-Listas!$B$9),"CUSTO E PRAZO",IF($P47&lt;-$L47*Listas!$B$10,"CUSTO ACIMA",IF($K47&lt;-Listas!$B$9,"ATRASO FÍSICO","CONTROLADO"))))</x:f>
      </x:c>
      <x:c r="U47" s="27"/>
      <x:c r="V47" s="1"/>
      <x:c r="W47" s="1"/>
    </x:row>
    <x:row r="48">
      <x:c r="A48" s="30"/>
      <x:c r="B48" s="30"/>
      <x:c r="C48" s="30"/>
      <x:c r="D48" s="30"/>
      <x:c r="E48" s="31"/>
      <x:c r="F48" s="31"/>
      <x:c r="G48" s="39" t="str">
        <x:f>IF(OR($E48="",$F48=""),"",$F48-$E48+1)</x:f>
      </x:c>
      <x:c r="H48" s="32"/>
      <x:c r="I48" s="41" t="str">
        <x:f>IF($A48="","",IF(Listas!$B$6&lt;$E48,0,IF(Listas!$B$6&gt;=$F48,1,(Listas!$B$6-$E48+1)/($F48-$E48+1))))</x:f>
      </x:c>
      <x:c r="J48" s="32"/>
      <x:c r="K48" s="41" t="str">
        <x:f>IF($A48="","",$J48-$I48)</x:f>
      </x:c>
      <x:c r="L48" s="34"/>
      <x:c r="M48" s="43" t="str">
        <x:f>IF($A48="","",$L48*$I48)</x:f>
      </x:c>
      <x:c r="N48" s="43" t="str">
        <x:f>IF($A48="","",$L48*$J48)</x:f>
      </x:c>
      <x:c r="O48" s="34"/>
      <x:c r="P48" s="43" t="str">
        <x:f>IF($A48="","",$N48-$O48)</x:f>
      </x:c>
      <x:c r="Q48" s="45" t="n">
        <x:f>IFERROR($N48/$M48,0)</x:f>
        <x:v>0</x:v>
      </x:c>
      <x:c r="R48" s="45" t="n">
        <x:f>IFERROR($N48/$O48,0)</x:f>
        <x:v>0</x:v>
      </x:c>
      <x:c r="S48" s="38" t="str">
        <x:f>IF($A48="","",IF($J48&gt;=1,"CONCLUÍDA",IF(AND(Listas!$B$6&gt;$F48,$J48&lt;1),"ATRASADA",IF($J48&lt;$I48-Listas!$B$9,"EM ATRASO",IF($J48&gt;$I48+Listas!$B$9,"ADIANTADA","EM DIA")))))</x:f>
      </x:c>
      <x:c r="T48" s="38" t="str">
        <x:f>IF($A48="","",IF(AND($P48&lt;-$L48*Listas!$B$10,$K48&lt;-Listas!$B$9),"CUSTO E PRAZO",IF($P48&lt;-$L48*Listas!$B$10,"CUSTO ACIMA",IF($K48&lt;-Listas!$B$9,"ATRASO FÍSICO","CONTROLADO"))))</x:f>
      </x:c>
      <x:c r="U48" s="27"/>
      <x:c r="V48" s="1"/>
      <x:c r="W48" s="1"/>
    </x:row>
    <x:row r="49">
      <x:c r="A49" s="30"/>
      <x:c r="B49" s="30"/>
      <x:c r="C49" s="30"/>
      <x:c r="D49" s="30"/>
      <x:c r="E49" s="31"/>
      <x:c r="F49" s="31"/>
      <x:c r="G49" s="39" t="str">
        <x:f>IF(OR($E49="",$F49=""),"",$F49-$E49+1)</x:f>
      </x:c>
      <x:c r="H49" s="32"/>
      <x:c r="I49" s="41" t="str">
        <x:f>IF($A49="","",IF(Listas!$B$6&lt;$E49,0,IF(Listas!$B$6&gt;=$F49,1,(Listas!$B$6-$E49+1)/($F49-$E49+1))))</x:f>
      </x:c>
      <x:c r="J49" s="32"/>
      <x:c r="K49" s="41" t="str">
        <x:f>IF($A49="","",$J49-$I49)</x:f>
      </x:c>
      <x:c r="L49" s="34"/>
      <x:c r="M49" s="43" t="str">
        <x:f>IF($A49="","",$L49*$I49)</x:f>
      </x:c>
      <x:c r="N49" s="43" t="str">
        <x:f>IF($A49="","",$L49*$J49)</x:f>
      </x:c>
      <x:c r="O49" s="34"/>
      <x:c r="P49" s="43" t="str">
        <x:f>IF($A49="","",$N49-$O49)</x:f>
      </x:c>
      <x:c r="Q49" s="45" t="n">
        <x:f>IFERROR($N49/$M49,0)</x:f>
        <x:v>0</x:v>
      </x:c>
      <x:c r="R49" s="45" t="n">
        <x:f>IFERROR($N49/$O49,0)</x:f>
        <x:v>0</x:v>
      </x:c>
      <x:c r="S49" s="38" t="str">
        <x:f>IF($A49="","",IF($J49&gt;=1,"CONCLUÍDA",IF(AND(Listas!$B$6&gt;$F49,$J49&lt;1),"ATRASADA",IF($J49&lt;$I49-Listas!$B$9,"EM ATRASO",IF($J49&gt;$I49+Listas!$B$9,"ADIANTADA","EM DIA")))))</x:f>
      </x:c>
      <x:c r="T49" s="38" t="str">
        <x:f>IF($A49="","",IF(AND($P49&lt;-$L49*Listas!$B$10,$K49&lt;-Listas!$B$9),"CUSTO E PRAZO",IF($P49&lt;-$L49*Listas!$B$10,"CUSTO ACIMA",IF($K49&lt;-Listas!$B$9,"ATRASO FÍSICO","CONTROLADO"))))</x:f>
      </x:c>
      <x:c r="U49" s="27"/>
      <x:c r="V49" s="1"/>
      <x:c r="W49" s="1"/>
    </x:row>
    <x:row r="50">
      <x:c r="A50" s="30"/>
      <x:c r="B50" s="30"/>
      <x:c r="C50" s="30"/>
      <x:c r="D50" s="30"/>
      <x:c r="E50" s="31"/>
      <x:c r="F50" s="31"/>
      <x:c r="G50" s="39" t="str">
        <x:f>IF(OR($E50="",$F50=""),"",$F50-$E50+1)</x:f>
      </x:c>
      <x:c r="H50" s="32"/>
      <x:c r="I50" s="41" t="str">
        <x:f>IF($A50="","",IF(Listas!$B$6&lt;$E50,0,IF(Listas!$B$6&gt;=$F50,1,(Listas!$B$6-$E50+1)/($F50-$E50+1))))</x:f>
      </x:c>
      <x:c r="J50" s="32"/>
      <x:c r="K50" s="41" t="str">
        <x:f>IF($A50="","",$J50-$I50)</x:f>
      </x:c>
      <x:c r="L50" s="34"/>
      <x:c r="M50" s="43" t="str">
        <x:f>IF($A50="","",$L50*$I50)</x:f>
      </x:c>
      <x:c r="N50" s="43" t="str">
        <x:f>IF($A50="","",$L50*$J50)</x:f>
      </x:c>
      <x:c r="O50" s="34"/>
      <x:c r="P50" s="43" t="str">
        <x:f>IF($A50="","",$N50-$O50)</x:f>
      </x:c>
      <x:c r="Q50" s="45" t="n">
        <x:f>IFERROR($N50/$M50,0)</x:f>
        <x:v>0</x:v>
      </x:c>
      <x:c r="R50" s="45" t="n">
        <x:f>IFERROR($N50/$O50,0)</x:f>
        <x:v>0</x:v>
      </x:c>
      <x:c r="S50" s="38" t="str">
        <x:f>IF($A50="","",IF($J50&gt;=1,"CONCLUÍDA",IF(AND(Listas!$B$6&gt;$F50,$J50&lt;1),"ATRASADA",IF($J50&lt;$I50-Listas!$B$9,"EM ATRASO",IF($J50&gt;$I50+Listas!$B$9,"ADIANTADA","EM DIA")))))</x:f>
      </x:c>
      <x:c r="T50" s="38" t="str">
        <x:f>IF($A50="","",IF(AND($P50&lt;-$L50*Listas!$B$10,$K50&lt;-Listas!$B$9),"CUSTO E PRAZO",IF($P50&lt;-$L50*Listas!$B$10,"CUSTO ACIMA",IF($K50&lt;-Listas!$B$9,"ATRASO FÍSICO","CONTROLADO"))))</x:f>
      </x:c>
      <x:c r="U50" s="27"/>
      <x:c r="V50" s="1"/>
      <x:c r="W50" s="1"/>
    </x:row>
    <x:row r="51">
      <x:c r="A51" s="30"/>
      <x:c r="B51" s="30"/>
      <x:c r="C51" s="30"/>
      <x:c r="D51" s="30"/>
      <x:c r="E51" s="31"/>
      <x:c r="F51" s="31"/>
      <x:c r="G51" s="39" t="str">
        <x:f>IF(OR($E51="",$F51=""),"",$F51-$E51+1)</x:f>
      </x:c>
      <x:c r="H51" s="32"/>
      <x:c r="I51" s="41" t="str">
        <x:f>IF($A51="","",IF(Listas!$B$6&lt;$E51,0,IF(Listas!$B$6&gt;=$F51,1,(Listas!$B$6-$E51+1)/($F51-$E51+1))))</x:f>
      </x:c>
      <x:c r="J51" s="32"/>
      <x:c r="K51" s="41" t="str">
        <x:f>IF($A51="","",$J51-$I51)</x:f>
      </x:c>
      <x:c r="L51" s="34"/>
      <x:c r="M51" s="43" t="str">
        <x:f>IF($A51="","",$L51*$I51)</x:f>
      </x:c>
      <x:c r="N51" s="43" t="str">
        <x:f>IF($A51="","",$L51*$J51)</x:f>
      </x:c>
      <x:c r="O51" s="34"/>
      <x:c r="P51" s="43" t="str">
        <x:f>IF($A51="","",$N51-$O51)</x:f>
      </x:c>
      <x:c r="Q51" s="45" t="n">
        <x:f>IFERROR($N51/$M51,0)</x:f>
        <x:v>0</x:v>
      </x:c>
      <x:c r="R51" s="45" t="n">
        <x:f>IFERROR($N51/$O51,0)</x:f>
        <x:v>0</x:v>
      </x:c>
      <x:c r="S51" s="38" t="str">
        <x:f>IF($A51="","",IF($J51&gt;=1,"CONCLUÍDA",IF(AND(Listas!$B$6&gt;$F51,$J51&lt;1),"ATRASADA",IF($J51&lt;$I51-Listas!$B$9,"EM ATRASO",IF($J51&gt;$I51+Listas!$B$9,"ADIANTADA","EM DIA")))))</x:f>
      </x:c>
      <x:c r="T51" s="38" t="str">
        <x:f>IF($A51="","",IF(AND($P51&lt;-$L51*Listas!$B$10,$K51&lt;-Listas!$B$9),"CUSTO E PRAZO",IF($P51&lt;-$L51*Listas!$B$10,"CUSTO ACIMA",IF($K51&lt;-Listas!$B$9,"ATRASO FÍSICO","CONTROLADO"))))</x:f>
      </x:c>
      <x:c r="U51" s="27"/>
      <x:c r="V51" s="1"/>
      <x:c r="W51" s="1"/>
    </x:row>
    <x:row r="52">
      <x:c r="A52" s="30"/>
      <x:c r="B52" s="30"/>
      <x:c r="C52" s="30"/>
      <x:c r="D52" s="30"/>
      <x:c r="E52" s="31"/>
      <x:c r="F52" s="31"/>
      <x:c r="G52" s="39" t="str">
        <x:f>IF(OR($E52="",$F52=""),"",$F52-$E52+1)</x:f>
      </x:c>
      <x:c r="H52" s="32"/>
      <x:c r="I52" s="41" t="str">
        <x:f>IF($A52="","",IF(Listas!$B$6&lt;$E52,0,IF(Listas!$B$6&gt;=$F52,1,(Listas!$B$6-$E52+1)/($F52-$E52+1))))</x:f>
      </x:c>
      <x:c r="J52" s="32"/>
      <x:c r="K52" s="41" t="str">
        <x:f>IF($A52="","",$J52-$I52)</x:f>
      </x:c>
      <x:c r="L52" s="34"/>
      <x:c r="M52" s="43" t="str">
        <x:f>IF($A52="","",$L52*$I52)</x:f>
      </x:c>
      <x:c r="N52" s="43" t="str">
        <x:f>IF($A52="","",$L52*$J52)</x:f>
      </x:c>
      <x:c r="O52" s="34"/>
      <x:c r="P52" s="43" t="str">
        <x:f>IF($A52="","",$N52-$O52)</x:f>
      </x:c>
      <x:c r="Q52" s="45" t="n">
        <x:f>IFERROR($N52/$M52,0)</x:f>
        <x:v>0</x:v>
      </x:c>
      <x:c r="R52" s="45" t="n">
        <x:f>IFERROR($N52/$O52,0)</x:f>
        <x:v>0</x:v>
      </x:c>
      <x:c r="S52" s="38" t="str">
        <x:f>IF($A52="","",IF($J52&gt;=1,"CONCLUÍDA",IF(AND(Listas!$B$6&gt;$F52,$J52&lt;1),"ATRASADA",IF($J52&lt;$I52-Listas!$B$9,"EM ATRASO",IF($J52&gt;$I52+Listas!$B$9,"ADIANTADA","EM DIA")))))</x:f>
      </x:c>
      <x:c r="T52" s="38" t="str">
        <x:f>IF($A52="","",IF(AND($P52&lt;-$L52*Listas!$B$10,$K52&lt;-Listas!$B$9),"CUSTO E PRAZO",IF($P52&lt;-$L52*Listas!$B$10,"CUSTO ACIMA",IF($K52&lt;-Listas!$B$9,"ATRASO FÍSICO","CONTROLADO"))))</x:f>
      </x:c>
      <x:c r="U52" s="27"/>
      <x:c r="V52" s="1"/>
      <x:c r="W52" s="1"/>
    </x:row>
    <x:row r="53">
      <x:c r="A53" s="30"/>
      <x:c r="B53" s="30"/>
      <x:c r="C53" s="30"/>
      <x:c r="D53" s="30"/>
      <x:c r="E53" s="31"/>
      <x:c r="F53" s="31"/>
      <x:c r="G53" s="39" t="str">
        <x:f>IF(OR($E53="",$F53=""),"",$F53-$E53+1)</x:f>
      </x:c>
      <x:c r="H53" s="32"/>
      <x:c r="I53" s="41" t="str">
        <x:f>IF($A53="","",IF(Listas!$B$6&lt;$E53,0,IF(Listas!$B$6&gt;=$F53,1,(Listas!$B$6-$E53+1)/($F53-$E53+1))))</x:f>
      </x:c>
      <x:c r="J53" s="32"/>
      <x:c r="K53" s="41" t="str">
        <x:f>IF($A53="","",$J53-$I53)</x:f>
      </x:c>
      <x:c r="L53" s="34"/>
      <x:c r="M53" s="43" t="str">
        <x:f>IF($A53="","",$L53*$I53)</x:f>
      </x:c>
      <x:c r="N53" s="43" t="str">
        <x:f>IF($A53="","",$L53*$J53)</x:f>
      </x:c>
      <x:c r="O53" s="34"/>
      <x:c r="P53" s="43" t="str">
        <x:f>IF($A53="","",$N53-$O53)</x:f>
      </x:c>
      <x:c r="Q53" s="45" t="n">
        <x:f>IFERROR($N53/$M53,0)</x:f>
        <x:v>0</x:v>
      </x:c>
      <x:c r="R53" s="45" t="n">
        <x:f>IFERROR($N53/$O53,0)</x:f>
        <x:v>0</x:v>
      </x:c>
      <x:c r="S53" s="38" t="str">
        <x:f>IF($A53="","",IF($J53&gt;=1,"CONCLUÍDA",IF(AND(Listas!$B$6&gt;$F53,$J53&lt;1),"ATRASADA",IF($J53&lt;$I53-Listas!$B$9,"EM ATRASO",IF($J53&gt;$I53+Listas!$B$9,"ADIANTADA","EM DIA")))))</x:f>
      </x:c>
      <x:c r="T53" s="38" t="str">
        <x:f>IF($A53="","",IF(AND($P53&lt;-$L53*Listas!$B$10,$K53&lt;-Listas!$B$9),"CUSTO E PRAZO",IF($P53&lt;-$L53*Listas!$B$10,"CUSTO ACIMA",IF($K53&lt;-Listas!$B$9,"ATRASO FÍSICO","CONTROLADO"))))</x:f>
      </x:c>
      <x:c r="U53" s="27"/>
      <x:c r="V53" s="1"/>
      <x:c r="W53" s="1"/>
    </x:row>
    <x:row r="54">
      <x:c r="A54" s="30"/>
      <x:c r="B54" s="30"/>
      <x:c r="C54" s="30"/>
      <x:c r="D54" s="30"/>
      <x:c r="E54" s="31"/>
      <x:c r="F54" s="31"/>
      <x:c r="G54" s="39" t="str">
        <x:f>IF(OR($E54="",$F54=""),"",$F54-$E54+1)</x:f>
      </x:c>
      <x:c r="H54" s="32"/>
      <x:c r="I54" s="41" t="str">
        <x:f>IF($A54="","",IF(Listas!$B$6&lt;$E54,0,IF(Listas!$B$6&gt;=$F54,1,(Listas!$B$6-$E54+1)/($F54-$E54+1))))</x:f>
      </x:c>
      <x:c r="J54" s="32"/>
      <x:c r="K54" s="41" t="str">
        <x:f>IF($A54="","",$J54-$I54)</x:f>
      </x:c>
      <x:c r="L54" s="34"/>
      <x:c r="M54" s="43" t="str">
        <x:f>IF($A54="","",$L54*$I54)</x:f>
      </x:c>
      <x:c r="N54" s="43" t="str">
        <x:f>IF($A54="","",$L54*$J54)</x:f>
      </x:c>
      <x:c r="O54" s="34"/>
      <x:c r="P54" s="43" t="str">
        <x:f>IF($A54="","",$N54-$O54)</x:f>
      </x:c>
      <x:c r="Q54" s="45" t="n">
        <x:f>IFERROR($N54/$M54,0)</x:f>
        <x:v>0</x:v>
      </x:c>
      <x:c r="R54" s="45" t="n">
        <x:f>IFERROR($N54/$O54,0)</x:f>
        <x:v>0</x:v>
      </x:c>
      <x:c r="S54" s="38" t="str">
        <x:f>IF($A54="","",IF($J54&gt;=1,"CONCLUÍDA",IF(AND(Listas!$B$6&gt;$F54,$J54&lt;1),"ATRASADA",IF($J54&lt;$I54-Listas!$B$9,"EM ATRASO",IF($J54&gt;$I54+Listas!$B$9,"ADIANTADA","EM DIA")))))</x:f>
      </x:c>
      <x:c r="T54" s="38" t="str">
        <x:f>IF($A54="","",IF(AND($P54&lt;-$L54*Listas!$B$10,$K54&lt;-Listas!$B$9),"CUSTO E PRAZO",IF($P54&lt;-$L54*Listas!$B$10,"CUSTO ACIMA",IF($K54&lt;-Listas!$B$9,"ATRASO FÍSICO","CONTROLADO"))))</x:f>
      </x:c>
      <x:c r="U54" s="27"/>
      <x:c r="V54" s="1"/>
      <x:c r="W54" s="1"/>
    </x:row>
    <x:row r="55">
      <x:c r="A55" s="30"/>
      <x:c r="B55" s="30"/>
      <x:c r="C55" s="30"/>
      <x:c r="D55" s="30"/>
      <x:c r="E55" s="31"/>
      <x:c r="F55" s="31"/>
      <x:c r="G55" s="39" t="str">
        <x:f>IF(OR($E55="",$F55=""),"",$F55-$E55+1)</x:f>
      </x:c>
      <x:c r="H55" s="32"/>
      <x:c r="I55" s="41" t="str">
        <x:f>IF($A55="","",IF(Listas!$B$6&lt;$E55,0,IF(Listas!$B$6&gt;=$F55,1,(Listas!$B$6-$E55+1)/($F55-$E55+1))))</x:f>
      </x:c>
      <x:c r="J55" s="32"/>
      <x:c r="K55" s="41" t="str">
        <x:f>IF($A55="","",$J55-$I55)</x:f>
      </x:c>
      <x:c r="L55" s="34"/>
      <x:c r="M55" s="43" t="str">
        <x:f>IF($A55="","",$L55*$I55)</x:f>
      </x:c>
      <x:c r="N55" s="43" t="str">
        <x:f>IF($A55="","",$L55*$J55)</x:f>
      </x:c>
      <x:c r="O55" s="34"/>
      <x:c r="P55" s="43" t="str">
        <x:f>IF($A55="","",$N55-$O55)</x:f>
      </x:c>
      <x:c r="Q55" s="45" t="n">
        <x:f>IFERROR($N55/$M55,0)</x:f>
        <x:v>0</x:v>
      </x:c>
      <x:c r="R55" s="45" t="n">
        <x:f>IFERROR($N55/$O55,0)</x:f>
        <x:v>0</x:v>
      </x:c>
      <x:c r="S55" s="38" t="str">
        <x:f>IF($A55="","",IF($J55&gt;=1,"CONCLUÍDA",IF(AND(Listas!$B$6&gt;$F55,$J55&lt;1),"ATRASADA",IF($J55&lt;$I55-Listas!$B$9,"EM ATRASO",IF($J55&gt;$I55+Listas!$B$9,"ADIANTADA","EM DIA")))))</x:f>
      </x:c>
      <x:c r="T55" s="38" t="str">
        <x:f>IF($A55="","",IF(AND($P55&lt;-$L55*Listas!$B$10,$K55&lt;-Listas!$B$9),"CUSTO E PRAZO",IF($P55&lt;-$L55*Listas!$B$10,"CUSTO ACIMA",IF($K55&lt;-Listas!$B$9,"ATRASO FÍSICO","CONTROLADO"))))</x:f>
      </x:c>
      <x:c r="U55" s="27"/>
      <x:c r="V55" s="1"/>
      <x:c r="W55" s="1"/>
    </x:row>
    <x:row r="56">
      <x:c r="A56" s="30"/>
      <x:c r="B56" s="30"/>
      <x:c r="C56" s="30"/>
      <x:c r="D56" s="30"/>
      <x:c r="E56" s="31"/>
      <x:c r="F56" s="31"/>
      <x:c r="G56" s="39" t="str">
        <x:f>IF(OR($E56="",$F56=""),"",$F56-$E56+1)</x:f>
      </x:c>
      <x:c r="H56" s="32"/>
      <x:c r="I56" s="41" t="str">
        <x:f>IF($A56="","",IF(Listas!$B$6&lt;$E56,0,IF(Listas!$B$6&gt;=$F56,1,(Listas!$B$6-$E56+1)/($F56-$E56+1))))</x:f>
      </x:c>
      <x:c r="J56" s="32"/>
      <x:c r="K56" s="41" t="str">
        <x:f>IF($A56="","",$J56-$I56)</x:f>
      </x:c>
      <x:c r="L56" s="34"/>
      <x:c r="M56" s="43" t="str">
        <x:f>IF($A56="","",$L56*$I56)</x:f>
      </x:c>
      <x:c r="N56" s="43" t="str">
        <x:f>IF($A56="","",$L56*$J56)</x:f>
      </x:c>
      <x:c r="O56" s="34"/>
      <x:c r="P56" s="43" t="str">
        <x:f>IF($A56="","",$N56-$O56)</x:f>
      </x:c>
      <x:c r="Q56" s="45" t="n">
        <x:f>IFERROR($N56/$M56,0)</x:f>
        <x:v>0</x:v>
      </x:c>
      <x:c r="R56" s="45" t="n">
        <x:f>IFERROR($N56/$O56,0)</x:f>
        <x:v>0</x:v>
      </x:c>
      <x:c r="S56" s="38" t="str">
        <x:f>IF($A56="","",IF($J56&gt;=1,"CONCLUÍDA",IF(AND(Listas!$B$6&gt;$F56,$J56&lt;1),"ATRASADA",IF($J56&lt;$I56-Listas!$B$9,"EM ATRASO",IF($J56&gt;$I56+Listas!$B$9,"ADIANTADA","EM DIA")))))</x:f>
      </x:c>
      <x:c r="T56" s="38" t="str">
        <x:f>IF($A56="","",IF(AND($P56&lt;-$L56*Listas!$B$10,$K56&lt;-Listas!$B$9),"CUSTO E PRAZO",IF($P56&lt;-$L56*Listas!$B$10,"CUSTO ACIMA",IF($K56&lt;-Listas!$B$9,"ATRASO FÍSICO","CONTROLADO"))))</x:f>
      </x:c>
      <x:c r="U56" s="27"/>
      <x:c r="V56" s="1"/>
      <x:c r="W56" s="1"/>
    </x:row>
    <x:row r="57">
      <x:c r="A57" s="30"/>
      <x:c r="B57" s="30"/>
      <x:c r="C57" s="30"/>
      <x:c r="D57" s="30"/>
      <x:c r="E57" s="31"/>
      <x:c r="F57" s="31"/>
      <x:c r="G57" s="39" t="str">
        <x:f>IF(OR($E57="",$F57=""),"",$F57-$E57+1)</x:f>
      </x:c>
      <x:c r="H57" s="32"/>
      <x:c r="I57" s="41" t="str">
        <x:f>IF($A57="","",IF(Listas!$B$6&lt;$E57,0,IF(Listas!$B$6&gt;=$F57,1,(Listas!$B$6-$E57+1)/($F57-$E57+1))))</x:f>
      </x:c>
      <x:c r="J57" s="32"/>
      <x:c r="K57" s="41" t="str">
        <x:f>IF($A57="","",$J57-$I57)</x:f>
      </x:c>
      <x:c r="L57" s="34"/>
      <x:c r="M57" s="43" t="str">
        <x:f>IF($A57="","",$L57*$I57)</x:f>
      </x:c>
      <x:c r="N57" s="43" t="str">
        <x:f>IF($A57="","",$L57*$J57)</x:f>
      </x:c>
      <x:c r="O57" s="34"/>
      <x:c r="P57" s="43" t="str">
        <x:f>IF($A57="","",$N57-$O57)</x:f>
      </x:c>
      <x:c r="Q57" s="45" t="n">
        <x:f>IFERROR($N57/$M57,0)</x:f>
        <x:v>0</x:v>
      </x:c>
      <x:c r="R57" s="45" t="n">
        <x:f>IFERROR($N57/$O57,0)</x:f>
        <x:v>0</x:v>
      </x:c>
      <x:c r="S57" s="38" t="str">
        <x:f>IF($A57="","",IF($J57&gt;=1,"CONCLUÍDA",IF(AND(Listas!$B$6&gt;$F57,$J57&lt;1),"ATRASADA",IF($J57&lt;$I57-Listas!$B$9,"EM ATRASO",IF($J57&gt;$I57+Listas!$B$9,"ADIANTADA","EM DIA")))))</x:f>
      </x:c>
      <x:c r="T57" s="38" t="str">
        <x:f>IF($A57="","",IF(AND($P57&lt;-$L57*Listas!$B$10,$K57&lt;-Listas!$B$9),"CUSTO E PRAZO",IF($P57&lt;-$L57*Listas!$B$10,"CUSTO ACIMA",IF($K57&lt;-Listas!$B$9,"ATRASO FÍSICO","CONTROLADO"))))</x:f>
      </x:c>
      <x:c r="U57" s="27"/>
      <x:c r="V57" s="1"/>
      <x:c r="W57" s="1"/>
    </x:row>
    <x:row r="58">
      <x:c r="A58" s="30"/>
      <x:c r="B58" s="30"/>
      <x:c r="C58" s="30"/>
      <x:c r="D58" s="30"/>
      <x:c r="E58" s="31"/>
      <x:c r="F58" s="31"/>
      <x:c r="G58" s="39" t="str">
        <x:f>IF(OR($E58="",$F58=""),"",$F58-$E58+1)</x:f>
      </x:c>
      <x:c r="H58" s="32"/>
      <x:c r="I58" s="41" t="str">
        <x:f>IF($A58="","",IF(Listas!$B$6&lt;$E58,0,IF(Listas!$B$6&gt;=$F58,1,(Listas!$B$6-$E58+1)/($F58-$E58+1))))</x:f>
      </x:c>
      <x:c r="J58" s="32"/>
      <x:c r="K58" s="41" t="str">
        <x:f>IF($A58="","",$J58-$I58)</x:f>
      </x:c>
      <x:c r="L58" s="34"/>
      <x:c r="M58" s="43" t="str">
        <x:f>IF($A58="","",$L58*$I58)</x:f>
      </x:c>
      <x:c r="N58" s="43" t="str">
        <x:f>IF($A58="","",$L58*$J58)</x:f>
      </x:c>
      <x:c r="O58" s="34"/>
      <x:c r="P58" s="43" t="str">
        <x:f>IF($A58="","",$N58-$O58)</x:f>
      </x:c>
      <x:c r="Q58" s="45" t="n">
        <x:f>IFERROR($N58/$M58,0)</x:f>
        <x:v>0</x:v>
      </x:c>
      <x:c r="R58" s="45" t="n">
        <x:f>IFERROR($N58/$O58,0)</x:f>
        <x:v>0</x:v>
      </x:c>
      <x:c r="S58" s="38" t="str">
        <x:f>IF($A58="","",IF($J58&gt;=1,"CONCLUÍDA",IF(AND(Listas!$B$6&gt;$F58,$J58&lt;1),"ATRASADA",IF($J58&lt;$I58-Listas!$B$9,"EM ATRASO",IF($J58&gt;$I58+Listas!$B$9,"ADIANTADA","EM DIA")))))</x:f>
      </x:c>
      <x:c r="T58" s="38" t="str">
        <x:f>IF($A58="","",IF(AND($P58&lt;-$L58*Listas!$B$10,$K58&lt;-Listas!$B$9),"CUSTO E PRAZO",IF($P58&lt;-$L58*Listas!$B$10,"CUSTO ACIMA",IF($K58&lt;-Listas!$B$9,"ATRASO FÍSICO","CONTROLADO"))))</x:f>
      </x:c>
      <x:c r="U58" s="27"/>
      <x:c r="V58" s="1"/>
      <x:c r="W58" s="1"/>
    </x:row>
    <x:row r="59">
      <x:c r="A59" s="30"/>
      <x:c r="B59" s="30"/>
      <x:c r="C59" s="30"/>
      <x:c r="D59" s="30"/>
      <x:c r="E59" s="31"/>
      <x:c r="F59" s="31"/>
      <x:c r="G59" s="39" t="str">
        <x:f>IF(OR($E59="",$F59=""),"",$F59-$E59+1)</x:f>
      </x:c>
      <x:c r="H59" s="32"/>
      <x:c r="I59" s="41" t="str">
        <x:f>IF($A59="","",IF(Listas!$B$6&lt;$E59,0,IF(Listas!$B$6&gt;=$F59,1,(Listas!$B$6-$E59+1)/($F59-$E59+1))))</x:f>
      </x:c>
      <x:c r="J59" s="32"/>
      <x:c r="K59" s="41" t="str">
        <x:f>IF($A59="","",$J59-$I59)</x:f>
      </x:c>
      <x:c r="L59" s="34"/>
      <x:c r="M59" s="43" t="str">
        <x:f>IF($A59="","",$L59*$I59)</x:f>
      </x:c>
      <x:c r="N59" s="43" t="str">
        <x:f>IF($A59="","",$L59*$J59)</x:f>
      </x:c>
      <x:c r="O59" s="34"/>
      <x:c r="P59" s="43" t="str">
        <x:f>IF($A59="","",$N59-$O59)</x:f>
      </x:c>
      <x:c r="Q59" s="45" t="n">
        <x:f>IFERROR($N59/$M59,0)</x:f>
        <x:v>0</x:v>
      </x:c>
      <x:c r="R59" s="45" t="n">
        <x:f>IFERROR($N59/$O59,0)</x:f>
        <x:v>0</x:v>
      </x:c>
      <x:c r="S59" s="38" t="str">
        <x:f>IF($A59="","",IF($J59&gt;=1,"CONCLUÍDA",IF(AND(Listas!$B$6&gt;$F59,$J59&lt;1),"ATRASADA",IF($J59&lt;$I59-Listas!$B$9,"EM ATRASO",IF($J59&gt;$I59+Listas!$B$9,"ADIANTADA","EM DIA")))))</x:f>
      </x:c>
      <x:c r="T59" s="38" t="str">
        <x:f>IF($A59="","",IF(AND($P59&lt;-$L59*Listas!$B$10,$K59&lt;-Listas!$B$9),"CUSTO E PRAZO",IF($P59&lt;-$L59*Listas!$B$10,"CUSTO ACIMA",IF($K59&lt;-Listas!$B$9,"ATRASO FÍSICO","CONTROLADO"))))</x:f>
      </x:c>
      <x:c r="U59" s="27"/>
      <x:c r="V59" s="1"/>
      <x:c r="W59" s="1"/>
    </x:row>
    <x:row r="60">
      <x:c r="A60" s="30"/>
      <x:c r="B60" s="30"/>
      <x:c r="C60" s="30"/>
      <x:c r="D60" s="30"/>
      <x:c r="E60" s="31"/>
      <x:c r="F60" s="31"/>
      <x:c r="G60" s="39" t="str">
        <x:f>IF(OR($E60="",$F60=""),"",$F60-$E60+1)</x:f>
      </x:c>
      <x:c r="H60" s="32"/>
      <x:c r="I60" s="41" t="str">
        <x:f>IF($A60="","",IF(Listas!$B$6&lt;$E60,0,IF(Listas!$B$6&gt;=$F60,1,(Listas!$B$6-$E60+1)/($F60-$E60+1))))</x:f>
      </x:c>
      <x:c r="J60" s="32"/>
      <x:c r="K60" s="41" t="str">
        <x:f>IF($A60="","",$J60-$I60)</x:f>
      </x:c>
      <x:c r="L60" s="34"/>
      <x:c r="M60" s="43" t="str">
        <x:f>IF($A60="","",$L60*$I60)</x:f>
      </x:c>
      <x:c r="N60" s="43" t="str">
        <x:f>IF($A60="","",$L60*$J60)</x:f>
      </x:c>
      <x:c r="O60" s="34"/>
      <x:c r="P60" s="43" t="str">
        <x:f>IF($A60="","",$N60-$O60)</x:f>
      </x:c>
      <x:c r="Q60" s="45" t="n">
        <x:f>IFERROR($N60/$M60,0)</x:f>
        <x:v>0</x:v>
      </x:c>
      <x:c r="R60" s="45" t="n">
        <x:f>IFERROR($N60/$O60,0)</x:f>
        <x:v>0</x:v>
      </x:c>
      <x:c r="S60" s="38" t="str">
        <x:f>IF($A60="","",IF($J60&gt;=1,"CONCLUÍDA",IF(AND(Listas!$B$6&gt;$F60,$J60&lt;1),"ATRASADA",IF($J60&lt;$I60-Listas!$B$9,"EM ATRASO",IF($J60&gt;$I60+Listas!$B$9,"ADIANTADA","EM DIA")))))</x:f>
      </x:c>
      <x:c r="T60" s="38" t="str">
        <x:f>IF($A60="","",IF(AND($P60&lt;-$L60*Listas!$B$10,$K60&lt;-Listas!$B$9),"CUSTO E PRAZO",IF($P60&lt;-$L60*Listas!$B$10,"CUSTO ACIMA",IF($K60&lt;-Listas!$B$9,"ATRASO FÍSICO","CONTROLADO"))))</x:f>
      </x:c>
      <x:c r="U60" s="27"/>
      <x:c r="V60" s="1"/>
      <x:c r="W60" s="1"/>
    </x:row>
    <x:row r="61">
      <x:c r="A61" s="30"/>
      <x:c r="B61" s="30"/>
      <x:c r="C61" s="30"/>
      <x:c r="D61" s="30"/>
      <x:c r="E61" s="31"/>
      <x:c r="F61" s="31"/>
      <x:c r="G61" s="39" t="str">
        <x:f>IF(OR($E61="",$F61=""),"",$F61-$E61+1)</x:f>
      </x:c>
      <x:c r="H61" s="32"/>
      <x:c r="I61" s="41" t="str">
        <x:f>IF($A61="","",IF(Listas!$B$6&lt;$E61,0,IF(Listas!$B$6&gt;=$F61,1,(Listas!$B$6-$E61+1)/($F61-$E61+1))))</x:f>
      </x:c>
      <x:c r="J61" s="32"/>
      <x:c r="K61" s="41" t="str">
        <x:f>IF($A61="","",$J61-$I61)</x:f>
      </x:c>
      <x:c r="L61" s="34"/>
      <x:c r="M61" s="43" t="str">
        <x:f>IF($A61="","",$L61*$I61)</x:f>
      </x:c>
      <x:c r="N61" s="43" t="str">
        <x:f>IF($A61="","",$L61*$J61)</x:f>
      </x:c>
      <x:c r="O61" s="34"/>
      <x:c r="P61" s="43" t="str">
        <x:f>IF($A61="","",$N61-$O61)</x:f>
      </x:c>
      <x:c r="Q61" s="45" t="n">
        <x:f>IFERROR($N61/$M61,0)</x:f>
        <x:v>0</x:v>
      </x:c>
      <x:c r="R61" s="45" t="n">
        <x:f>IFERROR($N61/$O61,0)</x:f>
        <x:v>0</x:v>
      </x:c>
      <x:c r="S61" s="38" t="str">
        <x:f>IF($A61="","",IF($J61&gt;=1,"CONCLUÍDA",IF(AND(Listas!$B$6&gt;$F61,$J61&lt;1),"ATRASADA",IF($J61&lt;$I61-Listas!$B$9,"EM ATRASO",IF($J61&gt;$I61+Listas!$B$9,"ADIANTADA","EM DIA")))))</x:f>
      </x:c>
      <x:c r="T61" s="38" t="str">
        <x:f>IF($A61="","",IF(AND($P61&lt;-$L61*Listas!$B$10,$K61&lt;-Listas!$B$9),"CUSTO E PRAZO",IF($P61&lt;-$L61*Listas!$B$10,"CUSTO ACIMA",IF($K61&lt;-Listas!$B$9,"ATRASO FÍSICO","CONTROLADO"))))</x:f>
      </x:c>
      <x:c r="U61" s="27"/>
      <x:c r="V61" s="1"/>
      <x:c r="W61" s="1"/>
    </x:row>
    <x:row r="62">
      <x:c r="A62" s="30"/>
      <x:c r="B62" s="30"/>
      <x:c r="C62" s="30"/>
      <x:c r="D62" s="30"/>
      <x:c r="E62" s="31"/>
      <x:c r="F62" s="31"/>
      <x:c r="G62" s="39" t="str">
        <x:f>IF(OR($E62="",$F62=""),"",$F62-$E62+1)</x:f>
      </x:c>
      <x:c r="H62" s="32"/>
      <x:c r="I62" s="41" t="str">
        <x:f>IF($A62="","",IF(Listas!$B$6&lt;$E62,0,IF(Listas!$B$6&gt;=$F62,1,(Listas!$B$6-$E62+1)/($F62-$E62+1))))</x:f>
      </x:c>
      <x:c r="J62" s="32"/>
      <x:c r="K62" s="41" t="str">
        <x:f>IF($A62="","",$J62-$I62)</x:f>
      </x:c>
      <x:c r="L62" s="34"/>
      <x:c r="M62" s="43" t="str">
        <x:f>IF($A62="","",$L62*$I62)</x:f>
      </x:c>
      <x:c r="N62" s="43" t="str">
        <x:f>IF($A62="","",$L62*$J62)</x:f>
      </x:c>
      <x:c r="O62" s="34"/>
      <x:c r="P62" s="43" t="str">
        <x:f>IF($A62="","",$N62-$O62)</x:f>
      </x:c>
      <x:c r="Q62" s="45" t="n">
        <x:f>IFERROR($N62/$M62,0)</x:f>
        <x:v>0</x:v>
      </x:c>
      <x:c r="R62" s="45" t="n">
        <x:f>IFERROR($N62/$O62,0)</x:f>
        <x:v>0</x:v>
      </x:c>
      <x:c r="S62" s="38" t="str">
        <x:f>IF($A62="","",IF($J62&gt;=1,"CONCLUÍDA",IF(AND(Listas!$B$6&gt;$F62,$J62&lt;1),"ATRASADA",IF($J62&lt;$I62-Listas!$B$9,"EM ATRASO",IF($J62&gt;$I62+Listas!$B$9,"ADIANTADA","EM DIA")))))</x:f>
      </x:c>
      <x:c r="T62" s="38" t="str">
        <x:f>IF($A62="","",IF(AND($P62&lt;-$L62*Listas!$B$10,$K62&lt;-Listas!$B$9),"CUSTO E PRAZO",IF($P62&lt;-$L62*Listas!$B$10,"CUSTO ACIMA",IF($K62&lt;-Listas!$B$9,"ATRASO FÍSICO","CONTROLADO"))))</x:f>
      </x:c>
      <x:c r="U62" s="27"/>
      <x:c r="V62" s="1"/>
      <x:c r="W62" s="1"/>
    </x:row>
    <x:row r="63">
      <x:c r="A63" s="30"/>
      <x:c r="B63" s="30"/>
      <x:c r="C63" s="30"/>
      <x:c r="D63" s="30"/>
      <x:c r="E63" s="31"/>
      <x:c r="F63" s="31"/>
      <x:c r="G63" s="39" t="str">
        <x:f>IF(OR($E63="",$F63=""),"",$F63-$E63+1)</x:f>
      </x:c>
      <x:c r="H63" s="32"/>
      <x:c r="I63" s="41" t="str">
        <x:f>IF($A63="","",IF(Listas!$B$6&lt;$E63,0,IF(Listas!$B$6&gt;=$F63,1,(Listas!$B$6-$E63+1)/($F63-$E63+1))))</x:f>
      </x:c>
      <x:c r="J63" s="32"/>
      <x:c r="K63" s="41" t="str">
        <x:f>IF($A63="","",$J63-$I63)</x:f>
      </x:c>
      <x:c r="L63" s="34"/>
      <x:c r="M63" s="43" t="str">
        <x:f>IF($A63="","",$L63*$I63)</x:f>
      </x:c>
      <x:c r="N63" s="43" t="str">
        <x:f>IF($A63="","",$L63*$J63)</x:f>
      </x:c>
      <x:c r="O63" s="34"/>
      <x:c r="P63" s="43" t="str">
        <x:f>IF($A63="","",$N63-$O63)</x:f>
      </x:c>
      <x:c r="Q63" s="45" t="n">
        <x:f>IFERROR($N63/$M63,0)</x:f>
        <x:v>0</x:v>
      </x:c>
      <x:c r="R63" s="45" t="n">
        <x:f>IFERROR($N63/$O63,0)</x:f>
        <x:v>0</x:v>
      </x:c>
      <x:c r="S63" s="38" t="str">
        <x:f>IF($A63="","",IF($J63&gt;=1,"CONCLUÍDA",IF(AND(Listas!$B$6&gt;$F63,$J63&lt;1),"ATRASADA",IF($J63&lt;$I63-Listas!$B$9,"EM ATRASO",IF($J63&gt;$I63+Listas!$B$9,"ADIANTADA","EM DIA")))))</x:f>
      </x:c>
      <x:c r="T63" s="38" t="str">
        <x:f>IF($A63="","",IF(AND($P63&lt;-$L63*Listas!$B$10,$K63&lt;-Listas!$B$9),"CUSTO E PRAZO",IF($P63&lt;-$L63*Listas!$B$10,"CUSTO ACIMA",IF($K63&lt;-Listas!$B$9,"ATRASO FÍSICO","CONTROLADO"))))</x:f>
      </x:c>
      <x:c r="U63" s="27"/>
      <x:c r="V63" s="1"/>
      <x:c r="W63" s="1"/>
    </x:row>
    <x:row r="64">
      <x:c r="A64" s="30"/>
      <x:c r="B64" s="30"/>
      <x:c r="C64" s="30"/>
      <x:c r="D64" s="30"/>
      <x:c r="E64" s="31"/>
      <x:c r="F64" s="31"/>
      <x:c r="G64" s="39" t="str">
        <x:f>IF(OR($E64="",$F64=""),"",$F64-$E64+1)</x:f>
      </x:c>
      <x:c r="H64" s="32"/>
      <x:c r="I64" s="41" t="str">
        <x:f>IF($A64="","",IF(Listas!$B$6&lt;$E64,0,IF(Listas!$B$6&gt;=$F64,1,(Listas!$B$6-$E64+1)/($F64-$E64+1))))</x:f>
      </x:c>
      <x:c r="J64" s="32"/>
      <x:c r="K64" s="41" t="str">
        <x:f>IF($A64="","",$J64-$I64)</x:f>
      </x:c>
      <x:c r="L64" s="34"/>
      <x:c r="M64" s="43" t="str">
        <x:f>IF($A64="","",$L64*$I64)</x:f>
      </x:c>
      <x:c r="N64" s="43" t="str">
        <x:f>IF($A64="","",$L64*$J64)</x:f>
      </x:c>
      <x:c r="O64" s="34"/>
      <x:c r="P64" s="43" t="str">
        <x:f>IF($A64="","",$N64-$O64)</x:f>
      </x:c>
      <x:c r="Q64" s="45" t="n">
        <x:f>IFERROR($N64/$M64,0)</x:f>
        <x:v>0</x:v>
      </x:c>
      <x:c r="R64" s="45" t="n">
        <x:f>IFERROR($N64/$O64,0)</x:f>
        <x:v>0</x:v>
      </x:c>
      <x:c r="S64" s="38" t="str">
        <x:f>IF($A64="","",IF($J64&gt;=1,"CONCLUÍDA",IF(AND(Listas!$B$6&gt;$F64,$J64&lt;1),"ATRASADA",IF($J64&lt;$I64-Listas!$B$9,"EM ATRASO",IF($J64&gt;$I64+Listas!$B$9,"ADIANTADA","EM DIA")))))</x:f>
      </x:c>
      <x:c r="T64" s="38" t="str">
        <x:f>IF($A64="","",IF(AND($P64&lt;-$L64*Listas!$B$10,$K64&lt;-Listas!$B$9),"CUSTO E PRAZO",IF($P64&lt;-$L64*Listas!$B$10,"CUSTO ACIMA",IF($K64&lt;-Listas!$B$9,"ATRASO FÍSICO","CONTROLADO"))))</x:f>
      </x:c>
      <x:c r="U64" s="27"/>
      <x:c r="V64" s="1"/>
      <x:c r="W64" s="1"/>
    </x:row>
    <x:row r="65">
      <x:c r="A65" s="30"/>
      <x:c r="B65" s="30"/>
      <x:c r="C65" s="30"/>
      <x:c r="D65" s="30"/>
      <x:c r="E65" s="31"/>
      <x:c r="F65" s="31"/>
      <x:c r="G65" s="39" t="str">
        <x:f>IF(OR($E65="",$F65=""),"",$F65-$E65+1)</x:f>
      </x:c>
      <x:c r="H65" s="32"/>
      <x:c r="I65" s="41" t="str">
        <x:f>IF($A65="","",IF(Listas!$B$6&lt;$E65,0,IF(Listas!$B$6&gt;=$F65,1,(Listas!$B$6-$E65+1)/($F65-$E65+1))))</x:f>
      </x:c>
      <x:c r="J65" s="32"/>
      <x:c r="K65" s="41" t="str">
        <x:f>IF($A65="","",$J65-$I65)</x:f>
      </x:c>
      <x:c r="L65" s="34"/>
      <x:c r="M65" s="43" t="str">
        <x:f>IF($A65="","",$L65*$I65)</x:f>
      </x:c>
      <x:c r="N65" s="43" t="str">
        <x:f>IF($A65="","",$L65*$J65)</x:f>
      </x:c>
      <x:c r="O65" s="34"/>
      <x:c r="P65" s="43" t="str">
        <x:f>IF($A65="","",$N65-$O65)</x:f>
      </x:c>
      <x:c r="Q65" s="45" t="n">
        <x:f>IFERROR($N65/$M65,0)</x:f>
        <x:v>0</x:v>
      </x:c>
      <x:c r="R65" s="45" t="n">
        <x:f>IFERROR($N65/$O65,0)</x:f>
        <x:v>0</x:v>
      </x:c>
      <x:c r="S65" s="38" t="str">
        <x:f>IF($A65="","",IF($J65&gt;=1,"CONCLUÍDA",IF(AND(Listas!$B$6&gt;$F65,$J65&lt;1),"ATRASADA",IF($J65&lt;$I65-Listas!$B$9,"EM ATRASO",IF($J65&gt;$I65+Listas!$B$9,"ADIANTADA","EM DIA")))))</x:f>
      </x:c>
      <x:c r="T65" s="38" t="str">
        <x:f>IF($A65="","",IF(AND($P65&lt;-$L65*Listas!$B$10,$K65&lt;-Listas!$B$9),"CUSTO E PRAZO",IF($P65&lt;-$L65*Listas!$B$10,"CUSTO ACIMA",IF($K65&lt;-Listas!$B$9,"ATRASO FÍSICO","CONTROLADO"))))</x:f>
      </x:c>
      <x:c r="U65" s="27"/>
      <x:c r="V65" s="1"/>
      <x:c r="W65" s="1"/>
    </x:row>
    <x:row r="66">
      <x:c r="A66" s="30"/>
      <x:c r="B66" s="30"/>
      <x:c r="C66" s="30"/>
      <x:c r="D66" s="30"/>
      <x:c r="E66" s="31"/>
      <x:c r="F66" s="31"/>
      <x:c r="G66" s="39" t="str">
        <x:f>IF(OR($E66="",$F66=""),"",$F66-$E66+1)</x:f>
      </x:c>
      <x:c r="H66" s="32"/>
      <x:c r="I66" s="41" t="str">
        <x:f>IF($A66="","",IF(Listas!$B$6&lt;$E66,0,IF(Listas!$B$6&gt;=$F66,1,(Listas!$B$6-$E66+1)/($F66-$E66+1))))</x:f>
      </x:c>
      <x:c r="J66" s="32"/>
      <x:c r="K66" s="41" t="str">
        <x:f>IF($A66="","",$J66-$I66)</x:f>
      </x:c>
      <x:c r="L66" s="34"/>
      <x:c r="M66" s="43" t="str">
        <x:f>IF($A66="","",$L66*$I66)</x:f>
      </x:c>
      <x:c r="N66" s="43" t="str">
        <x:f>IF($A66="","",$L66*$J66)</x:f>
      </x:c>
      <x:c r="O66" s="34"/>
      <x:c r="P66" s="43" t="str">
        <x:f>IF($A66="","",$N66-$O66)</x:f>
      </x:c>
      <x:c r="Q66" s="45" t="n">
        <x:f>IFERROR($N66/$M66,0)</x:f>
        <x:v>0</x:v>
      </x:c>
      <x:c r="R66" s="45" t="n">
        <x:f>IFERROR($N66/$O66,0)</x:f>
        <x:v>0</x:v>
      </x:c>
      <x:c r="S66" s="38" t="str">
        <x:f>IF($A66="","",IF($J66&gt;=1,"CONCLUÍDA",IF(AND(Listas!$B$6&gt;$F66,$J66&lt;1),"ATRASADA",IF($J66&lt;$I66-Listas!$B$9,"EM ATRASO",IF($J66&gt;$I66+Listas!$B$9,"ADIANTADA","EM DIA")))))</x:f>
      </x:c>
      <x:c r="T66" s="38" t="str">
        <x:f>IF($A66="","",IF(AND($P66&lt;-$L66*Listas!$B$10,$K66&lt;-Listas!$B$9),"CUSTO E PRAZO",IF($P66&lt;-$L66*Listas!$B$10,"CUSTO ACIMA",IF($K66&lt;-Listas!$B$9,"ATRASO FÍSICO","CONTROLADO"))))</x:f>
      </x:c>
      <x:c r="U66" s="27"/>
      <x:c r="V66" s="1"/>
      <x:c r="W66" s="1"/>
    </x:row>
    <x:row r="67">
      <x:c r="A67" s="30"/>
      <x:c r="B67" s="30"/>
      <x:c r="C67" s="30"/>
      <x:c r="D67" s="30"/>
      <x:c r="E67" s="31"/>
      <x:c r="F67" s="31"/>
      <x:c r="G67" s="39" t="str">
        <x:f>IF(OR($E67="",$F67=""),"",$F67-$E67+1)</x:f>
      </x:c>
      <x:c r="H67" s="32"/>
      <x:c r="I67" s="41" t="str">
        <x:f>IF($A67="","",IF(Listas!$B$6&lt;$E67,0,IF(Listas!$B$6&gt;=$F67,1,(Listas!$B$6-$E67+1)/($F67-$E67+1))))</x:f>
      </x:c>
      <x:c r="J67" s="32"/>
      <x:c r="K67" s="41" t="str">
        <x:f>IF($A67="","",$J67-$I67)</x:f>
      </x:c>
      <x:c r="L67" s="34"/>
      <x:c r="M67" s="43" t="str">
        <x:f>IF($A67="","",$L67*$I67)</x:f>
      </x:c>
      <x:c r="N67" s="43" t="str">
        <x:f>IF($A67="","",$L67*$J67)</x:f>
      </x:c>
      <x:c r="O67" s="34"/>
      <x:c r="P67" s="43" t="str">
        <x:f>IF($A67="","",$N67-$O67)</x:f>
      </x:c>
      <x:c r="Q67" s="45" t="n">
        <x:f>IFERROR($N67/$M67,0)</x:f>
        <x:v>0</x:v>
      </x:c>
      <x:c r="R67" s="45" t="n">
        <x:f>IFERROR($N67/$O67,0)</x:f>
        <x:v>0</x:v>
      </x:c>
      <x:c r="S67" s="38" t="str">
        <x:f>IF($A67="","",IF($J67&gt;=1,"CONCLUÍDA",IF(AND(Listas!$B$6&gt;$F67,$J67&lt;1),"ATRASADA",IF($J67&lt;$I67-Listas!$B$9,"EM ATRASO",IF($J67&gt;$I67+Listas!$B$9,"ADIANTADA","EM DIA")))))</x:f>
      </x:c>
      <x:c r="T67" s="38" t="str">
        <x:f>IF($A67="","",IF(AND($P67&lt;-$L67*Listas!$B$10,$K67&lt;-Listas!$B$9),"CUSTO E PRAZO",IF($P67&lt;-$L67*Listas!$B$10,"CUSTO ACIMA",IF($K67&lt;-Listas!$B$9,"ATRASO FÍSICO","CONTROLADO"))))</x:f>
      </x:c>
      <x:c r="U67" s="27"/>
      <x:c r="V67" s="1"/>
      <x:c r="W67" s="1"/>
    </x:row>
    <x:row r="68">
      <x:c r="A68" s="30"/>
      <x:c r="B68" s="30"/>
      <x:c r="C68" s="30"/>
      <x:c r="D68" s="30"/>
      <x:c r="E68" s="31"/>
      <x:c r="F68" s="31"/>
      <x:c r="G68" s="39" t="str">
        <x:f>IF(OR($E68="",$F68=""),"",$F68-$E68+1)</x:f>
      </x:c>
      <x:c r="H68" s="32"/>
      <x:c r="I68" s="41" t="str">
        <x:f>IF($A68="","",IF(Listas!$B$6&lt;$E68,0,IF(Listas!$B$6&gt;=$F68,1,(Listas!$B$6-$E68+1)/($F68-$E68+1))))</x:f>
      </x:c>
      <x:c r="J68" s="32"/>
      <x:c r="K68" s="41" t="str">
        <x:f>IF($A68="","",$J68-$I68)</x:f>
      </x:c>
      <x:c r="L68" s="34"/>
      <x:c r="M68" s="43" t="str">
        <x:f>IF($A68="","",$L68*$I68)</x:f>
      </x:c>
      <x:c r="N68" s="43" t="str">
        <x:f>IF($A68="","",$L68*$J68)</x:f>
      </x:c>
      <x:c r="O68" s="34"/>
      <x:c r="P68" s="43" t="str">
        <x:f>IF($A68="","",$N68-$O68)</x:f>
      </x:c>
      <x:c r="Q68" s="45" t="n">
        <x:f>IFERROR($N68/$M68,0)</x:f>
        <x:v>0</x:v>
      </x:c>
      <x:c r="R68" s="45" t="n">
        <x:f>IFERROR($N68/$O68,0)</x:f>
        <x:v>0</x:v>
      </x:c>
      <x:c r="S68" s="38" t="str">
        <x:f>IF($A68="","",IF($J68&gt;=1,"CONCLUÍDA",IF(AND(Listas!$B$6&gt;$F68,$J68&lt;1),"ATRASADA",IF($J68&lt;$I68-Listas!$B$9,"EM ATRASO",IF($J68&gt;$I68+Listas!$B$9,"ADIANTADA","EM DIA")))))</x:f>
      </x:c>
      <x:c r="T68" s="38" t="str">
        <x:f>IF($A68="","",IF(AND($P68&lt;-$L68*Listas!$B$10,$K68&lt;-Listas!$B$9),"CUSTO E PRAZO",IF($P68&lt;-$L68*Listas!$B$10,"CUSTO ACIMA",IF($K68&lt;-Listas!$B$9,"ATRASO FÍSICO","CONTROLADO"))))</x:f>
      </x:c>
      <x:c r="U68" s="27"/>
      <x:c r="V68" s="1"/>
      <x:c r="W68" s="1"/>
    </x:row>
    <x:row r="69">
      <x:c r="A69" s="30"/>
      <x:c r="B69" s="30"/>
      <x:c r="C69" s="30"/>
      <x:c r="D69" s="30"/>
      <x:c r="E69" s="31"/>
      <x:c r="F69" s="31"/>
      <x:c r="G69" s="39" t="str">
        <x:f>IF(OR($E69="",$F69=""),"",$F69-$E69+1)</x:f>
      </x:c>
      <x:c r="H69" s="32"/>
      <x:c r="I69" s="41" t="str">
        <x:f>IF($A69="","",IF(Listas!$B$6&lt;$E69,0,IF(Listas!$B$6&gt;=$F69,1,(Listas!$B$6-$E69+1)/($F69-$E69+1))))</x:f>
      </x:c>
      <x:c r="J69" s="32"/>
      <x:c r="K69" s="41" t="str">
        <x:f>IF($A69="","",$J69-$I69)</x:f>
      </x:c>
      <x:c r="L69" s="34"/>
      <x:c r="M69" s="43" t="str">
        <x:f>IF($A69="","",$L69*$I69)</x:f>
      </x:c>
      <x:c r="N69" s="43" t="str">
        <x:f>IF($A69="","",$L69*$J69)</x:f>
      </x:c>
      <x:c r="O69" s="34"/>
      <x:c r="P69" s="43" t="str">
        <x:f>IF($A69="","",$N69-$O69)</x:f>
      </x:c>
      <x:c r="Q69" s="45" t="n">
        <x:f>IFERROR($N69/$M69,0)</x:f>
        <x:v>0</x:v>
      </x:c>
      <x:c r="R69" s="45" t="n">
        <x:f>IFERROR($N69/$O69,0)</x:f>
        <x:v>0</x:v>
      </x:c>
      <x:c r="S69" s="38" t="str">
        <x:f>IF($A69="","",IF($J69&gt;=1,"CONCLUÍDA",IF(AND(Listas!$B$6&gt;$F69,$J69&lt;1),"ATRASADA",IF($J69&lt;$I69-Listas!$B$9,"EM ATRASO",IF($J69&gt;$I69+Listas!$B$9,"ADIANTADA","EM DIA")))))</x:f>
      </x:c>
      <x:c r="T69" s="38" t="str">
        <x:f>IF($A69="","",IF(AND($P69&lt;-$L69*Listas!$B$10,$K69&lt;-Listas!$B$9),"CUSTO E PRAZO",IF($P69&lt;-$L69*Listas!$B$10,"CUSTO ACIMA",IF($K69&lt;-Listas!$B$9,"ATRASO FÍSICO","CONTROLADO"))))</x:f>
      </x:c>
      <x:c r="U69" s="27"/>
      <x:c r="V69" s="1"/>
      <x:c r="W69" s="1"/>
    </x:row>
    <x:row r="70">
      <x:c r="A70" s="30"/>
      <x:c r="B70" s="30"/>
      <x:c r="C70" s="30"/>
      <x:c r="D70" s="30"/>
      <x:c r="E70" s="31"/>
      <x:c r="F70" s="31"/>
      <x:c r="G70" s="39" t="str">
        <x:f>IF(OR($E70="",$F70=""),"",$F70-$E70+1)</x:f>
      </x:c>
      <x:c r="H70" s="32"/>
      <x:c r="I70" s="41" t="str">
        <x:f>IF($A70="","",IF(Listas!$B$6&lt;$E70,0,IF(Listas!$B$6&gt;=$F70,1,(Listas!$B$6-$E70+1)/($F70-$E70+1))))</x:f>
      </x:c>
      <x:c r="J70" s="32"/>
      <x:c r="K70" s="41" t="str">
        <x:f>IF($A70="","",$J70-$I70)</x:f>
      </x:c>
      <x:c r="L70" s="34"/>
      <x:c r="M70" s="43" t="str">
        <x:f>IF($A70="","",$L70*$I70)</x:f>
      </x:c>
      <x:c r="N70" s="43" t="str">
        <x:f>IF($A70="","",$L70*$J70)</x:f>
      </x:c>
      <x:c r="O70" s="34"/>
      <x:c r="P70" s="43" t="str">
        <x:f>IF($A70="","",$N70-$O70)</x:f>
      </x:c>
      <x:c r="Q70" s="45" t="n">
        <x:f>IFERROR($N70/$M70,0)</x:f>
        <x:v>0</x:v>
      </x:c>
      <x:c r="R70" s="45" t="n">
        <x:f>IFERROR($N70/$O70,0)</x:f>
        <x:v>0</x:v>
      </x:c>
      <x:c r="S70" s="38" t="str">
        <x:f>IF($A70="","",IF($J70&gt;=1,"CONCLUÍDA",IF(AND(Listas!$B$6&gt;$F70,$J70&lt;1),"ATRASADA",IF($J70&lt;$I70-Listas!$B$9,"EM ATRASO",IF($J70&gt;$I70+Listas!$B$9,"ADIANTADA","EM DIA")))))</x:f>
      </x:c>
      <x:c r="T70" s="38" t="str">
        <x:f>IF($A70="","",IF(AND($P70&lt;-$L70*Listas!$B$10,$K70&lt;-Listas!$B$9),"CUSTO E PRAZO",IF($P70&lt;-$L70*Listas!$B$10,"CUSTO ACIMA",IF($K70&lt;-Listas!$B$9,"ATRASO FÍSICO","CONTROLADO"))))</x:f>
      </x:c>
      <x:c r="U70" s="27"/>
      <x:c r="V70" s="1"/>
      <x:c r="W70" s="1"/>
    </x:row>
    <x:row r="71">
      <x:c r="A71" s="30"/>
      <x:c r="B71" s="30"/>
      <x:c r="C71" s="30"/>
      <x:c r="D71" s="30"/>
      <x:c r="E71" s="31"/>
      <x:c r="F71" s="31"/>
      <x:c r="G71" s="39" t="str">
        <x:f>IF(OR($E71="",$F71=""),"",$F71-$E71+1)</x:f>
      </x:c>
      <x:c r="H71" s="32"/>
      <x:c r="I71" s="41" t="str">
        <x:f>IF($A71="","",IF(Listas!$B$6&lt;$E71,0,IF(Listas!$B$6&gt;=$F71,1,(Listas!$B$6-$E71+1)/($F71-$E71+1))))</x:f>
      </x:c>
      <x:c r="J71" s="32"/>
      <x:c r="K71" s="41" t="str">
        <x:f>IF($A71="","",$J71-$I71)</x:f>
      </x:c>
      <x:c r="L71" s="34"/>
      <x:c r="M71" s="43" t="str">
        <x:f>IF($A71="","",$L71*$I71)</x:f>
      </x:c>
      <x:c r="N71" s="43" t="str">
        <x:f>IF($A71="","",$L71*$J71)</x:f>
      </x:c>
      <x:c r="O71" s="34"/>
      <x:c r="P71" s="43" t="str">
        <x:f>IF($A71="","",$N71-$O71)</x:f>
      </x:c>
      <x:c r="Q71" s="45" t="n">
        <x:f>IFERROR($N71/$M71,0)</x:f>
        <x:v>0</x:v>
      </x:c>
      <x:c r="R71" s="45" t="n">
        <x:f>IFERROR($N71/$O71,0)</x:f>
        <x:v>0</x:v>
      </x:c>
      <x:c r="S71" s="38" t="str">
        <x:f>IF($A71="","",IF($J71&gt;=1,"CONCLUÍDA",IF(AND(Listas!$B$6&gt;$F71,$J71&lt;1),"ATRASADA",IF($J71&lt;$I71-Listas!$B$9,"EM ATRASO",IF($J71&gt;$I71+Listas!$B$9,"ADIANTADA","EM DIA")))))</x:f>
      </x:c>
      <x:c r="T71" s="38" t="str">
        <x:f>IF($A71="","",IF(AND($P71&lt;-$L71*Listas!$B$10,$K71&lt;-Listas!$B$9),"CUSTO E PRAZO",IF($P71&lt;-$L71*Listas!$B$10,"CUSTO ACIMA",IF($K71&lt;-Listas!$B$9,"ATRASO FÍSICO","CONTROLADO"))))</x:f>
      </x:c>
      <x:c r="U71" s="27"/>
      <x:c r="V71" s="1"/>
      <x:c r="W71" s="1"/>
    </x:row>
    <x:row r="72">
      <x:c r="A72" s="30"/>
      <x:c r="B72" s="30"/>
      <x:c r="C72" s="30"/>
      <x:c r="D72" s="30"/>
      <x:c r="E72" s="31"/>
      <x:c r="F72" s="31"/>
      <x:c r="G72" s="39" t="str">
        <x:f>IF(OR($E72="",$F72=""),"",$F72-$E72+1)</x:f>
      </x:c>
      <x:c r="H72" s="32"/>
      <x:c r="I72" s="41" t="str">
        <x:f>IF($A72="","",IF(Listas!$B$6&lt;$E72,0,IF(Listas!$B$6&gt;=$F72,1,(Listas!$B$6-$E72+1)/($F72-$E72+1))))</x:f>
      </x:c>
      <x:c r="J72" s="32"/>
      <x:c r="K72" s="41" t="str">
        <x:f>IF($A72="","",$J72-$I72)</x:f>
      </x:c>
      <x:c r="L72" s="34"/>
      <x:c r="M72" s="43" t="str">
        <x:f>IF($A72="","",$L72*$I72)</x:f>
      </x:c>
      <x:c r="N72" s="43" t="str">
        <x:f>IF($A72="","",$L72*$J72)</x:f>
      </x:c>
      <x:c r="O72" s="34"/>
      <x:c r="P72" s="43" t="str">
        <x:f>IF($A72="","",$N72-$O72)</x:f>
      </x:c>
      <x:c r="Q72" s="45" t="n">
        <x:f>IFERROR($N72/$M72,0)</x:f>
        <x:v>0</x:v>
      </x:c>
      <x:c r="R72" s="45" t="n">
        <x:f>IFERROR($N72/$O72,0)</x:f>
        <x:v>0</x:v>
      </x:c>
      <x:c r="S72" s="38" t="str">
        <x:f>IF($A72="","",IF($J72&gt;=1,"CONCLUÍDA",IF(AND(Listas!$B$6&gt;$F72,$J72&lt;1),"ATRASADA",IF($J72&lt;$I72-Listas!$B$9,"EM ATRASO",IF($J72&gt;$I72+Listas!$B$9,"ADIANTADA","EM DIA")))))</x:f>
      </x:c>
      <x:c r="T72" s="38" t="str">
        <x:f>IF($A72="","",IF(AND($P72&lt;-$L72*Listas!$B$10,$K72&lt;-Listas!$B$9),"CUSTO E PRAZO",IF($P72&lt;-$L72*Listas!$B$10,"CUSTO ACIMA",IF($K72&lt;-Listas!$B$9,"ATRASO FÍSICO","CONTROLADO"))))</x:f>
      </x:c>
      <x:c r="U72" s="27"/>
      <x:c r="V72" s="1"/>
      <x:c r="W72" s="1"/>
    </x:row>
    <x:row r="73">
      <x:c r="A73" s="30"/>
      <x:c r="B73" s="30"/>
      <x:c r="C73" s="30"/>
      <x:c r="D73" s="30"/>
      <x:c r="E73" s="31"/>
      <x:c r="F73" s="31"/>
      <x:c r="G73" s="39" t="str">
        <x:f>IF(OR($E73="",$F73=""),"",$F73-$E73+1)</x:f>
      </x:c>
      <x:c r="H73" s="32"/>
      <x:c r="I73" s="41" t="str">
        <x:f>IF($A73="","",IF(Listas!$B$6&lt;$E73,0,IF(Listas!$B$6&gt;=$F73,1,(Listas!$B$6-$E73+1)/($F73-$E73+1))))</x:f>
      </x:c>
      <x:c r="J73" s="32"/>
      <x:c r="K73" s="41" t="str">
        <x:f>IF($A73="","",$J73-$I73)</x:f>
      </x:c>
      <x:c r="L73" s="34"/>
      <x:c r="M73" s="43" t="str">
        <x:f>IF($A73="","",$L73*$I73)</x:f>
      </x:c>
      <x:c r="N73" s="43" t="str">
        <x:f>IF($A73="","",$L73*$J73)</x:f>
      </x:c>
      <x:c r="O73" s="34"/>
      <x:c r="P73" s="43" t="str">
        <x:f>IF($A73="","",$N73-$O73)</x:f>
      </x:c>
      <x:c r="Q73" s="45" t="n">
        <x:f>IFERROR($N73/$M73,0)</x:f>
        <x:v>0</x:v>
      </x:c>
      <x:c r="R73" s="45" t="n">
        <x:f>IFERROR($N73/$O73,0)</x:f>
        <x:v>0</x:v>
      </x:c>
      <x:c r="S73" s="38" t="str">
        <x:f>IF($A73="","",IF($J73&gt;=1,"CONCLUÍDA",IF(AND(Listas!$B$6&gt;$F73,$J73&lt;1),"ATRASADA",IF($J73&lt;$I73-Listas!$B$9,"EM ATRASO",IF($J73&gt;$I73+Listas!$B$9,"ADIANTADA","EM DIA")))))</x:f>
      </x:c>
      <x:c r="T73" s="38" t="str">
        <x:f>IF($A73="","",IF(AND($P73&lt;-$L73*Listas!$B$10,$K73&lt;-Listas!$B$9),"CUSTO E PRAZO",IF($P73&lt;-$L73*Listas!$B$10,"CUSTO ACIMA",IF($K73&lt;-Listas!$B$9,"ATRASO FÍSICO","CONTROLADO"))))</x:f>
      </x:c>
      <x:c r="U73" s="27"/>
      <x:c r="V73" s="1"/>
      <x:c r="W73" s="1"/>
    </x:row>
    <x:row r="74">
      <x:c r="A74" s="30"/>
      <x:c r="B74" s="30"/>
      <x:c r="C74" s="30"/>
      <x:c r="D74" s="30"/>
      <x:c r="E74" s="31"/>
      <x:c r="F74" s="31"/>
      <x:c r="G74" s="39" t="str">
        <x:f>IF(OR($E74="",$F74=""),"",$F74-$E74+1)</x:f>
      </x:c>
      <x:c r="H74" s="32"/>
      <x:c r="I74" s="41" t="str">
        <x:f>IF($A74="","",IF(Listas!$B$6&lt;$E74,0,IF(Listas!$B$6&gt;=$F74,1,(Listas!$B$6-$E74+1)/($F74-$E74+1))))</x:f>
      </x:c>
      <x:c r="J74" s="32"/>
      <x:c r="K74" s="41" t="str">
        <x:f>IF($A74="","",$J74-$I74)</x:f>
      </x:c>
      <x:c r="L74" s="34"/>
      <x:c r="M74" s="43" t="str">
        <x:f>IF($A74="","",$L74*$I74)</x:f>
      </x:c>
      <x:c r="N74" s="43" t="str">
        <x:f>IF($A74="","",$L74*$J74)</x:f>
      </x:c>
      <x:c r="O74" s="34"/>
      <x:c r="P74" s="43" t="str">
        <x:f>IF($A74="","",$N74-$O74)</x:f>
      </x:c>
      <x:c r="Q74" s="45" t="n">
        <x:f>IFERROR($N74/$M74,0)</x:f>
        <x:v>0</x:v>
      </x:c>
      <x:c r="R74" s="45" t="n">
        <x:f>IFERROR($N74/$O74,0)</x:f>
        <x:v>0</x:v>
      </x:c>
      <x:c r="S74" s="38" t="str">
        <x:f>IF($A74="","",IF($J74&gt;=1,"CONCLUÍDA",IF(AND(Listas!$B$6&gt;$F74,$J74&lt;1),"ATRASADA",IF($J74&lt;$I74-Listas!$B$9,"EM ATRASO",IF($J74&gt;$I74+Listas!$B$9,"ADIANTADA","EM DIA")))))</x:f>
      </x:c>
      <x:c r="T74" s="38" t="str">
        <x:f>IF($A74="","",IF(AND($P74&lt;-$L74*Listas!$B$10,$K74&lt;-Listas!$B$9),"CUSTO E PRAZO",IF($P74&lt;-$L74*Listas!$B$10,"CUSTO ACIMA",IF($K74&lt;-Listas!$B$9,"ATRASO FÍSICO","CONTROLADO"))))</x:f>
      </x:c>
      <x:c r="U74" s="27"/>
      <x:c r="V74" s="1"/>
      <x:c r="W74" s="1"/>
    </x:row>
    <x:row r="75">
      <x:c r="A75" s="30"/>
      <x:c r="B75" s="30"/>
      <x:c r="C75" s="30"/>
      <x:c r="D75" s="30"/>
      <x:c r="E75" s="31"/>
      <x:c r="F75" s="31"/>
      <x:c r="G75" s="39" t="str">
        <x:f>IF(OR($E75="",$F75=""),"",$F75-$E75+1)</x:f>
      </x:c>
      <x:c r="H75" s="32"/>
      <x:c r="I75" s="41" t="str">
        <x:f>IF($A75="","",IF(Listas!$B$6&lt;$E75,0,IF(Listas!$B$6&gt;=$F75,1,(Listas!$B$6-$E75+1)/($F75-$E75+1))))</x:f>
      </x:c>
      <x:c r="J75" s="32"/>
      <x:c r="K75" s="41" t="str">
        <x:f>IF($A75="","",$J75-$I75)</x:f>
      </x:c>
      <x:c r="L75" s="34"/>
      <x:c r="M75" s="43" t="str">
        <x:f>IF($A75="","",$L75*$I75)</x:f>
      </x:c>
      <x:c r="N75" s="43" t="str">
        <x:f>IF($A75="","",$L75*$J75)</x:f>
      </x:c>
      <x:c r="O75" s="34"/>
      <x:c r="P75" s="43" t="str">
        <x:f>IF($A75="","",$N75-$O75)</x:f>
      </x:c>
      <x:c r="Q75" s="45" t="n">
        <x:f>IFERROR($N75/$M75,0)</x:f>
        <x:v>0</x:v>
      </x:c>
      <x:c r="R75" s="45" t="n">
        <x:f>IFERROR($N75/$O75,0)</x:f>
        <x:v>0</x:v>
      </x:c>
      <x:c r="S75" s="38" t="str">
        <x:f>IF($A75="","",IF($J75&gt;=1,"CONCLUÍDA",IF(AND(Listas!$B$6&gt;$F75,$J75&lt;1),"ATRASADA",IF($J75&lt;$I75-Listas!$B$9,"EM ATRASO",IF($J75&gt;$I75+Listas!$B$9,"ADIANTADA","EM DIA")))))</x:f>
      </x:c>
      <x:c r="T75" s="38" t="str">
        <x:f>IF($A75="","",IF(AND($P75&lt;-$L75*Listas!$B$10,$K75&lt;-Listas!$B$9),"CUSTO E PRAZO",IF($P75&lt;-$L75*Listas!$B$10,"CUSTO ACIMA",IF($K75&lt;-Listas!$B$9,"ATRASO FÍSICO","CONTROLADO"))))</x:f>
      </x:c>
      <x:c r="U75" s="27"/>
      <x:c r="V75" s="1"/>
      <x:c r="W75" s="1"/>
    </x:row>
    <x:row r="76">
      <x:c r="A76" s="30"/>
      <x:c r="B76" s="30"/>
      <x:c r="C76" s="30"/>
      <x:c r="D76" s="30"/>
      <x:c r="E76" s="31"/>
      <x:c r="F76" s="31"/>
      <x:c r="G76" s="39" t="str">
        <x:f>IF(OR($E76="",$F76=""),"",$F76-$E76+1)</x:f>
      </x:c>
      <x:c r="H76" s="32"/>
      <x:c r="I76" s="41" t="str">
        <x:f>IF($A76="","",IF(Listas!$B$6&lt;$E76,0,IF(Listas!$B$6&gt;=$F76,1,(Listas!$B$6-$E76+1)/($F76-$E76+1))))</x:f>
      </x:c>
      <x:c r="J76" s="32"/>
      <x:c r="K76" s="41" t="str">
        <x:f>IF($A76="","",$J76-$I76)</x:f>
      </x:c>
      <x:c r="L76" s="34"/>
      <x:c r="M76" s="43" t="str">
        <x:f>IF($A76="","",$L76*$I76)</x:f>
      </x:c>
      <x:c r="N76" s="43" t="str">
        <x:f>IF($A76="","",$L76*$J76)</x:f>
      </x:c>
      <x:c r="O76" s="34"/>
      <x:c r="P76" s="43" t="str">
        <x:f>IF($A76="","",$N76-$O76)</x:f>
      </x:c>
      <x:c r="Q76" s="45" t="n">
        <x:f>IFERROR($N76/$M76,0)</x:f>
        <x:v>0</x:v>
      </x:c>
      <x:c r="R76" s="45" t="n">
        <x:f>IFERROR($N76/$O76,0)</x:f>
        <x:v>0</x:v>
      </x:c>
      <x:c r="S76" s="38" t="str">
        <x:f>IF($A76="","",IF($J76&gt;=1,"CONCLUÍDA",IF(AND(Listas!$B$6&gt;$F76,$J76&lt;1),"ATRASADA",IF($J76&lt;$I76-Listas!$B$9,"EM ATRASO",IF($J76&gt;$I76+Listas!$B$9,"ADIANTADA","EM DIA")))))</x:f>
      </x:c>
      <x:c r="T76" s="38" t="str">
        <x:f>IF($A76="","",IF(AND($P76&lt;-$L76*Listas!$B$10,$K76&lt;-Listas!$B$9),"CUSTO E PRAZO",IF($P76&lt;-$L76*Listas!$B$10,"CUSTO ACIMA",IF($K76&lt;-Listas!$B$9,"ATRASO FÍSICO","CONTROLADO"))))</x:f>
      </x:c>
      <x:c r="U76" s="27"/>
      <x:c r="V76" s="1"/>
      <x:c r="W76" s="1"/>
    </x:row>
    <x:row r="77">
      <x:c r="A77" s="30"/>
      <x:c r="B77" s="30"/>
      <x:c r="C77" s="30"/>
      <x:c r="D77" s="30"/>
      <x:c r="E77" s="31"/>
      <x:c r="F77" s="31"/>
      <x:c r="G77" s="39" t="str">
        <x:f>IF(OR($E77="",$F77=""),"",$F77-$E77+1)</x:f>
      </x:c>
      <x:c r="H77" s="32"/>
      <x:c r="I77" s="41" t="str">
        <x:f>IF($A77="","",IF(Listas!$B$6&lt;$E77,0,IF(Listas!$B$6&gt;=$F77,1,(Listas!$B$6-$E77+1)/($F77-$E77+1))))</x:f>
      </x:c>
      <x:c r="J77" s="32"/>
      <x:c r="K77" s="41" t="str">
        <x:f>IF($A77="","",$J77-$I77)</x:f>
      </x:c>
      <x:c r="L77" s="34"/>
      <x:c r="M77" s="43" t="str">
        <x:f>IF($A77="","",$L77*$I77)</x:f>
      </x:c>
      <x:c r="N77" s="43" t="str">
        <x:f>IF($A77="","",$L77*$J77)</x:f>
      </x:c>
      <x:c r="O77" s="34"/>
      <x:c r="P77" s="43" t="str">
        <x:f>IF($A77="","",$N77-$O77)</x:f>
      </x:c>
      <x:c r="Q77" s="45" t="n">
        <x:f>IFERROR($N77/$M77,0)</x:f>
        <x:v>0</x:v>
      </x:c>
      <x:c r="R77" s="45" t="n">
        <x:f>IFERROR($N77/$O77,0)</x:f>
        <x:v>0</x:v>
      </x:c>
      <x:c r="S77" s="38" t="str">
        <x:f>IF($A77="","",IF($J77&gt;=1,"CONCLUÍDA",IF(AND(Listas!$B$6&gt;$F77,$J77&lt;1),"ATRASADA",IF($J77&lt;$I77-Listas!$B$9,"EM ATRASO",IF($J77&gt;$I77+Listas!$B$9,"ADIANTADA","EM DIA")))))</x:f>
      </x:c>
      <x:c r="T77" s="38" t="str">
        <x:f>IF($A77="","",IF(AND($P77&lt;-$L77*Listas!$B$10,$K77&lt;-Listas!$B$9),"CUSTO E PRAZO",IF($P77&lt;-$L77*Listas!$B$10,"CUSTO ACIMA",IF($K77&lt;-Listas!$B$9,"ATRASO FÍSICO","CONTROLADO"))))</x:f>
      </x:c>
      <x:c r="U77" s="27"/>
      <x:c r="V77" s="1"/>
      <x:c r="W77" s="1"/>
    </x:row>
    <x:row r="78">
      <x:c r="A78" s="30"/>
      <x:c r="B78" s="30"/>
      <x:c r="C78" s="30"/>
      <x:c r="D78" s="30"/>
      <x:c r="E78" s="31"/>
      <x:c r="F78" s="31"/>
      <x:c r="G78" s="39" t="str">
        <x:f>IF(OR($E78="",$F78=""),"",$F78-$E78+1)</x:f>
      </x:c>
      <x:c r="H78" s="32"/>
      <x:c r="I78" s="41" t="str">
        <x:f>IF($A78="","",IF(Listas!$B$6&lt;$E78,0,IF(Listas!$B$6&gt;=$F78,1,(Listas!$B$6-$E78+1)/($F78-$E78+1))))</x:f>
      </x:c>
      <x:c r="J78" s="32"/>
      <x:c r="K78" s="41" t="str">
        <x:f>IF($A78="","",$J78-$I78)</x:f>
      </x:c>
      <x:c r="L78" s="34"/>
      <x:c r="M78" s="43" t="str">
        <x:f>IF($A78="","",$L78*$I78)</x:f>
      </x:c>
      <x:c r="N78" s="43" t="str">
        <x:f>IF($A78="","",$L78*$J78)</x:f>
      </x:c>
      <x:c r="O78" s="34"/>
      <x:c r="P78" s="43" t="str">
        <x:f>IF($A78="","",$N78-$O78)</x:f>
      </x:c>
      <x:c r="Q78" s="45" t="n">
        <x:f>IFERROR($N78/$M78,0)</x:f>
        <x:v>0</x:v>
      </x:c>
      <x:c r="R78" s="45" t="n">
        <x:f>IFERROR($N78/$O78,0)</x:f>
        <x:v>0</x:v>
      </x:c>
      <x:c r="S78" s="38" t="str">
        <x:f>IF($A78="","",IF($J78&gt;=1,"CONCLUÍDA",IF(AND(Listas!$B$6&gt;$F78,$J78&lt;1),"ATRASADA",IF($J78&lt;$I78-Listas!$B$9,"EM ATRASO",IF($J78&gt;$I78+Listas!$B$9,"ADIANTADA","EM DIA")))))</x:f>
      </x:c>
      <x:c r="T78" s="38" t="str">
        <x:f>IF($A78="","",IF(AND($P78&lt;-$L78*Listas!$B$10,$K78&lt;-Listas!$B$9),"CUSTO E PRAZO",IF($P78&lt;-$L78*Listas!$B$10,"CUSTO ACIMA",IF($K78&lt;-Listas!$B$9,"ATRASO FÍSICO","CONTROLADO"))))</x:f>
      </x:c>
      <x:c r="U78" s="27"/>
      <x:c r="V78" s="1"/>
      <x:c r="W78" s="1"/>
    </x:row>
    <x:row r="79">
      <x:c r="A79" s="30"/>
      <x:c r="B79" s="30"/>
      <x:c r="C79" s="30"/>
      <x:c r="D79" s="30"/>
      <x:c r="E79" s="31"/>
      <x:c r="F79" s="31"/>
      <x:c r="G79" s="39" t="str">
        <x:f>IF(OR($E79="",$F79=""),"",$F79-$E79+1)</x:f>
      </x:c>
      <x:c r="H79" s="32"/>
      <x:c r="I79" s="41" t="str">
        <x:f>IF($A79="","",IF(Listas!$B$6&lt;$E79,0,IF(Listas!$B$6&gt;=$F79,1,(Listas!$B$6-$E79+1)/($F79-$E79+1))))</x:f>
      </x:c>
      <x:c r="J79" s="32"/>
      <x:c r="K79" s="41" t="str">
        <x:f>IF($A79="","",$J79-$I79)</x:f>
      </x:c>
      <x:c r="L79" s="34"/>
      <x:c r="M79" s="43" t="str">
        <x:f>IF($A79="","",$L79*$I79)</x:f>
      </x:c>
      <x:c r="N79" s="43" t="str">
        <x:f>IF($A79="","",$L79*$J79)</x:f>
      </x:c>
      <x:c r="O79" s="34"/>
      <x:c r="P79" s="43" t="str">
        <x:f>IF($A79="","",$N79-$O79)</x:f>
      </x:c>
      <x:c r="Q79" s="45" t="n">
        <x:f>IFERROR($N79/$M79,0)</x:f>
        <x:v>0</x:v>
      </x:c>
      <x:c r="R79" s="45" t="n">
        <x:f>IFERROR($N79/$O79,0)</x:f>
        <x:v>0</x:v>
      </x:c>
      <x:c r="S79" s="38" t="str">
        <x:f>IF($A79="","",IF($J79&gt;=1,"CONCLUÍDA",IF(AND(Listas!$B$6&gt;$F79,$J79&lt;1),"ATRASADA",IF($J79&lt;$I79-Listas!$B$9,"EM ATRASO",IF($J79&gt;$I79+Listas!$B$9,"ADIANTADA","EM DIA")))))</x:f>
      </x:c>
      <x:c r="T79" s="38" t="str">
        <x:f>IF($A79="","",IF(AND($P79&lt;-$L79*Listas!$B$10,$K79&lt;-Listas!$B$9),"CUSTO E PRAZO",IF($P79&lt;-$L79*Listas!$B$10,"CUSTO ACIMA",IF($K79&lt;-Listas!$B$9,"ATRASO FÍSICO","CONTROLADO"))))</x:f>
      </x:c>
      <x:c r="U79" s="27"/>
      <x:c r="V79" s="1"/>
      <x:c r="W79" s="1"/>
    </x:row>
    <x:row r="80">
      <x:c r="A80" s="30"/>
      <x:c r="B80" s="30"/>
      <x:c r="C80" s="30"/>
      <x:c r="D80" s="30"/>
      <x:c r="E80" s="31"/>
      <x:c r="F80" s="31"/>
      <x:c r="G80" s="39" t="str">
        <x:f>IF(OR($E80="",$F80=""),"",$F80-$E80+1)</x:f>
      </x:c>
      <x:c r="H80" s="32"/>
      <x:c r="I80" s="41" t="str">
        <x:f>IF($A80="","",IF(Listas!$B$6&lt;$E80,0,IF(Listas!$B$6&gt;=$F80,1,(Listas!$B$6-$E80+1)/($F80-$E80+1))))</x:f>
      </x:c>
      <x:c r="J80" s="32"/>
      <x:c r="K80" s="41" t="str">
        <x:f>IF($A80="","",$J80-$I80)</x:f>
      </x:c>
      <x:c r="L80" s="34"/>
      <x:c r="M80" s="43" t="str">
        <x:f>IF($A80="","",$L80*$I80)</x:f>
      </x:c>
      <x:c r="N80" s="43" t="str">
        <x:f>IF($A80="","",$L80*$J80)</x:f>
      </x:c>
      <x:c r="O80" s="34"/>
      <x:c r="P80" s="43" t="str">
        <x:f>IF($A80="","",$N80-$O80)</x:f>
      </x:c>
      <x:c r="Q80" s="45" t="n">
        <x:f>IFERROR($N80/$M80,0)</x:f>
        <x:v>0</x:v>
      </x:c>
      <x:c r="R80" s="45" t="n">
        <x:f>IFERROR($N80/$O80,0)</x:f>
        <x:v>0</x:v>
      </x:c>
      <x:c r="S80" s="38" t="str">
        <x:f>IF($A80="","",IF($J80&gt;=1,"CONCLUÍDA",IF(AND(Listas!$B$6&gt;$F80,$J80&lt;1),"ATRASADA",IF($J80&lt;$I80-Listas!$B$9,"EM ATRASO",IF($J80&gt;$I80+Listas!$B$9,"ADIANTADA","EM DIA")))))</x:f>
      </x:c>
      <x:c r="T80" s="38" t="str">
        <x:f>IF($A80="","",IF(AND($P80&lt;-$L80*Listas!$B$10,$K80&lt;-Listas!$B$9),"CUSTO E PRAZO",IF($P80&lt;-$L80*Listas!$B$10,"CUSTO ACIMA",IF($K80&lt;-Listas!$B$9,"ATRASO FÍSICO","CONTROLADO"))))</x:f>
      </x:c>
      <x:c r="U80" s="27"/>
      <x:c r="V80" s="1"/>
      <x:c r="W80" s="1"/>
    </x:row>
    <x:row r="81">
      <x:c r="A81" s="30"/>
      <x:c r="B81" s="30"/>
      <x:c r="C81" s="30"/>
      <x:c r="D81" s="30"/>
      <x:c r="E81" s="31"/>
      <x:c r="F81" s="31"/>
      <x:c r="G81" s="39" t="str">
        <x:f>IF(OR($E81="",$F81=""),"",$F81-$E81+1)</x:f>
      </x:c>
      <x:c r="H81" s="32"/>
      <x:c r="I81" s="41" t="str">
        <x:f>IF($A81="","",IF(Listas!$B$6&lt;$E81,0,IF(Listas!$B$6&gt;=$F81,1,(Listas!$B$6-$E81+1)/($F81-$E81+1))))</x:f>
      </x:c>
      <x:c r="J81" s="32"/>
      <x:c r="K81" s="41" t="str">
        <x:f>IF($A81="","",$J81-$I81)</x:f>
      </x:c>
      <x:c r="L81" s="34"/>
      <x:c r="M81" s="43" t="str">
        <x:f>IF($A81="","",$L81*$I81)</x:f>
      </x:c>
      <x:c r="N81" s="43" t="str">
        <x:f>IF($A81="","",$L81*$J81)</x:f>
      </x:c>
      <x:c r="O81" s="34"/>
      <x:c r="P81" s="43" t="str">
        <x:f>IF($A81="","",$N81-$O81)</x:f>
      </x:c>
      <x:c r="Q81" s="45" t="n">
        <x:f>IFERROR($N81/$M81,0)</x:f>
        <x:v>0</x:v>
      </x:c>
      <x:c r="R81" s="45" t="n">
        <x:f>IFERROR($N81/$O81,0)</x:f>
        <x:v>0</x:v>
      </x:c>
      <x:c r="S81" s="38" t="str">
        <x:f>IF($A81="","",IF($J81&gt;=1,"CONCLUÍDA",IF(AND(Listas!$B$6&gt;$F81,$J81&lt;1),"ATRASADA",IF($J81&lt;$I81-Listas!$B$9,"EM ATRASO",IF($J81&gt;$I81+Listas!$B$9,"ADIANTADA","EM DIA")))))</x:f>
      </x:c>
      <x:c r="T81" s="38" t="str">
        <x:f>IF($A81="","",IF(AND($P81&lt;-$L81*Listas!$B$10,$K81&lt;-Listas!$B$9),"CUSTO E PRAZO",IF($P81&lt;-$L81*Listas!$B$10,"CUSTO ACIMA",IF($K81&lt;-Listas!$B$9,"ATRASO FÍSICO","CONTROLADO"))))</x:f>
      </x:c>
      <x:c r="U81" s="27"/>
      <x:c r="V81" s="1"/>
      <x:c r="W81" s="1"/>
    </x:row>
    <x:row r="82">
      <x:c r="A82" s="30"/>
      <x:c r="B82" s="30"/>
      <x:c r="C82" s="30"/>
      <x:c r="D82" s="30"/>
      <x:c r="E82" s="31"/>
      <x:c r="F82" s="31"/>
      <x:c r="G82" s="39" t="str">
        <x:f>IF(OR($E82="",$F82=""),"",$F82-$E82+1)</x:f>
      </x:c>
      <x:c r="H82" s="32"/>
      <x:c r="I82" s="41" t="str">
        <x:f>IF($A82="","",IF(Listas!$B$6&lt;$E82,0,IF(Listas!$B$6&gt;=$F82,1,(Listas!$B$6-$E82+1)/($F82-$E82+1))))</x:f>
      </x:c>
      <x:c r="J82" s="32"/>
      <x:c r="K82" s="41" t="str">
        <x:f>IF($A82="","",$J82-$I82)</x:f>
      </x:c>
      <x:c r="L82" s="34"/>
      <x:c r="M82" s="43" t="str">
        <x:f>IF($A82="","",$L82*$I82)</x:f>
      </x:c>
      <x:c r="N82" s="43" t="str">
        <x:f>IF($A82="","",$L82*$J82)</x:f>
      </x:c>
      <x:c r="O82" s="34"/>
      <x:c r="P82" s="43" t="str">
        <x:f>IF($A82="","",$N82-$O82)</x:f>
      </x:c>
      <x:c r="Q82" s="45" t="n">
        <x:f>IFERROR($N82/$M82,0)</x:f>
        <x:v>0</x:v>
      </x:c>
      <x:c r="R82" s="45" t="n">
        <x:f>IFERROR($N82/$O82,0)</x:f>
        <x:v>0</x:v>
      </x:c>
      <x:c r="S82" s="38" t="str">
        <x:f>IF($A82="","",IF($J82&gt;=1,"CONCLUÍDA",IF(AND(Listas!$B$6&gt;$F82,$J82&lt;1),"ATRASADA",IF($J82&lt;$I82-Listas!$B$9,"EM ATRASO",IF($J82&gt;$I82+Listas!$B$9,"ADIANTADA","EM DIA")))))</x:f>
      </x:c>
      <x:c r="T82" s="38" t="str">
        <x:f>IF($A82="","",IF(AND($P82&lt;-$L82*Listas!$B$10,$K82&lt;-Listas!$B$9),"CUSTO E PRAZO",IF($P82&lt;-$L82*Listas!$B$10,"CUSTO ACIMA",IF($K82&lt;-Listas!$B$9,"ATRASO FÍSICO","CONTROLADO"))))</x:f>
      </x:c>
      <x:c r="U82" s="27"/>
      <x:c r="V82" s="1"/>
      <x:c r="W82" s="1"/>
    </x:row>
    <x:row r="83">
      <x:c r="A83" s="30"/>
      <x:c r="B83" s="30"/>
      <x:c r="C83" s="30"/>
      <x:c r="D83" s="30"/>
      <x:c r="E83" s="31"/>
      <x:c r="F83" s="31"/>
      <x:c r="G83" s="39" t="str">
        <x:f>IF(OR($E83="",$F83=""),"",$F83-$E83+1)</x:f>
      </x:c>
      <x:c r="H83" s="32"/>
      <x:c r="I83" s="41" t="str">
        <x:f>IF($A83="","",IF(Listas!$B$6&lt;$E83,0,IF(Listas!$B$6&gt;=$F83,1,(Listas!$B$6-$E83+1)/($F83-$E83+1))))</x:f>
      </x:c>
      <x:c r="J83" s="32"/>
      <x:c r="K83" s="41" t="str">
        <x:f>IF($A83="","",$J83-$I83)</x:f>
      </x:c>
      <x:c r="L83" s="34"/>
      <x:c r="M83" s="43" t="str">
        <x:f>IF($A83="","",$L83*$I83)</x:f>
      </x:c>
      <x:c r="N83" s="43" t="str">
        <x:f>IF($A83="","",$L83*$J83)</x:f>
      </x:c>
      <x:c r="O83" s="34"/>
      <x:c r="P83" s="43" t="str">
        <x:f>IF($A83="","",$N83-$O83)</x:f>
      </x:c>
      <x:c r="Q83" s="45" t="n">
        <x:f>IFERROR($N83/$M83,0)</x:f>
        <x:v>0</x:v>
      </x:c>
      <x:c r="R83" s="45" t="n">
        <x:f>IFERROR($N83/$O83,0)</x:f>
        <x:v>0</x:v>
      </x:c>
      <x:c r="S83" s="38" t="str">
        <x:f>IF($A83="","",IF($J83&gt;=1,"CONCLUÍDA",IF(AND(Listas!$B$6&gt;$F83,$J83&lt;1),"ATRASADA",IF($J83&lt;$I83-Listas!$B$9,"EM ATRASO",IF($J83&gt;$I83+Listas!$B$9,"ADIANTADA","EM DIA")))))</x:f>
      </x:c>
      <x:c r="T83" s="38" t="str">
        <x:f>IF($A83="","",IF(AND($P83&lt;-$L83*Listas!$B$10,$K83&lt;-Listas!$B$9),"CUSTO E PRAZO",IF($P83&lt;-$L83*Listas!$B$10,"CUSTO ACIMA",IF($K83&lt;-Listas!$B$9,"ATRASO FÍSICO","CONTROLADO"))))</x:f>
      </x:c>
      <x:c r="U83" s="27"/>
      <x:c r="V83" s="1"/>
      <x:c r="W83" s="1"/>
    </x:row>
    <x:row r="84">
      <x:c r="A84" s="30"/>
      <x:c r="B84" s="30"/>
      <x:c r="C84" s="30"/>
      <x:c r="D84" s="30"/>
      <x:c r="E84" s="31"/>
      <x:c r="F84" s="31"/>
      <x:c r="G84" s="39" t="str">
        <x:f>IF(OR($E84="",$F84=""),"",$F84-$E84+1)</x:f>
      </x:c>
      <x:c r="H84" s="32"/>
      <x:c r="I84" s="41" t="str">
        <x:f>IF($A84="","",IF(Listas!$B$6&lt;$E84,0,IF(Listas!$B$6&gt;=$F84,1,(Listas!$B$6-$E84+1)/($F84-$E84+1))))</x:f>
      </x:c>
      <x:c r="J84" s="32"/>
      <x:c r="K84" s="41" t="str">
        <x:f>IF($A84="","",$J84-$I84)</x:f>
      </x:c>
      <x:c r="L84" s="34"/>
      <x:c r="M84" s="43" t="str">
        <x:f>IF($A84="","",$L84*$I84)</x:f>
      </x:c>
      <x:c r="N84" s="43" t="str">
        <x:f>IF($A84="","",$L84*$J84)</x:f>
      </x:c>
      <x:c r="O84" s="34"/>
      <x:c r="P84" s="43" t="str">
        <x:f>IF($A84="","",$N84-$O84)</x:f>
      </x:c>
      <x:c r="Q84" s="45" t="n">
        <x:f>IFERROR($N84/$M84,0)</x:f>
        <x:v>0</x:v>
      </x:c>
      <x:c r="R84" s="45" t="n">
        <x:f>IFERROR($N84/$O84,0)</x:f>
        <x:v>0</x:v>
      </x:c>
      <x:c r="S84" s="38" t="str">
        <x:f>IF($A84="","",IF($J84&gt;=1,"CONCLUÍDA",IF(AND(Listas!$B$6&gt;$F84,$J84&lt;1),"ATRASADA",IF($J84&lt;$I84-Listas!$B$9,"EM ATRASO",IF($J84&gt;$I84+Listas!$B$9,"ADIANTADA","EM DIA")))))</x:f>
      </x:c>
      <x:c r="T84" s="38" t="str">
        <x:f>IF($A84="","",IF(AND($P84&lt;-$L84*Listas!$B$10,$K84&lt;-Listas!$B$9),"CUSTO E PRAZO",IF($P84&lt;-$L84*Listas!$B$10,"CUSTO ACIMA",IF($K84&lt;-Listas!$B$9,"ATRASO FÍSICO","CONTROLADO"))))</x:f>
      </x:c>
      <x:c r="U84" s="27"/>
      <x:c r="V84" s="1"/>
      <x:c r="W84" s="1"/>
    </x:row>
    <x:row r="85">
      <x:c r="A85" s="30"/>
      <x:c r="B85" s="30"/>
      <x:c r="C85" s="30"/>
      <x:c r="D85" s="30"/>
      <x:c r="E85" s="31"/>
      <x:c r="F85" s="31"/>
      <x:c r="G85" s="39" t="str">
        <x:f>IF(OR($E85="",$F85=""),"",$F85-$E85+1)</x:f>
      </x:c>
      <x:c r="H85" s="32"/>
      <x:c r="I85" s="41" t="str">
        <x:f>IF($A85="","",IF(Listas!$B$6&lt;$E85,0,IF(Listas!$B$6&gt;=$F85,1,(Listas!$B$6-$E85+1)/($F85-$E85+1))))</x:f>
      </x:c>
      <x:c r="J85" s="32"/>
      <x:c r="K85" s="41" t="str">
        <x:f>IF($A85="","",$J85-$I85)</x:f>
      </x:c>
      <x:c r="L85" s="34"/>
      <x:c r="M85" s="43" t="str">
        <x:f>IF($A85="","",$L85*$I85)</x:f>
      </x:c>
      <x:c r="N85" s="43" t="str">
        <x:f>IF($A85="","",$L85*$J85)</x:f>
      </x:c>
      <x:c r="O85" s="34"/>
      <x:c r="P85" s="43" t="str">
        <x:f>IF($A85="","",$N85-$O85)</x:f>
      </x:c>
      <x:c r="Q85" s="45" t="n">
        <x:f>IFERROR($N85/$M85,0)</x:f>
        <x:v>0</x:v>
      </x:c>
      <x:c r="R85" s="45" t="n">
        <x:f>IFERROR($N85/$O85,0)</x:f>
        <x:v>0</x:v>
      </x:c>
      <x:c r="S85" s="38" t="str">
        <x:f>IF($A85="","",IF($J85&gt;=1,"CONCLUÍDA",IF(AND(Listas!$B$6&gt;$F85,$J85&lt;1),"ATRASADA",IF($J85&lt;$I85-Listas!$B$9,"EM ATRASO",IF($J85&gt;$I85+Listas!$B$9,"ADIANTADA","EM DIA")))))</x:f>
      </x:c>
      <x:c r="T85" s="38" t="str">
        <x:f>IF($A85="","",IF(AND($P85&lt;-$L85*Listas!$B$10,$K85&lt;-Listas!$B$9),"CUSTO E PRAZO",IF($P85&lt;-$L85*Listas!$B$10,"CUSTO ACIMA",IF($K85&lt;-Listas!$B$9,"ATRASO FÍSICO","CONTROLADO"))))</x:f>
      </x:c>
      <x:c r="U85" s="27"/>
      <x:c r="V85" s="1"/>
      <x:c r="W85" s="1"/>
    </x:row>
    <x:row r="86">
      <x:c r="A86" s="30"/>
      <x:c r="B86" s="30"/>
      <x:c r="C86" s="30"/>
      <x:c r="D86" s="30"/>
      <x:c r="E86" s="31"/>
      <x:c r="F86" s="31"/>
      <x:c r="G86" s="39" t="str">
        <x:f>IF(OR($E86="",$F86=""),"",$F86-$E86+1)</x:f>
      </x:c>
      <x:c r="H86" s="32"/>
      <x:c r="I86" s="41" t="str">
        <x:f>IF($A86="","",IF(Listas!$B$6&lt;$E86,0,IF(Listas!$B$6&gt;=$F86,1,(Listas!$B$6-$E86+1)/($F86-$E86+1))))</x:f>
      </x:c>
      <x:c r="J86" s="32"/>
      <x:c r="K86" s="41" t="str">
        <x:f>IF($A86="","",$J86-$I86)</x:f>
      </x:c>
      <x:c r="L86" s="34"/>
      <x:c r="M86" s="43" t="str">
        <x:f>IF($A86="","",$L86*$I86)</x:f>
      </x:c>
      <x:c r="N86" s="43" t="str">
        <x:f>IF($A86="","",$L86*$J86)</x:f>
      </x:c>
      <x:c r="O86" s="34"/>
      <x:c r="P86" s="43" t="str">
        <x:f>IF($A86="","",$N86-$O86)</x:f>
      </x:c>
      <x:c r="Q86" s="45" t="n">
        <x:f>IFERROR($N86/$M86,0)</x:f>
        <x:v>0</x:v>
      </x:c>
      <x:c r="R86" s="45" t="n">
        <x:f>IFERROR($N86/$O86,0)</x:f>
        <x:v>0</x:v>
      </x:c>
      <x:c r="S86" s="38" t="str">
        <x:f>IF($A86="","",IF($J86&gt;=1,"CONCLUÍDA",IF(AND(Listas!$B$6&gt;$F86,$J86&lt;1),"ATRASADA",IF($J86&lt;$I86-Listas!$B$9,"EM ATRASO",IF($J86&gt;$I86+Listas!$B$9,"ADIANTADA","EM DIA")))))</x:f>
      </x:c>
      <x:c r="T86" s="38" t="str">
        <x:f>IF($A86="","",IF(AND($P86&lt;-$L86*Listas!$B$10,$K86&lt;-Listas!$B$9),"CUSTO E PRAZO",IF($P86&lt;-$L86*Listas!$B$10,"CUSTO ACIMA",IF($K86&lt;-Listas!$B$9,"ATRASO FÍSICO","CONTROLADO"))))</x:f>
      </x:c>
      <x:c r="U86" s="27"/>
      <x:c r="V86" s="1"/>
      <x:c r="W86" s="1"/>
    </x:row>
    <x:row r="87">
      <x:c r="A87" s="30"/>
      <x:c r="B87" s="30"/>
      <x:c r="C87" s="30"/>
      <x:c r="D87" s="30"/>
      <x:c r="E87" s="31"/>
      <x:c r="F87" s="31"/>
      <x:c r="G87" s="39" t="str">
        <x:f>IF(OR($E87="",$F87=""),"",$F87-$E87+1)</x:f>
      </x:c>
      <x:c r="H87" s="32"/>
      <x:c r="I87" s="41" t="str">
        <x:f>IF($A87="","",IF(Listas!$B$6&lt;$E87,0,IF(Listas!$B$6&gt;=$F87,1,(Listas!$B$6-$E87+1)/($F87-$E87+1))))</x:f>
      </x:c>
      <x:c r="J87" s="32"/>
      <x:c r="K87" s="41" t="str">
        <x:f>IF($A87="","",$J87-$I87)</x:f>
      </x:c>
      <x:c r="L87" s="34"/>
      <x:c r="M87" s="43" t="str">
        <x:f>IF($A87="","",$L87*$I87)</x:f>
      </x:c>
      <x:c r="N87" s="43" t="str">
        <x:f>IF($A87="","",$L87*$J87)</x:f>
      </x:c>
      <x:c r="O87" s="34"/>
      <x:c r="P87" s="43" t="str">
        <x:f>IF($A87="","",$N87-$O87)</x:f>
      </x:c>
      <x:c r="Q87" s="45" t="n">
        <x:f>IFERROR($N87/$M87,0)</x:f>
        <x:v>0</x:v>
      </x:c>
      <x:c r="R87" s="45" t="n">
        <x:f>IFERROR($N87/$O87,0)</x:f>
        <x:v>0</x:v>
      </x:c>
      <x:c r="S87" s="38" t="str">
        <x:f>IF($A87="","",IF($J87&gt;=1,"CONCLUÍDA",IF(AND(Listas!$B$6&gt;$F87,$J87&lt;1),"ATRASADA",IF($J87&lt;$I87-Listas!$B$9,"EM ATRASO",IF($J87&gt;$I87+Listas!$B$9,"ADIANTADA","EM DIA")))))</x:f>
      </x:c>
      <x:c r="T87" s="38" t="str">
        <x:f>IF($A87="","",IF(AND($P87&lt;-$L87*Listas!$B$10,$K87&lt;-Listas!$B$9),"CUSTO E PRAZO",IF($P87&lt;-$L87*Listas!$B$10,"CUSTO ACIMA",IF($K87&lt;-Listas!$B$9,"ATRASO FÍSICO","CONTROLADO"))))</x:f>
      </x:c>
      <x:c r="U87" s="27"/>
      <x:c r="V87" s="1"/>
      <x:c r="W87" s="1"/>
    </x:row>
    <x:row r="88">
      <x:c r="A88" s="30"/>
      <x:c r="B88" s="30"/>
      <x:c r="C88" s="30"/>
      <x:c r="D88" s="30"/>
      <x:c r="E88" s="31"/>
      <x:c r="F88" s="31"/>
      <x:c r="G88" s="39" t="str">
        <x:f>IF(OR($E88="",$F88=""),"",$F88-$E88+1)</x:f>
      </x:c>
      <x:c r="H88" s="32"/>
      <x:c r="I88" s="41" t="str">
        <x:f>IF($A88="","",IF(Listas!$B$6&lt;$E88,0,IF(Listas!$B$6&gt;=$F88,1,(Listas!$B$6-$E88+1)/($F88-$E88+1))))</x:f>
      </x:c>
      <x:c r="J88" s="32"/>
      <x:c r="K88" s="41" t="str">
        <x:f>IF($A88="","",$J88-$I88)</x:f>
      </x:c>
      <x:c r="L88" s="34"/>
      <x:c r="M88" s="43" t="str">
        <x:f>IF($A88="","",$L88*$I88)</x:f>
      </x:c>
      <x:c r="N88" s="43" t="str">
        <x:f>IF($A88="","",$L88*$J88)</x:f>
      </x:c>
      <x:c r="O88" s="34"/>
      <x:c r="P88" s="43" t="str">
        <x:f>IF($A88="","",$N88-$O88)</x:f>
      </x:c>
      <x:c r="Q88" s="45" t="n">
        <x:f>IFERROR($N88/$M88,0)</x:f>
        <x:v>0</x:v>
      </x:c>
      <x:c r="R88" s="45" t="n">
        <x:f>IFERROR($N88/$O88,0)</x:f>
        <x:v>0</x:v>
      </x:c>
      <x:c r="S88" s="38" t="str">
        <x:f>IF($A88="","",IF($J88&gt;=1,"CONCLUÍDA",IF(AND(Listas!$B$6&gt;$F88,$J88&lt;1),"ATRASADA",IF($J88&lt;$I88-Listas!$B$9,"EM ATRASO",IF($J88&gt;$I88+Listas!$B$9,"ADIANTADA","EM DIA")))))</x:f>
      </x:c>
      <x:c r="T88" s="38" t="str">
        <x:f>IF($A88="","",IF(AND($P88&lt;-$L88*Listas!$B$10,$K88&lt;-Listas!$B$9),"CUSTO E PRAZO",IF($P88&lt;-$L88*Listas!$B$10,"CUSTO ACIMA",IF($K88&lt;-Listas!$B$9,"ATRASO FÍSICO","CONTROLADO"))))</x:f>
      </x:c>
      <x:c r="U88" s="27"/>
      <x:c r="V88" s="1"/>
      <x:c r="W88" s="1"/>
    </x:row>
    <x:row r="89">
      <x:c r="A89" s="30"/>
      <x:c r="B89" s="30"/>
      <x:c r="C89" s="30"/>
      <x:c r="D89" s="30"/>
      <x:c r="E89" s="31"/>
      <x:c r="F89" s="31"/>
      <x:c r="G89" s="39" t="str">
        <x:f>IF(OR($E89="",$F89=""),"",$F89-$E89+1)</x:f>
      </x:c>
      <x:c r="H89" s="32"/>
      <x:c r="I89" s="41" t="str">
        <x:f>IF($A89="","",IF(Listas!$B$6&lt;$E89,0,IF(Listas!$B$6&gt;=$F89,1,(Listas!$B$6-$E89+1)/($F89-$E89+1))))</x:f>
      </x:c>
      <x:c r="J89" s="32"/>
      <x:c r="K89" s="41" t="str">
        <x:f>IF($A89="","",$J89-$I89)</x:f>
      </x:c>
      <x:c r="L89" s="34"/>
      <x:c r="M89" s="43" t="str">
        <x:f>IF($A89="","",$L89*$I89)</x:f>
      </x:c>
      <x:c r="N89" s="43" t="str">
        <x:f>IF($A89="","",$L89*$J89)</x:f>
      </x:c>
      <x:c r="O89" s="34"/>
      <x:c r="P89" s="43" t="str">
        <x:f>IF($A89="","",$N89-$O89)</x:f>
      </x:c>
      <x:c r="Q89" s="45" t="n">
        <x:f>IFERROR($N89/$M89,0)</x:f>
        <x:v>0</x:v>
      </x:c>
      <x:c r="R89" s="45" t="n">
        <x:f>IFERROR($N89/$O89,0)</x:f>
        <x:v>0</x:v>
      </x:c>
      <x:c r="S89" s="38" t="str">
        <x:f>IF($A89="","",IF($J89&gt;=1,"CONCLUÍDA",IF(AND(Listas!$B$6&gt;$F89,$J89&lt;1),"ATRASADA",IF($J89&lt;$I89-Listas!$B$9,"EM ATRASO",IF($J89&gt;$I89+Listas!$B$9,"ADIANTADA","EM DIA")))))</x:f>
      </x:c>
      <x:c r="T89" s="38" t="str">
        <x:f>IF($A89="","",IF(AND($P89&lt;-$L89*Listas!$B$10,$K89&lt;-Listas!$B$9),"CUSTO E PRAZO",IF($P89&lt;-$L89*Listas!$B$10,"CUSTO ACIMA",IF($K89&lt;-Listas!$B$9,"ATRASO FÍSICO","CONTROLADO"))))</x:f>
      </x:c>
      <x:c r="U89" s="27"/>
      <x:c r="V89" s="1"/>
      <x:c r="W89" s="1"/>
    </x:row>
    <x:row r="90">
      <x:c r="A90" s="30"/>
      <x:c r="B90" s="30"/>
      <x:c r="C90" s="30"/>
      <x:c r="D90" s="30"/>
      <x:c r="E90" s="31"/>
      <x:c r="F90" s="31"/>
      <x:c r="G90" s="39" t="str">
        <x:f>IF(OR($E90="",$F90=""),"",$F90-$E90+1)</x:f>
      </x:c>
      <x:c r="H90" s="32"/>
      <x:c r="I90" s="41" t="str">
        <x:f>IF($A90="","",IF(Listas!$B$6&lt;$E90,0,IF(Listas!$B$6&gt;=$F90,1,(Listas!$B$6-$E90+1)/($F90-$E90+1))))</x:f>
      </x:c>
      <x:c r="J90" s="32"/>
      <x:c r="K90" s="41" t="str">
        <x:f>IF($A90="","",$J90-$I90)</x:f>
      </x:c>
      <x:c r="L90" s="34"/>
      <x:c r="M90" s="43" t="str">
        <x:f>IF($A90="","",$L90*$I90)</x:f>
      </x:c>
      <x:c r="N90" s="43" t="str">
        <x:f>IF($A90="","",$L90*$J90)</x:f>
      </x:c>
      <x:c r="O90" s="34"/>
      <x:c r="P90" s="43" t="str">
        <x:f>IF($A90="","",$N90-$O90)</x:f>
      </x:c>
      <x:c r="Q90" s="45" t="n">
        <x:f>IFERROR($N90/$M90,0)</x:f>
        <x:v>0</x:v>
      </x:c>
      <x:c r="R90" s="45" t="n">
        <x:f>IFERROR($N90/$O90,0)</x:f>
        <x:v>0</x:v>
      </x:c>
      <x:c r="S90" s="38" t="str">
        <x:f>IF($A90="","",IF($J90&gt;=1,"CONCLUÍDA",IF(AND(Listas!$B$6&gt;$F90,$J90&lt;1),"ATRASADA",IF($J90&lt;$I90-Listas!$B$9,"EM ATRASO",IF($J90&gt;$I90+Listas!$B$9,"ADIANTADA","EM DIA")))))</x:f>
      </x:c>
      <x:c r="T90" s="38" t="str">
        <x:f>IF($A90="","",IF(AND($P90&lt;-$L90*Listas!$B$10,$K90&lt;-Listas!$B$9),"CUSTO E PRAZO",IF($P90&lt;-$L90*Listas!$B$10,"CUSTO ACIMA",IF($K90&lt;-Listas!$B$9,"ATRASO FÍSICO","CONTROLADO"))))</x:f>
      </x:c>
      <x:c r="U90" s="27"/>
      <x:c r="V90" s="1"/>
      <x:c r="W90" s="1"/>
    </x:row>
    <x:row r="91">
      <x:c r="A91" s="30"/>
      <x:c r="B91" s="30"/>
      <x:c r="C91" s="30"/>
      <x:c r="D91" s="30"/>
      <x:c r="E91" s="31"/>
      <x:c r="F91" s="31"/>
      <x:c r="G91" s="39" t="str">
        <x:f>IF(OR($E91="",$F91=""),"",$F91-$E91+1)</x:f>
      </x:c>
      <x:c r="H91" s="32"/>
      <x:c r="I91" s="41" t="str">
        <x:f>IF($A91="","",IF(Listas!$B$6&lt;$E91,0,IF(Listas!$B$6&gt;=$F91,1,(Listas!$B$6-$E91+1)/($F91-$E91+1))))</x:f>
      </x:c>
      <x:c r="J91" s="32"/>
      <x:c r="K91" s="41" t="str">
        <x:f>IF($A91="","",$J91-$I91)</x:f>
      </x:c>
      <x:c r="L91" s="34"/>
      <x:c r="M91" s="43" t="str">
        <x:f>IF($A91="","",$L91*$I91)</x:f>
      </x:c>
      <x:c r="N91" s="43" t="str">
        <x:f>IF($A91="","",$L91*$J91)</x:f>
      </x:c>
      <x:c r="O91" s="34"/>
      <x:c r="P91" s="43" t="str">
        <x:f>IF($A91="","",$N91-$O91)</x:f>
      </x:c>
      <x:c r="Q91" s="45" t="n">
        <x:f>IFERROR($N91/$M91,0)</x:f>
        <x:v>0</x:v>
      </x:c>
      <x:c r="R91" s="45" t="n">
        <x:f>IFERROR($N91/$O91,0)</x:f>
        <x:v>0</x:v>
      </x:c>
      <x:c r="S91" s="38" t="str">
        <x:f>IF($A91="","",IF($J91&gt;=1,"CONCLUÍDA",IF(AND(Listas!$B$6&gt;$F91,$J91&lt;1),"ATRASADA",IF($J91&lt;$I91-Listas!$B$9,"EM ATRASO",IF($J91&gt;$I91+Listas!$B$9,"ADIANTADA","EM DIA")))))</x:f>
      </x:c>
      <x:c r="T91" s="38" t="str">
        <x:f>IF($A91="","",IF(AND($P91&lt;-$L91*Listas!$B$10,$K91&lt;-Listas!$B$9),"CUSTO E PRAZO",IF($P91&lt;-$L91*Listas!$B$10,"CUSTO ACIMA",IF($K91&lt;-Listas!$B$9,"ATRASO FÍSICO","CONTROLADO"))))</x:f>
      </x:c>
      <x:c r="U91" s="27"/>
      <x:c r="V91" s="1"/>
      <x:c r="W91" s="1"/>
    </x:row>
    <x:row r="92">
      <x:c r="A92" s="30"/>
      <x:c r="B92" s="30"/>
      <x:c r="C92" s="30"/>
      <x:c r="D92" s="30"/>
      <x:c r="E92" s="31"/>
      <x:c r="F92" s="31"/>
      <x:c r="G92" s="39" t="str">
        <x:f>IF(OR($E92="",$F92=""),"",$F92-$E92+1)</x:f>
      </x:c>
      <x:c r="H92" s="32"/>
      <x:c r="I92" s="41" t="str">
        <x:f>IF($A92="","",IF(Listas!$B$6&lt;$E92,0,IF(Listas!$B$6&gt;=$F92,1,(Listas!$B$6-$E92+1)/($F92-$E92+1))))</x:f>
      </x:c>
      <x:c r="J92" s="32"/>
      <x:c r="K92" s="41" t="str">
        <x:f>IF($A92="","",$J92-$I92)</x:f>
      </x:c>
      <x:c r="L92" s="34"/>
      <x:c r="M92" s="43" t="str">
        <x:f>IF($A92="","",$L92*$I92)</x:f>
      </x:c>
      <x:c r="N92" s="43" t="str">
        <x:f>IF($A92="","",$L92*$J92)</x:f>
      </x:c>
      <x:c r="O92" s="34"/>
      <x:c r="P92" s="43" t="str">
        <x:f>IF($A92="","",$N92-$O92)</x:f>
      </x:c>
      <x:c r="Q92" s="45" t="n">
        <x:f>IFERROR($N92/$M92,0)</x:f>
        <x:v>0</x:v>
      </x:c>
      <x:c r="R92" s="45" t="n">
        <x:f>IFERROR($N92/$O92,0)</x:f>
        <x:v>0</x:v>
      </x:c>
      <x:c r="S92" s="38" t="str">
        <x:f>IF($A92="","",IF($J92&gt;=1,"CONCLUÍDA",IF(AND(Listas!$B$6&gt;$F92,$J92&lt;1),"ATRASADA",IF($J92&lt;$I92-Listas!$B$9,"EM ATRASO",IF($J92&gt;$I92+Listas!$B$9,"ADIANTADA","EM DIA")))))</x:f>
      </x:c>
      <x:c r="T92" s="38" t="str">
        <x:f>IF($A92="","",IF(AND($P92&lt;-$L92*Listas!$B$10,$K92&lt;-Listas!$B$9),"CUSTO E PRAZO",IF($P92&lt;-$L92*Listas!$B$10,"CUSTO ACIMA",IF($K92&lt;-Listas!$B$9,"ATRASO FÍSICO","CONTROLADO"))))</x:f>
      </x:c>
      <x:c r="U92" s="27"/>
      <x:c r="V92" s="1"/>
      <x:c r="W92" s="1"/>
    </x:row>
    <x:row r="93">
      <x:c r="A93" s="30"/>
      <x:c r="B93" s="30"/>
      <x:c r="C93" s="30"/>
      <x:c r="D93" s="30"/>
      <x:c r="E93" s="31"/>
      <x:c r="F93" s="31"/>
      <x:c r="G93" s="39" t="str">
        <x:f>IF(OR($E93="",$F93=""),"",$F93-$E93+1)</x:f>
      </x:c>
      <x:c r="H93" s="32"/>
      <x:c r="I93" s="41" t="str">
        <x:f>IF($A93="","",IF(Listas!$B$6&lt;$E93,0,IF(Listas!$B$6&gt;=$F93,1,(Listas!$B$6-$E93+1)/($F93-$E93+1))))</x:f>
      </x:c>
      <x:c r="J93" s="32"/>
      <x:c r="K93" s="41" t="str">
        <x:f>IF($A93="","",$J93-$I93)</x:f>
      </x:c>
      <x:c r="L93" s="34"/>
      <x:c r="M93" s="43" t="str">
        <x:f>IF($A93="","",$L93*$I93)</x:f>
      </x:c>
      <x:c r="N93" s="43" t="str">
        <x:f>IF($A93="","",$L93*$J93)</x:f>
      </x:c>
      <x:c r="O93" s="34"/>
      <x:c r="P93" s="43" t="str">
        <x:f>IF($A93="","",$N93-$O93)</x:f>
      </x:c>
      <x:c r="Q93" s="45" t="n">
        <x:f>IFERROR($N93/$M93,0)</x:f>
        <x:v>0</x:v>
      </x:c>
      <x:c r="R93" s="45" t="n">
        <x:f>IFERROR($N93/$O93,0)</x:f>
        <x:v>0</x:v>
      </x:c>
      <x:c r="S93" s="38" t="str">
        <x:f>IF($A93="","",IF($J93&gt;=1,"CONCLUÍDA",IF(AND(Listas!$B$6&gt;$F93,$J93&lt;1),"ATRASADA",IF($J93&lt;$I93-Listas!$B$9,"EM ATRASO",IF($J93&gt;$I93+Listas!$B$9,"ADIANTADA","EM DIA")))))</x:f>
      </x:c>
      <x:c r="T93" s="38" t="str">
        <x:f>IF($A93="","",IF(AND($P93&lt;-$L93*Listas!$B$10,$K93&lt;-Listas!$B$9),"CUSTO E PRAZO",IF($P93&lt;-$L93*Listas!$B$10,"CUSTO ACIMA",IF($K93&lt;-Listas!$B$9,"ATRASO FÍSICO","CONTROLADO"))))</x:f>
      </x:c>
      <x:c r="U93" s="27"/>
      <x:c r="V93" s="1"/>
      <x:c r="W93" s="1"/>
    </x:row>
    <x:row r="94">
      <x:c r="A94" s="30"/>
      <x:c r="B94" s="30"/>
      <x:c r="C94" s="30"/>
      <x:c r="D94" s="30"/>
      <x:c r="E94" s="31"/>
      <x:c r="F94" s="31"/>
      <x:c r="G94" s="39" t="str">
        <x:f>IF(OR($E94="",$F94=""),"",$F94-$E94+1)</x:f>
      </x:c>
      <x:c r="H94" s="32"/>
      <x:c r="I94" s="41" t="str">
        <x:f>IF($A94="","",IF(Listas!$B$6&lt;$E94,0,IF(Listas!$B$6&gt;=$F94,1,(Listas!$B$6-$E94+1)/($F94-$E94+1))))</x:f>
      </x:c>
      <x:c r="J94" s="32"/>
      <x:c r="K94" s="41" t="str">
        <x:f>IF($A94="","",$J94-$I94)</x:f>
      </x:c>
      <x:c r="L94" s="34"/>
      <x:c r="M94" s="43" t="str">
        <x:f>IF($A94="","",$L94*$I94)</x:f>
      </x:c>
      <x:c r="N94" s="43" t="str">
        <x:f>IF($A94="","",$L94*$J94)</x:f>
      </x:c>
      <x:c r="O94" s="34"/>
      <x:c r="P94" s="43" t="str">
        <x:f>IF($A94="","",$N94-$O94)</x:f>
      </x:c>
      <x:c r="Q94" s="45" t="n">
        <x:f>IFERROR($N94/$M94,0)</x:f>
        <x:v>0</x:v>
      </x:c>
      <x:c r="R94" s="45" t="n">
        <x:f>IFERROR($N94/$O94,0)</x:f>
        <x:v>0</x:v>
      </x:c>
      <x:c r="S94" s="38" t="str">
        <x:f>IF($A94="","",IF($J94&gt;=1,"CONCLUÍDA",IF(AND(Listas!$B$6&gt;$F94,$J94&lt;1),"ATRASADA",IF($J94&lt;$I94-Listas!$B$9,"EM ATRASO",IF($J94&gt;$I94+Listas!$B$9,"ADIANTADA","EM DIA")))))</x:f>
      </x:c>
      <x:c r="T94" s="38" t="str">
        <x:f>IF($A94="","",IF(AND($P94&lt;-$L94*Listas!$B$10,$K94&lt;-Listas!$B$9),"CUSTO E PRAZO",IF($P94&lt;-$L94*Listas!$B$10,"CUSTO ACIMA",IF($K94&lt;-Listas!$B$9,"ATRASO FÍSICO","CONTROLADO"))))</x:f>
      </x:c>
      <x:c r="U94" s="27"/>
      <x:c r="V94" s="1"/>
      <x:c r="W94" s="1"/>
    </x:row>
    <x:row r="95">
      <x:c r="A95" s="30"/>
      <x:c r="B95" s="30"/>
      <x:c r="C95" s="30"/>
      <x:c r="D95" s="30"/>
      <x:c r="E95" s="31"/>
      <x:c r="F95" s="31"/>
      <x:c r="G95" s="39" t="str">
        <x:f>IF(OR($E95="",$F95=""),"",$F95-$E95+1)</x:f>
      </x:c>
      <x:c r="H95" s="32"/>
      <x:c r="I95" s="41" t="str">
        <x:f>IF($A95="","",IF(Listas!$B$6&lt;$E95,0,IF(Listas!$B$6&gt;=$F95,1,(Listas!$B$6-$E95+1)/($F95-$E95+1))))</x:f>
      </x:c>
      <x:c r="J95" s="32"/>
      <x:c r="K95" s="41" t="str">
        <x:f>IF($A95="","",$J95-$I95)</x:f>
      </x:c>
      <x:c r="L95" s="34"/>
      <x:c r="M95" s="43" t="str">
        <x:f>IF($A95="","",$L95*$I95)</x:f>
      </x:c>
      <x:c r="N95" s="43" t="str">
        <x:f>IF($A95="","",$L95*$J95)</x:f>
      </x:c>
      <x:c r="O95" s="34"/>
      <x:c r="P95" s="43" t="str">
        <x:f>IF($A95="","",$N95-$O95)</x:f>
      </x:c>
      <x:c r="Q95" s="45" t="n">
        <x:f>IFERROR($N95/$M95,0)</x:f>
        <x:v>0</x:v>
      </x:c>
      <x:c r="R95" s="45" t="n">
        <x:f>IFERROR($N95/$O95,0)</x:f>
        <x:v>0</x:v>
      </x:c>
      <x:c r="S95" s="38" t="str">
        <x:f>IF($A95="","",IF($J95&gt;=1,"CONCLUÍDA",IF(AND(Listas!$B$6&gt;$F95,$J95&lt;1),"ATRASADA",IF($J95&lt;$I95-Listas!$B$9,"EM ATRASO",IF($J95&gt;$I95+Listas!$B$9,"ADIANTADA","EM DIA")))))</x:f>
      </x:c>
      <x:c r="T95" s="38" t="str">
        <x:f>IF($A95="","",IF(AND($P95&lt;-$L95*Listas!$B$10,$K95&lt;-Listas!$B$9),"CUSTO E PRAZO",IF($P95&lt;-$L95*Listas!$B$10,"CUSTO ACIMA",IF($K95&lt;-Listas!$B$9,"ATRASO FÍSICO","CONTROLADO"))))</x:f>
      </x:c>
      <x:c r="U95" s="27"/>
      <x:c r="V95" s="1"/>
      <x:c r="W95" s="1"/>
    </x:row>
    <x:row r="96">
      <x:c r="A96" s="30"/>
      <x:c r="B96" s="30"/>
      <x:c r="C96" s="30"/>
      <x:c r="D96" s="30"/>
      <x:c r="E96" s="31"/>
      <x:c r="F96" s="31"/>
      <x:c r="G96" s="39" t="str">
        <x:f>IF(OR($E96="",$F96=""),"",$F96-$E96+1)</x:f>
      </x:c>
      <x:c r="H96" s="32"/>
      <x:c r="I96" s="41" t="str">
        <x:f>IF($A96="","",IF(Listas!$B$6&lt;$E96,0,IF(Listas!$B$6&gt;=$F96,1,(Listas!$B$6-$E96+1)/($F96-$E96+1))))</x:f>
      </x:c>
      <x:c r="J96" s="32"/>
      <x:c r="K96" s="41" t="str">
        <x:f>IF($A96="","",$J96-$I96)</x:f>
      </x:c>
      <x:c r="L96" s="34"/>
      <x:c r="M96" s="43" t="str">
        <x:f>IF($A96="","",$L96*$I96)</x:f>
      </x:c>
      <x:c r="N96" s="43" t="str">
        <x:f>IF($A96="","",$L96*$J96)</x:f>
      </x:c>
      <x:c r="O96" s="34"/>
      <x:c r="P96" s="43" t="str">
        <x:f>IF($A96="","",$N96-$O96)</x:f>
      </x:c>
      <x:c r="Q96" s="45" t="n">
        <x:f>IFERROR($N96/$M96,0)</x:f>
        <x:v>0</x:v>
      </x:c>
      <x:c r="R96" s="45" t="n">
        <x:f>IFERROR($N96/$O96,0)</x:f>
        <x:v>0</x:v>
      </x:c>
      <x:c r="S96" s="38" t="str">
        <x:f>IF($A96="","",IF($J96&gt;=1,"CONCLUÍDA",IF(AND(Listas!$B$6&gt;$F96,$J96&lt;1),"ATRASADA",IF($J96&lt;$I96-Listas!$B$9,"EM ATRASO",IF($J96&gt;$I96+Listas!$B$9,"ADIANTADA","EM DIA")))))</x:f>
      </x:c>
      <x:c r="T96" s="38" t="str">
        <x:f>IF($A96="","",IF(AND($P96&lt;-$L96*Listas!$B$10,$K96&lt;-Listas!$B$9),"CUSTO E PRAZO",IF($P96&lt;-$L96*Listas!$B$10,"CUSTO ACIMA",IF($K96&lt;-Listas!$B$9,"ATRASO FÍSICO","CONTROLADO"))))</x:f>
      </x:c>
      <x:c r="U96" s="27"/>
      <x:c r="V96" s="1"/>
      <x:c r="W96" s="1"/>
    </x:row>
    <x:row r="97">
      <x:c r="A97" s="30"/>
      <x:c r="B97" s="30"/>
      <x:c r="C97" s="30"/>
      <x:c r="D97" s="30"/>
      <x:c r="E97" s="31"/>
      <x:c r="F97" s="31"/>
      <x:c r="G97" s="39" t="str">
        <x:f>IF(OR($E97="",$F97=""),"",$F97-$E97+1)</x:f>
      </x:c>
      <x:c r="H97" s="32"/>
      <x:c r="I97" s="41" t="str">
        <x:f>IF($A97="","",IF(Listas!$B$6&lt;$E97,0,IF(Listas!$B$6&gt;=$F97,1,(Listas!$B$6-$E97+1)/($F97-$E97+1))))</x:f>
      </x:c>
      <x:c r="J97" s="32"/>
      <x:c r="K97" s="41" t="str">
        <x:f>IF($A97="","",$J97-$I97)</x:f>
      </x:c>
      <x:c r="L97" s="34"/>
      <x:c r="M97" s="43" t="str">
        <x:f>IF($A97="","",$L97*$I97)</x:f>
      </x:c>
      <x:c r="N97" s="43" t="str">
        <x:f>IF($A97="","",$L97*$J97)</x:f>
      </x:c>
      <x:c r="O97" s="34"/>
      <x:c r="P97" s="43" t="str">
        <x:f>IF($A97="","",$N97-$O97)</x:f>
      </x:c>
      <x:c r="Q97" s="45" t="n">
        <x:f>IFERROR($N97/$M97,0)</x:f>
        <x:v>0</x:v>
      </x:c>
      <x:c r="R97" s="45" t="n">
        <x:f>IFERROR($N97/$O97,0)</x:f>
        <x:v>0</x:v>
      </x:c>
      <x:c r="S97" s="38" t="str">
        <x:f>IF($A97="","",IF($J97&gt;=1,"CONCLUÍDA",IF(AND(Listas!$B$6&gt;$F97,$J97&lt;1),"ATRASADA",IF($J97&lt;$I97-Listas!$B$9,"EM ATRASO",IF($J97&gt;$I97+Listas!$B$9,"ADIANTADA","EM DIA")))))</x:f>
      </x:c>
      <x:c r="T97" s="38" t="str">
        <x:f>IF($A97="","",IF(AND($P97&lt;-$L97*Listas!$B$10,$K97&lt;-Listas!$B$9),"CUSTO E PRAZO",IF($P97&lt;-$L97*Listas!$B$10,"CUSTO ACIMA",IF($K97&lt;-Listas!$B$9,"ATRASO FÍSICO","CONTROLADO"))))</x:f>
      </x:c>
      <x:c r="U97" s="27"/>
      <x:c r="V97" s="1"/>
      <x:c r="W97" s="1"/>
    </x:row>
    <x:row r="98">
      <x:c r="A98" s="30"/>
      <x:c r="B98" s="30"/>
      <x:c r="C98" s="30"/>
      <x:c r="D98" s="30"/>
      <x:c r="E98" s="31"/>
      <x:c r="F98" s="31"/>
      <x:c r="G98" s="39" t="str">
        <x:f>IF(OR($E98="",$F98=""),"",$F98-$E98+1)</x:f>
      </x:c>
      <x:c r="H98" s="32"/>
      <x:c r="I98" s="41" t="str">
        <x:f>IF($A98="","",IF(Listas!$B$6&lt;$E98,0,IF(Listas!$B$6&gt;=$F98,1,(Listas!$B$6-$E98+1)/($F98-$E98+1))))</x:f>
      </x:c>
      <x:c r="J98" s="32"/>
      <x:c r="K98" s="41" t="str">
        <x:f>IF($A98="","",$J98-$I98)</x:f>
      </x:c>
      <x:c r="L98" s="34"/>
      <x:c r="M98" s="43" t="str">
        <x:f>IF($A98="","",$L98*$I98)</x:f>
      </x:c>
      <x:c r="N98" s="43" t="str">
        <x:f>IF($A98="","",$L98*$J98)</x:f>
      </x:c>
      <x:c r="O98" s="34"/>
      <x:c r="P98" s="43" t="str">
        <x:f>IF($A98="","",$N98-$O98)</x:f>
      </x:c>
      <x:c r="Q98" s="45" t="n">
        <x:f>IFERROR($N98/$M98,0)</x:f>
        <x:v>0</x:v>
      </x:c>
      <x:c r="R98" s="45" t="n">
        <x:f>IFERROR($N98/$O98,0)</x:f>
        <x:v>0</x:v>
      </x:c>
      <x:c r="S98" s="38" t="str">
        <x:f>IF($A98="","",IF($J98&gt;=1,"CONCLUÍDA",IF(AND(Listas!$B$6&gt;$F98,$J98&lt;1),"ATRASADA",IF($J98&lt;$I98-Listas!$B$9,"EM ATRASO",IF($J98&gt;$I98+Listas!$B$9,"ADIANTADA","EM DIA")))))</x:f>
      </x:c>
      <x:c r="T98" s="38" t="str">
        <x:f>IF($A98="","",IF(AND($P98&lt;-$L98*Listas!$B$10,$K98&lt;-Listas!$B$9),"CUSTO E PRAZO",IF($P98&lt;-$L98*Listas!$B$10,"CUSTO ACIMA",IF($K98&lt;-Listas!$B$9,"ATRASO FÍSICO","CONTROLADO"))))</x:f>
      </x:c>
      <x:c r="U98" s="27"/>
      <x:c r="V98" s="1"/>
      <x:c r="W98" s="1"/>
    </x:row>
    <x:row r="99">
      <x:c r="A99" s="30"/>
      <x:c r="B99" s="30"/>
      <x:c r="C99" s="30"/>
      <x:c r="D99" s="30"/>
      <x:c r="E99" s="31"/>
      <x:c r="F99" s="31"/>
      <x:c r="G99" s="39" t="str">
        <x:f>IF(OR($E99="",$F99=""),"",$F99-$E99+1)</x:f>
      </x:c>
      <x:c r="H99" s="32"/>
      <x:c r="I99" s="41" t="str">
        <x:f>IF($A99="","",IF(Listas!$B$6&lt;$E99,0,IF(Listas!$B$6&gt;=$F99,1,(Listas!$B$6-$E99+1)/($F99-$E99+1))))</x:f>
      </x:c>
      <x:c r="J99" s="32"/>
      <x:c r="K99" s="41" t="str">
        <x:f>IF($A99="","",$J99-$I99)</x:f>
      </x:c>
      <x:c r="L99" s="34"/>
      <x:c r="M99" s="43" t="str">
        <x:f>IF($A99="","",$L99*$I99)</x:f>
      </x:c>
      <x:c r="N99" s="43" t="str">
        <x:f>IF($A99="","",$L99*$J99)</x:f>
      </x:c>
      <x:c r="O99" s="34"/>
      <x:c r="P99" s="43" t="str">
        <x:f>IF($A99="","",$N99-$O99)</x:f>
      </x:c>
      <x:c r="Q99" s="45" t="n">
        <x:f>IFERROR($N99/$M99,0)</x:f>
        <x:v>0</x:v>
      </x:c>
      <x:c r="R99" s="45" t="n">
        <x:f>IFERROR($N99/$O99,0)</x:f>
        <x:v>0</x:v>
      </x:c>
      <x:c r="S99" s="38" t="str">
        <x:f>IF($A99="","",IF($J99&gt;=1,"CONCLUÍDA",IF(AND(Listas!$B$6&gt;$F99,$J99&lt;1),"ATRASADA",IF($J99&lt;$I99-Listas!$B$9,"EM ATRASO",IF($J99&gt;$I99+Listas!$B$9,"ADIANTADA","EM DIA")))))</x:f>
      </x:c>
      <x:c r="T99" s="38" t="str">
        <x:f>IF($A99="","",IF(AND($P99&lt;-$L99*Listas!$B$10,$K99&lt;-Listas!$B$9),"CUSTO E PRAZO",IF($P99&lt;-$L99*Listas!$B$10,"CUSTO ACIMA",IF($K99&lt;-Listas!$B$9,"ATRASO FÍSICO","CONTROLADO"))))</x:f>
      </x:c>
      <x:c r="U99" s="27"/>
      <x:c r="V99" s="1"/>
      <x:c r="W99" s="1"/>
    </x:row>
    <x:row r="100">
      <x:c r="A100" s="30"/>
      <x:c r="B100" s="30"/>
      <x:c r="C100" s="30"/>
      <x:c r="D100" s="30"/>
      <x:c r="E100" s="31"/>
      <x:c r="F100" s="31"/>
      <x:c r="G100" s="39" t="str">
        <x:f>IF(OR($E100="",$F100=""),"",$F100-$E100+1)</x:f>
      </x:c>
      <x:c r="H100" s="32"/>
      <x:c r="I100" s="41" t="str">
        <x:f>IF($A100="","",IF(Listas!$B$6&lt;$E100,0,IF(Listas!$B$6&gt;=$F100,1,(Listas!$B$6-$E100+1)/($F100-$E100+1))))</x:f>
      </x:c>
      <x:c r="J100" s="32"/>
      <x:c r="K100" s="41" t="str">
        <x:f>IF($A100="","",$J100-$I100)</x:f>
      </x:c>
      <x:c r="L100" s="34"/>
      <x:c r="M100" s="43" t="str">
        <x:f>IF($A100="","",$L100*$I100)</x:f>
      </x:c>
      <x:c r="N100" s="43" t="str">
        <x:f>IF($A100="","",$L100*$J100)</x:f>
      </x:c>
      <x:c r="O100" s="34"/>
      <x:c r="P100" s="43" t="str">
        <x:f>IF($A100="","",$N100-$O100)</x:f>
      </x:c>
      <x:c r="Q100" s="45" t="n">
        <x:f>IFERROR($N100/$M100,0)</x:f>
        <x:v>0</x:v>
      </x:c>
      <x:c r="R100" s="45" t="n">
        <x:f>IFERROR($N100/$O100,0)</x:f>
        <x:v>0</x:v>
      </x:c>
      <x:c r="S100" s="38" t="str">
        <x:f>IF($A100="","",IF($J100&gt;=1,"CONCLUÍDA",IF(AND(Listas!$B$6&gt;$F100,$J100&lt;1),"ATRASADA",IF($J100&lt;$I100-Listas!$B$9,"EM ATRASO",IF($J100&gt;$I100+Listas!$B$9,"ADIANTADA","EM DIA")))))</x:f>
      </x:c>
      <x:c r="T100" s="38" t="str">
        <x:f>IF($A100="","",IF(AND($P100&lt;-$L100*Listas!$B$10,$K100&lt;-Listas!$B$9),"CUSTO E PRAZO",IF($P100&lt;-$L100*Listas!$B$10,"CUSTO ACIMA",IF($K100&lt;-Listas!$B$9,"ATRASO FÍSICO","CONTROLADO"))))</x:f>
      </x:c>
      <x:c r="U100" s="27"/>
      <x:c r="V100" s="1"/>
      <x:c r="W100" s="1"/>
    </x:row>
    <x:row r="101">
      <x:c r="A101" s="30"/>
      <x:c r="B101" s="30"/>
      <x:c r="C101" s="30"/>
      <x:c r="D101" s="30"/>
      <x:c r="E101" s="31"/>
      <x:c r="F101" s="31"/>
      <x:c r="G101" s="39" t="str">
        <x:f>IF(OR($E101="",$F101=""),"",$F101-$E101+1)</x:f>
      </x:c>
      <x:c r="H101" s="32"/>
      <x:c r="I101" s="41" t="str">
        <x:f>IF($A101="","",IF(Listas!$B$6&lt;$E101,0,IF(Listas!$B$6&gt;=$F101,1,(Listas!$B$6-$E101+1)/($F101-$E101+1))))</x:f>
      </x:c>
      <x:c r="J101" s="32"/>
      <x:c r="K101" s="41" t="str">
        <x:f>IF($A101="","",$J101-$I101)</x:f>
      </x:c>
      <x:c r="L101" s="34"/>
      <x:c r="M101" s="43" t="str">
        <x:f>IF($A101="","",$L101*$I101)</x:f>
      </x:c>
      <x:c r="N101" s="43" t="str">
        <x:f>IF($A101="","",$L101*$J101)</x:f>
      </x:c>
      <x:c r="O101" s="34"/>
      <x:c r="P101" s="43" t="str">
        <x:f>IF($A101="","",$N101-$O101)</x:f>
      </x:c>
      <x:c r="Q101" s="45" t="n">
        <x:f>IFERROR($N101/$M101,0)</x:f>
        <x:v>0</x:v>
      </x:c>
      <x:c r="R101" s="45" t="n">
        <x:f>IFERROR($N101/$O101,0)</x:f>
        <x:v>0</x:v>
      </x:c>
      <x:c r="S101" s="38" t="str">
        <x:f>IF($A101="","",IF($J101&gt;=1,"CONCLUÍDA",IF(AND(Listas!$B$6&gt;$F101,$J101&lt;1),"ATRASADA",IF($J101&lt;$I101-Listas!$B$9,"EM ATRASO",IF($J101&gt;$I101+Listas!$B$9,"ADIANTADA","EM DIA")))))</x:f>
      </x:c>
      <x:c r="T101" s="38" t="str">
        <x:f>IF($A101="","",IF(AND($P101&lt;-$L101*Listas!$B$10,$K101&lt;-Listas!$B$9),"CUSTO E PRAZO",IF($P101&lt;-$L101*Listas!$B$10,"CUSTO ACIMA",IF($K101&lt;-Listas!$B$9,"ATRASO FÍSICO","CONTROLADO"))))</x:f>
      </x:c>
      <x:c r="U101" s="27"/>
      <x:c r="V101" s="1"/>
      <x:c r="W101" s="1"/>
    </x:row>
    <x:row r="102">
      <x:c r="A102" s="30"/>
      <x:c r="B102" s="30"/>
      <x:c r="C102" s="30"/>
      <x:c r="D102" s="30"/>
      <x:c r="E102" s="31"/>
      <x:c r="F102" s="31"/>
      <x:c r="G102" s="39" t="str">
        <x:f>IF(OR($E102="",$F102=""),"",$F102-$E102+1)</x:f>
      </x:c>
      <x:c r="H102" s="32"/>
      <x:c r="I102" s="41" t="str">
        <x:f>IF($A102="","",IF(Listas!$B$6&lt;$E102,0,IF(Listas!$B$6&gt;=$F102,1,(Listas!$B$6-$E102+1)/($F102-$E102+1))))</x:f>
      </x:c>
      <x:c r="J102" s="32"/>
      <x:c r="K102" s="41" t="str">
        <x:f>IF($A102="","",$J102-$I102)</x:f>
      </x:c>
      <x:c r="L102" s="34"/>
      <x:c r="M102" s="43" t="str">
        <x:f>IF($A102="","",$L102*$I102)</x:f>
      </x:c>
      <x:c r="N102" s="43" t="str">
        <x:f>IF($A102="","",$L102*$J102)</x:f>
      </x:c>
      <x:c r="O102" s="34"/>
      <x:c r="P102" s="43" t="str">
        <x:f>IF($A102="","",$N102-$O102)</x:f>
      </x:c>
      <x:c r="Q102" s="45" t="n">
        <x:f>IFERROR($N102/$M102,0)</x:f>
        <x:v>0</x:v>
      </x:c>
      <x:c r="R102" s="45" t="n">
        <x:f>IFERROR($N102/$O102,0)</x:f>
        <x:v>0</x:v>
      </x:c>
      <x:c r="S102" s="38" t="str">
        <x:f>IF($A102="","",IF($J102&gt;=1,"CONCLUÍDA",IF(AND(Listas!$B$6&gt;$F102,$J102&lt;1),"ATRASADA",IF($J102&lt;$I102-Listas!$B$9,"EM ATRASO",IF($J102&gt;$I102+Listas!$B$9,"ADIANTADA","EM DIA")))))</x:f>
      </x:c>
      <x:c r="T102" s="38" t="str">
        <x:f>IF($A102="","",IF(AND($P102&lt;-$L102*Listas!$B$10,$K102&lt;-Listas!$B$9),"CUSTO E PRAZO",IF($P102&lt;-$L102*Listas!$B$10,"CUSTO ACIMA",IF($K102&lt;-Listas!$B$9,"ATRASO FÍSICO","CONTROLADO"))))</x:f>
      </x:c>
      <x:c r="U102" s="27"/>
      <x:c r="V102" s="1"/>
      <x:c r="W102" s="1"/>
    </x:row>
    <x:row r="103">
      <x:c r="A103" s="30"/>
      <x:c r="B103" s="30"/>
      <x:c r="C103" s="30"/>
      <x:c r="D103" s="30"/>
      <x:c r="E103" s="31"/>
      <x:c r="F103" s="31"/>
      <x:c r="G103" s="39" t="str">
        <x:f>IF(OR($E103="",$F103=""),"",$F103-$E103+1)</x:f>
      </x:c>
      <x:c r="H103" s="32"/>
      <x:c r="I103" s="41" t="str">
        <x:f>IF($A103="","",IF(Listas!$B$6&lt;$E103,0,IF(Listas!$B$6&gt;=$F103,1,(Listas!$B$6-$E103+1)/($F103-$E103+1))))</x:f>
      </x:c>
      <x:c r="J103" s="32"/>
      <x:c r="K103" s="41" t="str">
        <x:f>IF($A103="","",$J103-$I103)</x:f>
      </x:c>
      <x:c r="L103" s="34"/>
      <x:c r="M103" s="43" t="str">
        <x:f>IF($A103="","",$L103*$I103)</x:f>
      </x:c>
      <x:c r="N103" s="43" t="str">
        <x:f>IF($A103="","",$L103*$J103)</x:f>
      </x:c>
      <x:c r="O103" s="34"/>
      <x:c r="P103" s="43" t="str">
        <x:f>IF($A103="","",$N103-$O103)</x:f>
      </x:c>
      <x:c r="Q103" s="45" t="n">
        <x:f>IFERROR($N103/$M103,0)</x:f>
        <x:v>0</x:v>
      </x:c>
      <x:c r="R103" s="45" t="n">
        <x:f>IFERROR($N103/$O103,0)</x:f>
        <x:v>0</x:v>
      </x:c>
      <x:c r="S103" s="38" t="str">
        <x:f>IF($A103="","",IF($J103&gt;=1,"CONCLUÍDA",IF(AND(Listas!$B$6&gt;$F103,$J103&lt;1),"ATRASADA",IF($J103&lt;$I103-Listas!$B$9,"EM ATRASO",IF($J103&gt;$I103+Listas!$B$9,"ADIANTADA","EM DIA")))))</x:f>
      </x:c>
      <x:c r="T103" s="38" t="str">
        <x:f>IF($A103="","",IF(AND($P103&lt;-$L103*Listas!$B$10,$K103&lt;-Listas!$B$9),"CUSTO E PRAZO",IF($P103&lt;-$L103*Listas!$B$10,"CUSTO ACIMA",IF($K103&lt;-Listas!$B$9,"ATRASO FÍSICO","CONTROLADO"))))</x:f>
      </x:c>
      <x:c r="U103" s="27"/>
      <x:c r="V103" s="1"/>
      <x:c r="W103" s="1"/>
    </x:row>
    <x:row r="104">
      <x:c r="A104" s="30"/>
      <x:c r="B104" s="30"/>
      <x:c r="C104" s="30"/>
      <x:c r="D104" s="30"/>
      <x:c r="E104" s="31"/>
      <x:c r="F104" s="31"/>
      <x:c r="G104" s="39" t="str">
        <x:f>IF(OR($E104="",$F104=""),"",$F104-$E104+1)</x:f>
      </x:c>
      <x:c r="H104" s="32"/>
      <x:c r="I104" s="41" t="str">
        <x:f>IF($A104="","",IF(Listas!$B$6&lt;$E104,0,IF(Listas!$B$6&gt;=$F104,1,(Listas!$B$6-$E104+1)/($F104-$E104+1))))</x:f>
      </x:c>
      <x:c r="J104" s="32"/>
      <x:c r="K104" s="41" t="str">
        <x:f>IF($A104="","",$J104-$I104)</x:f>
      </x:c>
      <x:c r="L104" s="34"/>
      <x:c r="M104" s="43" t="str">
        <x:f>IF($A104="","",$L104*$I104)</x:f>
      </x:c>
      <x:c r="N104" s="43" t="str">
        <x:f>IF($A104="","",$L104*$J104)</x:f>
      </x:c>
      <x:c r="O104" s="34"/>
      <x:c r="P104" s="43" t="str">
        <x:f>IF($A104="","",$N104-$O104)</x:f>
      </x:c>
      <x:c r="Q104" s="45" t="n">
        <x:f>IFERROR($N104/$M104,0)</x:f>
        <x:v>0</x:v>
      </x:c>
      <x:c r="R104" s="45" t="n">
        <x:f>IFERROR($N104/$O104,0)</x:f>
        <x:v>0</x:v>
      </x:c>
      <x:c r="S104" s="38" t="str">
        <x:f>IF($A104="","",IF($J104&gt;=1,"CONCLUÍDA",IF(AND(Listas!$B$6&gt;$F104,$J104&lt;1),"ATRASADA",IF($J104&lt;$I104-Listas!$B$9,"EM ATRASO",IF($J104&gt;$I104+Listas!$B$9,"ADIANTADA","EM DIA")))))</x:f>
      </x:c>
      <x:c r="T104" s="38" t="str">
        <x:f>IF($A104="","",IF(AND($P104&lt;-$L104*Listas!$B$10,$K104&lt;-Listas!$B$9),"CUSTO E PRAZO",IF($P104&lt;-$L104*Listas!$B$10,"CUSTO ACIMA",IF($K104&lt;-Listas!$B$9,"ATRASO FÍSICO","CONTROLADO"))))</x:f>
      </x:c>
      <x:c r="U104" s="27"/>
      <x:c r="V104" s="1"/>
      <x:c r="W104" s="1"/>
    </x:row>
    <x:row r="105">
      <x:c r="A105" s="30"/>
      <x:c r="B105" s="30"/>
      <x:c r="C105" s="30"/>
      <x:c r="D105" s="30"/>
      <x:c r="E105" s="31"/>
      <x:c r="F105" s="31"/>
      <x:c r="G105" s="39" t="str">
        <x:f>IF(OR($E105="",$F105=""),"",$F105-$E105+1)</x:f>
      </x:c>
      <x:c r="H105" s="32"/>
      <x:c r="I105" s="41" t="str">
        <x:f>IF($A105="","",IF(Listas!$B$6&lt;$E105,0,IF(Listas!$B$6&gt;=$F105,1,(Listas!$B$6-$E105+1)/($F105-$E105+1))))</x:f>
      </x:c>
      <x:c r="J105" s="32"/>
      <x:c r="K105" s="41" t="str">
        <x:f>IF($A105="","",$J105-$I105)</x:f>
      </x:c>
      <x:c r="L105" s="34"/>
      <x:c r="M105" s="43" t="str">
        <x:f>IF($A105="","",$L105*$I105)</x:f>
      </x:c>
      <x:c r="N105" s="43" t="str">
        <x:f>IF($A105="","",$L105*$J105)</x:f>
      </x:c>
      <x:c r="O105" s="34"/>
      <x:c r="P105" s="43" t="str">
        <x:f>IF($A105="","",$N105-$O105)</x:f>
      </x:c>
      <x:c r="Q105" s="45" t="n">
        <x:f>IFERROR($N105/$M105,0)</x:f>
        <x:v>0</x:v>
      </x:c>
      <x:c r="R105" s="45" t="n">
        <x:f>IFERROR($N105/$O105,0)</x:f>
        <x:v>0</x:v>
      </x:c>
      <x:c r="S105" s="38" t="str">
        <x:f>IF($A105="","",IF($J105&gt;=1,"CONCLUÍDA",IF(AND(Listas!$B$6&gt;$F105,$J105&lt;1),"ATRASADA",IF($J105&lt;$I105-Listas!$B$9,"EM ATRASO",IF($J105&gt;$I105+Listas!$B$9,"ADIANTADA","EM DIA")))))</x:f>
      </x:c>
      <x:c r="T105" s="38" t="str">
        <x:f>IF($A105="","",IF(AND($P105&lt;-$L105*Listas!$B$10,$K105&lt;-Listas!$B$9),"CUSTO E PRAZO",IF($P105&lt;-$L105*Listas!$B$10,"CUSTO ACIMA",IF($K105&lt;-Listas!$B$9,"ATRASO FÍSICO","CONTROLADO"))))</x:f>
      </x:c>
      <x:c r="U105" s="27"/>
      <x:c r="V105" s="1"/>
      <x:c r="W105" s="1"/>
    </x:row>
    <x:row r="106">
      <x:c r="A106" s="30"/>
      <x:c r="B106" s="30"/>
      <x:c r="C106" s="30"/>
      <x:c r="D106" s="30"/>
      <x:c r="E106" s="31"/>
      <x:c r="F106" s="31"/>
      <x:c r="G106" s="39" t="str">
        <x:f>IF(OR($E106="",$F106=""),"",$F106-$E106+1)</x:f>
      </x:c>
      <x:c r="H106" s="32"/>
      <x:c r="I106" s="41" t="str">
        <x:f>IF($A106="","",IF(Listas!$B$6&lt;$E106,0,IF(Listas!$B$6&gt;=$F106,1,(Listas!$B$6-$E106+1)/($F106-$E106+1))))</x:f>
      </x:c>
      <x:c r="J106" s="32"/>
      <x:c r="K106" s="41" t="str">
        <x:f>IF($A106="","",$J106-$I106)</x:f>
      </x:c>
      <x:c r="L106" s="34"/>
      <x:c r="M106" s="43" t="str">
        <x:f>IF($A106="","",$L106*$I106)</x:f>
      </x:c>
      <x:c r="N106" s="43" t="str">
        <x:f>IF($A106="","",$L106*$J106)</x:f>
      </x:c>
      <x:c r="O106" s="34"/>
      <x:c r="P106" s="43" t="str">
        <x:f>IF($A106="","",$N106-$O106)</x:f>
      </x:c>
      <x:c r="Q106" s="45" t="n">
        <x:f>IFERROR($N106/$M106,0)</x:f>
        <x:v>0</x:v>
      </x:c>
      <x:c r="R106" s="45" t="n">
        <x:f>IFERROR($N106/$O106,0)</x:f>
        <x:v>0</x:v>
      </x:c>
      <x:c r="S106" s="38" t="str">
        <x:f>IF($A106="","",IF($J106&gt;=1,"CONCLUÍDA",IF(AND(Listas!$B$6&gt;$F106,$J106&lt;1),"ATRASADA",IF($J106&lt;$I106-Listas!$B$9,"EM ATRASO",IF($J106&gt;$I106+Listas!$B$9,"ADIANTADA","EM DIA")))))</x:f>
      </x:c>
      <x:c r="T106" s="38" t="str">
        <x:f>IF($A106="","",IF(AND($P106&lt;-$L106*Listas!$B$10,$K106&lt;-Listas!$B$9),"CUSTO E PRAZO",IF($P106&lt;-$L106*Listas!$B$10,"CUSTO ACIMA",IF($K106&lt;-Listas!$B$9,"ATRASO FÍSICO","CONTROLADO"))))</x:f>
      </x:c>
      <x:c r="U106" s="27"/>
      <x:c r="V106" s="1"/>
      <x:c r="W106" s="1"/>
    </x:row>
    <x:row r="107">
      <x:c r="A107" s="30"/>
      <x:c r="B107" s="30"/>
      <x:c r="C107" s="30"/>
      <x:c r="D107" s="30"/>
      <x:c r="E107" s="31"/>
      <x:c r="F107" s="31"/>
      <x:c r="G107" s="39" t="str">
        <x:f>IF(OR($E107="",$F107=""),"",$F107-$E107+1)</x:f>
      </x:c>
      <x:c r="H107" s="32"/>
      <x:c r="I107" s="41" t="str">
        <x:f>IF($A107="","",IF(Listas!$B$6&lt;$E107,0,IF(Listas!$B$6&gt;=$F107,1,(Listas!$B$6-$E107+1)/($F107-$E107+1))))</x:f>
      </x:c>
      <x:c r="J107" s="32"/>
      <x:c r="K107" s="41" t="str">
        <x:f>IF($A107="","",$J107-$I107)</x:f>
      </x:c>
      <x:c r="L107" s="34"/>
      <x:c r="M107" s="43" t="str">
        <x:f>IF($A107="","",$L107*$I107)</x:f>
      </x:c>
      <x:c r="N107" s="43" t="str">
        <x:f>IF($A107="","",$L107*$J107)</x:f>
      </x:c>
      <x:c r="O107" s="34"/>
      <x:c r="P107" s="43" t="str">
        <x:f>IF($A107="","",$N107-$O107)</x:f>
      </x:c>
      <x:c r="Q107" s="45" t="n">
        <x:f>IFERROR($N107/$M107,0)</x:f>
        <x:v>0</x:v>
      </x:c>
      <x:c r="R107" s="45" t="n">
        <x:f>IFERROR($N107/$O107,0)</x:f>
        <x:v>0</x:v>
      </x:c>
      <x:c r="S107" s="38" t="str">
        <x:f>IF($A107="","",IF($J107&gt;=1,"CONCLUÍDA",IF(AND(Listas!$B$6&gt;$F107,$J107&lt;1),"ATRASADA",IF($J107&lt;$I107-Listas!$B$9,"EM ATRASO",IF($J107&gt;$I107+Listas!$B$9,"ADIANTADA","EM DIA")))))</x:f>
      </x:c>
      <x:c r="T107" s="38" t="str">
        <x:f>IF($A107="","",IF(AND($P107&lt;-$L107*Listas!$B$10,$K107&lt;-Listas!$B$9),"CUSTO E PRAZO",IF($P107&lt;-$L107*Listas!$B$10,"CUSTO ACIMA",IF($K107&lt;-Listas!$B$9,"ATRASO FÍSICO","CONTROLADO"))))</x:f>
      </x:c>
      <x:c r="U107" s="27"/>
      <x:c r="V107" s="1"/>
      <x:c r="W107" s="1"/>
    </x:row>
    <x:row r="108">
      <x:c r="A108" s="30"/>
      <x:c r="B108" s="30"/>
      <x:c r="C108" s="30"/>
      <x:c r="D108" s="30"/>
      <x:c r="E108" s="31"/>
      <x:c r="F108" s="31"/>
      <x:c r="G108" s="39" t="str">
        <x:f>IF(OR($E108="",$F108=""),"",$F108-$E108+1)</x:f>
      </x:c>
      <x:c r="H108" s="32"/>
      <x:c r="I108" s="41" t="str">
        <x:f>IF($A108="","",IF(Listas!$B$6&lt;$E108,0,IF(Listas!$B$6&gt;=$F108,1,(Listas!$B$6-$E108+1)/($F108-$E108+1))))</x:f>
      </x:c>
      <x:c r="J108" s="32"/>
      <x:c r="K108" s="41" t="str">
        <x:f>IF($A108="","",$J108-$I108)</x:f>
      </x:c>
      <x:c r="L108" s="34"/>
      <x:c r="M108" s="43" t="str">
        <x:f>IF($A108="","",$L108*$I108)</x:f>
      </x:c>
      <x:c r="N108" s="43" t="str">
        <x:f>IF($A108="","",$L108*$J108)</x:f>
      </x:c>
      <x:c r="O108" s="34"/>
      <x:c r="P108" s="43" t="str">
        <x:f>IF($A108="","",$N108-$O108)</x:f>
      </x:c>
      <x:c r="Q108" s="45" t="n">
        <x:f>IFERROR($N108/$M108,0)</x:f>
        <x:v>0</x:v>
      </x:c>
      <x:c r="R108" s="45" t="n">
        <x:f>IFERROR($N108/$O108,0)</x:f>
        <x:v>0</x:v>
      </x:c>
      <x:c r="S108" s="38" t="str">
        <x:f>IF($A108="","",IF($J108&gt;=1,"CONCLUÍDA",IF(AND(Listas!$B$6&gt;$F108,$J108&lt;1),"ATRASADA",IF($J108&lt;$I108-Listas!$B$9,"EM ATRASO",IF($J108&gt;$I108+Listas!$B$9,"ADIANTADA","EM DIA")))))</x:f>
      </x:c>
      <x:c r="T108" s="38" t="str">
        <x:f>IF($A108="","",IF(AND($P108&lt;-$L108*Listas!$B$10,$K108&lt;-Listas!$B$9),"CUSTO E PRAZO",IF($P108&lt;-$L108*Listas!$B$10,"CUSTO ACIMA",IF($K108&lt;-Listas!$B$9,"ATRASO FÍSICO","CONTROLADO"))))</x:f>
      </x:c>
      <x:c r="U108" s="27"/>
      <x:c r="V108" s="1"/>
      <x:c r="W108" s="1"/>
    </x:row>
    <x:row r="109">
      <x:c r="A109" s="30"/>
      <x:c r="B109" s="30"/>
      <x:c r="C109" s="30"/>
      <x:c r="D109" s="30"/>
      <x:c r="E109" s="31"/>
      <x:c r="F109" s="31"/>
      <x:c r="G109" s="39" t="str">
        <x:f>IF(OR($E109="",$F109=""),"",$F109-$E109+1)</x:f>
      </x:c>
      <x:c r="H109" s="32"/>
      <x:c r="I109" s="41" t="str">
        <x:f>IF($A109="","",IF(Listas!$B$6&lt;$E109,0,IF(Listas!$B$6&gt;=$F109,1,(Listas!$B$6-$E109+1)/($F109-$E109+1))))</x:f>
      </x:c>
      <x:c r="J109" s="32"/>
      <x:c r="K109" s="41" t="str">
        <x:f>IF($A109="","",$J109-$I109)</x:f>
      </x:c>
      <x:c r="L109" s="34"/>
      <x:c r="M109" s="43" t="str">
        <x:f>IF($A109="","",$L109*$I109)</x:f>
      </x:c>
      <x:c r="N109" s="43" t="str">
        <x:f>IF($A109="","",$L109*$J109)</x:f>
      </x:c>
      <x:c r="O109" s="34"/>
      <x:c r="P109" s="43" t="str">
        <x:f>IF($A109="","",$N109-$O109)</x:f>
      </x:c>
      <x:c r="Q109" s="45" t="n">
        <x:f>IFERROR($N109/$M109,0)</x:f>
        <x:v>0</x:v>
      </x:c>
      <x:c r="R109" s="45" t="n">
        <x:f>IFERROR($N109/$O109,0)</x:f>
        <x:v>0</x:v>
      </x:c>
      <x:c r="S109" s="38" t="str">
        <x:f>IF($A109="","",IF($J109&gt;=1,"CONCLUÍDA",IF(AND(Listas!$B$6&gt;$F109,$J109&lt;1),"ATRASADA",IF($J109&lt;$I109-Listas!$B$9,"EM ATRASO",IF($J109&gt;$I109+Listas!$B$9,"ADIANTADA","EM DIA")))))</x:f>
      </x:c>
      <x:c r="T109" s="38" t="str">
        <x:f>IF($A109="","",IF(AND($P109&lt;-$L109*Listas!$B$10,$K109&lt;-Listas!$B$9),"CUSTO E PRAZO",IF($P109&lt;-$L109*Listas!$B$10,"CUSTO ACIMA",IF($K109&lt;-Listas!$B$9,"ATRASO FÍSICO","CONTROLADO"))))</x:f>
      </x:c>
      <x:c r="U109" s="27"/>
      <x:c r="V109" s="1"/>
      <x:c r="W109" s="1"/>
    </x:row>
    <x:row r="110">
      <x:c r="A110" s="30"/>
      <x:c r="B110" s="30"/>
      <x:c r="C110" s="30"/>
      <x:c r="D110" s="30"/>
      <x:c r="E110" s="31"/>
      <x:c r="F110" s="31"/>
      <x:c r="G110" s="39" t="str">
        <x:f>IF(OR($E110="",$F110=""),"",$F110-$E110+1)</x:f>
      </x:c>
      <x:c r="H110" s="32"/>
      <x:c r="I110" s="41" t="str">
        <x:f>IF($A110="","",IF(Listas!$B$6&lt;$E110,0,IF(Listas!$B$6&gt;=$F110,1,(Listas!$B$6-$E110+1)/($F110-$E110+1))))</x:f>
      </x:c>
      <x:c r="J110" s="32"/>
      <x:c r="K110" s="41" t="str">
        <x:f>IF($A110="","",$J110-$I110)</x:f>
      </x:c>
      <x:c r="L110" s="34"/>
      <x:c r="M110" s="43" t="str">
        <x:f>IF($A110="","",$L110*$I110)</x:f>
      </x:c>
      <x:c r="N110" s="43" t="str">
        <x:f>IF($A110="","",$L110*$J110)</x:f>
      </x:c>
      <x:c r="O110" s="34"/>
      <x:c r="P110" s="43" t="str">
        <x:f>IF($A110="","",$N110-$O110)</x:f>
      </x:c>
      <x:c r="Q110" s="45" t="n">
        <x:f>IFERROR($N110/$M110,0)</x:f>
        <x:v>0</x:v>
      </x:c>
      <x:c r="R110" s="45" t="n">
        <x:f>IFERROR($N110/$O110,0)</x:f>
        <x:v>0</x:v>
      </x:c>
      <x:c r="S110" s="38" t="str">
        <x:f>IF($A110="","",IF($J110&gt;=1,"CONCLUÍDA",IF(AND(Listas!$B$6&gt;$F110,$J110&lt;1),"ATRASADA",IF($J110&lt;$I110-Listas!$B$9,"EM ATRASO",IF($J110&gt;$I110+Listas!$B$9,"ADIANTADA","EM DIA")))))</x:f>
      </x:c>
      <x:c r="T110" s="38" t="str">
        <x:f>IF($A110="","",IF(AND($P110&lt;-$L110*Listas!$B$10,$K110&lt;-Listas!$B$9),"CUSTO E PRAZO",IF($P110&lt;-$L110*Listas!$B$10,"CUSTO ACIMA",IF($K110&lt;-Listas!$B$9,"ATRASO FÍSICO","CONTROLADO"))))</x:f>
      </x:c>
      <x:c r="U110" s="27"/>
      <x:c r="V110" s="1"/>
      <x:c r="W110" s="1"/>
    </x:row>
    <x:row r="111">
      <x:c r="A111" s="30"/>
      <x:c r="B111" s="30"/>
      <x:c r="C111" s="30"/>
      <x:c r="D111" s="30"/>
      <x:c r="E111" s="31"/>
      <x:c r="F111" s="31"/>
      <x:c r="G111" s="39" t="str">
        <x:f>IF(OR($E111="",$F111=""),"",$F111-$E111+1)</x:f>
      </x:c>
      <x:c r="H111" s="32"/>
      <x:c r="I111" s="41" t="str">
        <x:f>IF($A111="","",IF(Listas!$B$6&lt;$E111,0,IF(Listas!$B$6&gt;=$F111,1,(Listas!$B$6-$E111+1)/($F111-$E111+1))))</x:f>
      </x:c>
      <x:c r="J111" s="32"/>
      <x:c r="K111" s="41" t="str">
        <x:f>IF($A111="","",$J111-$I111)</x:f>
      </x:c>
      <x:c r="L111" s="34"/>
      <x:c r="M111" s="43" t="str">
        <x:f>IF($A111="","",$L111*$I111)</x:f>
      </x:c>
      <x:c r="N111" s="43" t="str">
        <x:f>IF($A111="","",$L111*$J111)</x:f>
      </x:c>
      <x:c r="O111" s="34"/>
      <x:c r="P111" s="43" t="str">
        <x:f>IF($A111="","",$N111-$O111)</x:f>
      </x:c>
      <x:c r="Q111" s="45" t="n">
        <x:f>IFERROR($N111/$M111,0)</x:f>
        <x:v>0</x:v>
      </x:c>
      <x:c r="R111" s="45" t="n">
        <x:f>IFERROR($N111/$O111,0)</x:f>
        <x:v>0</x:v>
      </x:c>
      <x:c r="S111" s="38" t="str">
        <x:f>IF($A111="","",IF($J111&gt;=1,"CONCLUÍDA",IF(AND(Listas!$B$6&gt;$F111,$J111&lt;1),"ATRASADA",IF($J111&lt;$I111-Listas!$B$9,"EM ATRASO",IF($J111&gt;$I111+Listas!$B$9,"ADIANTADA","EM DIA")))))</x:f>
      </x:c>
      <x:c r="T111" s="38" t="str">
        <x:f>IF($A111="","",IF(AND($P111&lt;-$L111*Listas!$B$10,$K111&lt;-Listas!$B$9),"CUSTO E PRAZO",IF($P111&lt;-$L111*Listas!$B$10,"CUSTO ACIMA",IF($K111&lt;-Listas!$B$9,"ATRASO FÍSICO","CONTROLADO"))))</x:f>
      </x:c>
      <x:c r="U111" s="27"/>
      <x:c r="V111" s="1"/>
      <x:c r="W111" s="1"/>
    </x:row>
    <x:row r="112">
      <x:c r="A112" s="30"/>
      <x:c r="B112" s="30"/>
      <x:c r="C112" s="30"/>
      <x:c r="D112" s="30"/>
      <x:c r="E112" s="31"/>
      <x:c r="F112" s="31"/>
      <x:c r="G112" s="39" t="str">
        <x:f>IF(OR($E112="",$F112=""),"",$F112-$E112+1)</x:f>
      </x:c>
      <x:c r="H112" s="32"/>
      <x:c r="I112" s="41" t="str">
        <x:f>IF($A112="","",IF(Listas!$B$6&lt;$E112,0,IF(Listas!$B$6&gt;=$F112,1,(Listas!$B$6-$E112+1)/($F112-$E112+1))))</x:f>
      </x:c>
      <x:c r="J112" s="32"/>
      <x:c r="K112" s="41" t="str">
        <x:f>IF($A112="","",$J112-$I112)</x:f>
      </x:c>
      <x:c r="L112" s="34"/>
      <x:c r="M112" s="43" t="str">
        <x:f>IF($A112="","",$L112*$I112)</x:f>
      </x:c>
      <x:c r="N112" s="43" t="str">
        <x:f>IF($A112="","",$L112*$J112)</x:f>
      </x:c>
      <x:c r="O112" s="34"/>
      <x:c r="P112" s="43" t="str">
        <x:f>IF($A112="","",$N112-$O112)</x:f>
      </x:c>
      <x:c r="Q112" s="45" t="n">
        <x:f>IFERROR($N112/$M112,0)</x:f>
        <x:v>0</x:v>
      </x:c>
      <x:c r="R112" s="45" t="n">
        <x:f>IFERROR($N112/$O112,0)</x:f>
        <x:v>0</x:v>
      </x:c>
      <x:c r="S112" s="38" t="str">
        <x:f>IF($A112="","",IF($J112&gt;=1,"CONCLUÍDA",IF(AND(Listas!$B$6&gt;$F112,$J112&lt;1),"ATRASADA",IF($J112&lt;$I112-Listas!$B$9,"EM ATRASO",IF($J112&gt;$I112+Listas!$B$9,"ADIANTADA","EM DIA")))))</x:f>
      </x:c>
      <x:c r="T112" s="38" t="str">
        <x:f>IF($A112="","",IF(AND($P112&lt;-$L112*Listas!$B$10,$K112&lt;-Listas!$B$9),"CUSTO E PRAZO",IF($P112&lt;-$L112*Listas!$B$10,"CUSTO ACIMA",IF($K112&lt;-Listas!$B$9,"ATRASO FÍSICO","CONTROLADO"))))</x:f>
      </x:c>
      <x:c r="U112" s="27"/>
      <x:c r="V112" s="1"/>
      <x:c r="W112" s="1"/>
    </x:row>
    <x:row r="113">
      <x:c r="A113" s="30"/>
      <x:c r="B113" s="30"/>
      <x:c r="C113" s="30"/>
      <x:c r="D113" s="30"/>
      <x:c r="E113" s="31"/>
      <x:c r="F113" s="31"/>
      <x:c r="G113" s="39" t="str">
        <x:f>IF(OR($E113="",$F113=""),"",$F113-$E113+1)</x:f>
      </x:c>
      <x:c r="H113" s="32"/>
      <x:c r="I113" s="41" t="str">
        <x:f>IF($A113="","",IF(Listas!$B$6&lt;$E113,0,IF(Listas!$B$6&gt;=$F113,1,(Listas!$B$6-$E113+1)/($F113-$E113+1))))</x:f>
      </x:c>
      <x:c r="J113" s="32"/>
      <x:c r="K113" s="41" t="str">
        <x:f>IF($A113="","",$J113-$I113)</x:f>
      </x:c>
      <x:c r="L113" s="34"/>
      <x:c r="M113" s="43" t="str">
        <x:f>IF($A113="","",$L113*$I113)</x:f>
      </x:c>
      <x:c r="N113" s="43" t="str">
        <x:f>IF($A113="","",$L113*$J113)</x:f>
      </x:c>
      <x:c r="O113" s="34"/>
      <x:c r="P113" s="43" t="str">
        <x:f>IF($A113="","",$N113-$O113)</x:f>
      </x:c>
      <x:c r="Q113" s="45" t="n">
        <x:f>IFERROR($N113/$M113,0)</x:f>
        <x:v>0</x:v>
      </x:c>
      <x:c r="R113" s="45" t="n">
        <x:f>IFERROR($N113/$O113,0)</x:f>
        <x:v>0</x:v>
      </x:c>
      <x:c r="S113" s="38" t="str">
        <x:f>IF($A113="","",IF($J113&gt;=1,"CONCLUÍDA",IF(AND(Listas!$B$6&gt;$F113,$J113&lt;1),"ATRASADA",IF($J113&lt;$I113-Listas!$B$9,"EM ATRASO",IF($J113&gt;$I113+Listas!$B$9,"ADIANTADA","EM DIA")))))</x:f>
      </x:c>
      <x:c r="T113" s="38" t="str">
        <x:f>IF($A113="","",IF(AND($P113&lt;-$L113*Listas!$B$10,$K113&lt;-Listas!$B$9),"CUSTO E PRAZO",IF($P113&lt;-$L113*Listas!$B$10,"CUSTO ACIMA",IF($K113&lt;-Listas!$B$9,"ATRASO FÍSICO","CONTROLADO"))))</x:f>
      </x:c>
      <x:c r="U113" s="27"/>
      <x:c r="V113" s="1"/>
      <x:c r="W113" s="1"/>
    </x:row>
    <x:row r="114">
      <x:c r="A114" s="30"/>
      <x:c r="B114" s="30"/>
      <x:c r="C114" s="30"/>
      <x:c r="D114" s="30"/>
      <x:c r="E114" s="31"/>
      <x:c r="F114" s="31"/>
      <x:c r="G114" s="39" t="str">
        <x:f>IF(OR($E114="",$F114=""),"",$F114-$E114+1)</x:f>
      </x:c>
      <x:c r="H114" s="32"/>
      <x:c r="I114" s="41" t="str">
        <x:f>IF($A114="","",IF(Listas!$B$6&lt;$E114,0,IF(Listas!$B$6&gt;=$F114,1,(Listas!$B$6-$E114+1)/($F114-$E114+1))))</x:f>
      </x:c>
      <x:c r="J114" s="32"/>
      <x:c r="K114" s="41" t="str">
        <x:f>IF($A114="","",$J114-$I114)</x:f>
      </x:c>
      <x:c r="L114" s="34"/>
      <x:c r="M114" s="43" t="str">
        <x:f>IF($A114="","",$L114*$I114)</x:f>
      </x:c>
      <x:c r="N114" s="43" t="str">
        <x:f>IF($A114="","",$L114*$J114)</x:f>
      </x:c>
      <x:c r="O114" s="34"/>
      <x:c r="P114" s="43" t="str">
        <x:f>IF($A114="","",$N114-$O114)</x:f>
      </x:c>
      <x:c r="Q114" s="45" t="n">
        <x:f>IFERROR($N114/$M114,0)</x:f>
        <x:v>0</x:v>
      </x:c>
      <x:c r="R114" s="45" t="n">
        <x:f>IFERROR($N114/$O114,0)</x:f>
        <x:v>0</x:v>
      </x:c>
      <x:c r="S114" s="38" t="str">
        <x:f>IF($A114="","",IF($J114&gt;=1,"CONCLUÍDA",IF(AND(Listas!$B$6&gt;$F114,$J114&lt;1),"ATRASADA",IF($J114&lt;$I114-Listas!$B$9,"EM ATRASO",IF($J114&gt;$I114+Listas!$B$9,"ADIANTADA","EM DIA")))))</x:f>
      </x:c>
      <x:c r="T114" s="38" t="str">
        <x:f>IF($A114="","",IF(AND($P114&lt;-$L114*Listas!$B$10,$K114&lt;-Listas!$B$9),"CUSTO E PRAZO",IF($P114&lt;-$L114*Listas!$B$10,"CUSTO ACIMA",IF($K114&lt;-Listas!$B$9,"ATRASO FÍSICO","CONTROLADO"))))</x:f>
      </x:c>
      <x:c r="U114" s="27"/>
      <x:c r="V114" s="1"/>
      <x:c r="W114" s="1"/>
    </x:row>
    <x:row r="115">
      <x:c r="A115" s="30"/>
      <x:c r="B115" s="30"/>
      <x:c r="C115" s="30"/>
      <x:c r="D115" s="30"/>
      <x:c r="E115" s="31"/>
      <x:c r="F115" s="31"/>
      <x:c r="G115" s="39" t="str">
        <x:f>IF(OR($E115="",$F115=""),"",$F115-$E115+1)</x:f>
      </x:c>
      <x:c r="H115" s="32"/>
      <x:c r="I115" s="41" t="str">
        <x:f>IF($A115="","",IF(Listas!$B$6&lt;$E115,0,IF(Listas!$B$6&gt;=$F115,1,(Listas!$B$6-$E115+1)/($F115-$E115+1))))</x:f>
      </x:c>
      <x:c r="J115" s="32"/>
      <x:c r="K115" s="41" t="str">
        <x:f>IF($A115="","",$J115-$I115)</x:f>
      </x:c>
      <x:c r="L115" s="34"/>
      <x:c r="M115" s="43" t="str">
        <x:f>IF($A115="","",$L115*$I115)</x:f>
      </x:c>
      <x:c r="N115" s="43" t="str">
        <x:f>IF($A115="","",$L115*$J115)</x:f>
      </x:c>
      <x:c r="O115" s="34"/>
      <x:c r="P115" s="43" t="str">
        <x:f>IF($A115="","",$N115-$O115)</x:f>
      </x:c>
      <x:c r="Q115" s="45" t="n">
        <x:f>IFERROR($N115/$M115,0)</x:f>
        <x:v>0</x:v>
      </x:c>
      <x:c r="R115" s="45" t="n">
        <x:f>IFERROR($N115/$O115,0)</x:f>
        <x:v>0</x:v>
      </x:c>
      <x:c r="S115" s="38" t="str">
        <x:f>IF($A115="","",IF($J115&gt;=1,"CONCLUÍDA",IF(AND(Listas!$B$6&gt;$F115,$J115&lt;1),"ATRASADA",IF($J115&lt;$I115-Listas!$B$9,"EM ATRASO",IF($J115&gt;$I115+Listas!$B$9,"ADIANTADA","EM DIA")))))</x:f>
      </x:c>
      <x:c r="T115" s="38" t="str">
        <x:f>IF($A115="","",IF(AND($P115&lt;-$L115*Listas!$B$10,$K115&lt;-Listas!$B$9),"CUSTO E PRAZO",IF($P115&lt;-$L115*Listas!$B$10,"CUSTO ACIMA",IF($K115&lt;-Listas!$B$9,"ATRASO FÍSICO","CONTROLADO"))))</x:f>
      </x:c>
      <x:c r="U115" s="27"/>
      <x:c r="V115" s="1"/>
      <x:c r="W115" s="1"/>
    </x:row>
    <x:row r="116">
      <x:c r="A116" s="30"/>
      <x:c r="B116" s="30"/>
      <x:c r="C116" s="30"/>
      <x:c r="D116" s="30"/>
      <x:c r="E116" s="31"/>
      <x:c r="F116" s="31"/>
      <x:c r="G116" s="39" t="str">
        <x:f>IF(OR($E116="",$F116=""),"",$F116-$E116+1)</x:f>
      </x:c>
      <x:c r="H116" s="32"/>
      <x:c r="I116" s="41" t="str">
        <x:f>IF($A116="","",IF(Listas!$B$6&lt;$E116,0,IF(Listas!$B$6&gt;=$F116,1,(Listas!$B$6-$E116+1)/($F116-$E116+1))))</x:f>
      </x:c>
      <x:c r="J116" s="32"/>
      <x:c r="K116" s="41" t="str">
        <x:f>IF($A116="","",$J116-$I116)</x:f>
      </x:c>
      <x:c r="L116" s="34"/>
      <x:c r="M116" s="43" t="str">
        <x:f>IF($A116="","",$L116*$I116)</x:f>
      </x:c>
      <x:c r="N116" s="43" t="str">
        <x:f>IF($A116="","",$L116*$J116)</x:f>
      </x:c>
      <x:c r="O116" s="34"/>
      <x:c r="P116" s="43" t="str">
        <x:f>IF($A116="","",$N116-$O116)</x:f>
      </x:c>
      <x:c r="Q116" s="45" t="n">
        <x:f>IFERROR($N116/$M116,0)</x:f>
        <x:v>0</x:v>
      </x:c>
      <x:c r="R116" s="45" t="n">
        <x:f>IFERROR($N116/$O116,0)</x:f>
        <x:v>0</x:v>
      </x:c>
      <x:c r="S116" s="38" t="str">
        <x:f>IF($A116="","",IF($J116&gt;=1,"CONCLUÍDA",IF(AND(Listas!$B$6&gt;$F116,$J116&lt;1),"ATRASADA",IF($J116&lt;$I116-Listas!$B$9,"EM ATRASO",IF($J116&gt;$I116+Listas!$B$9,"ADIANTADA","EM DIA")))))</x:f>
      </x:c>
      <x:c r="T116" s="38" t="str">
        <x:f>IF($A116="","",IF(AND($P116&lt;-$L116*Listas!$B$10,$K116&lt;-Listas!$B$9),"CUSTO E PRAZO",IF($P116&lt;-$L116*Listas!$B$10,"CUSTO ACIMA",IF($K116&lt;-Listas!$B$9,"ATRASO FÍSICO","CONTROLADO"))))</x:f>
      </x:c>
      <x:c r="U116" s="27"/>
      <x:c r="V116" s="1"/>
      <x:c r="W116" s="1"/>
    </x:row>
    <x:row r="117">
      <x:c r="A117" s="30"/>
      <x:c r="B117" s="30"/>
      <x:c r="C117" s="30"/>
      <x:c r="D117" s="30"/>
      <x:c r="E117" s="31"/>
      <x:c r="F117" s="31"/>
      <x:c r="G117" s="39" t="str">
        <x:f>IF(OR($E117="",$F117=""),"",$F117-$E117+1)</x:f>
      </x:c>
      <x:c r="H117" s="32"/>
      <x:c r="I117" s="41" t="str">
        <x:f>IF($A117="","",IF(Listas!$B$6&lt;$E117,0,IF(Listas!$B$6&gt;=$F117,1,(Listas!$B$6-$E117+1)/($F117-$E117+1))))</x:f>
      </x:c>
      <x:c r="J117" s="32"/>
      <x:c r="K117" s="41" t="str">
        <x:f>IF($A117="","",$J117-$I117)</x:f>
      </x:c>
      <x:c r="L117" s="34"/>
      <x:c r="M117" s="43" t="str">
        <x:f>IF($A117="","",$L117*$I117)</x:f>
      </x:c>
      <x:c r="N117" s="43" t="str">
        <x:f>IF($A117="","",$L117*$J117)</x:f>
      </x:c>
      <x:c r="O117" s="34"/>
      <x:c r="P117" s="43" t="str">
        <x:f>IF($A117="","",$N117-$O117)</x:f>
      </x:c>
      <x:c r="Q117" s="45" t="n">
        <x:f>IFERROR($N117/$M117,0)</x:f>
        <x:v>0</x:v>
      </x:c>
      <x:c r="R117" s="45" t="n">
        <x:f>IFERROR($N117/$O117,0)</x:f>
        <x:v>0</x:v>
      </x:c>
      <x:c r="S117" s="38" t="str">
        <x:f>IF($A117="","",IF($J117&gt;=1,"CONCLUÍDA",IF(AND(Listas!$B$6&gt;$F117,$J117&lt;1),"ATRASADA",IF($J117&lt;$I117-Listas!$B$9,"EM ATRASO",IF($J117&gt;$I117+Listas!$B$9,"ADIANTADA","EM DIA")))))</x:f>
      </x:c>
      <x:c r="T117" s="38" t="str">
        <x:f>IF($A117="","",IF(AND($P117&lt;-$L117*Listas!$B$10,$K117&lt;-Listas!$B$9),"CUSTO E PRAZO",IF($P117&lt;-$L117*Listas!$B$10,"CUSTO ACIMA",IF($K117&lt;-Listas!$B$9,"ATRASO FÍSICO","CONTROLADO"))))</x:f>
      </x:c>
      <x:c r="U117" s="27"/>
      <x:c r="V117" s="1"/>
      <x:c r="W117" s="1"/>
    </x:row>
    <x:row r="118">
      <x:c r="A118" s="30"/>
      <x:c r="B118" s="30"/>
      <x:c r="C118" s="30"/>
      <x:c r="D118" s="30"/>
      <x:c r="E118" s="31"/>
      <x:c r="F118" s="31"/>
      <x:c r="G118" s="39" t="str">
        <x:f>IF(OR($E118="",$F118=""),"",$F118-$E118+1)</x:f>
      </x:c>
      <x:c r="H118" s="32"/>
      <x:c r="I118" s="41" t="str">
        <x:f>IF($A118="","",IF(Listas!$B$6&lt;$E118,0,IF(Listas!$B$6&gt;=$F118,1,(Listas!$B$6-$E118+1)/($F118-$E118+1))))</x:f>
      </x:c>
      <x:c r="J118" s="32"/>
      <x:c r="K118" s="41" t="str">
        <x:f>IF($A118="","",$J118-$I118)</x:f>
      </x:c>
      <x:c r="L118" s="34"/>
      <x:c r="M118" s="43" t="str">
        <x:f>IF($A118="","",$L118*$I118)</x:f>
      </x:c>
      <x:c r="N118" s="43" t="str">
        <x:f>IF($A118="","",$L118*$J118)</x:f>
      </x:c>
      <x:c r="O118" s="34"/>
      <x:c r="P118" s="43" t="str">
        <x:f>IF($A118="","",$N118-$O118)</x:f>
      </x:c>
      <x:c r="Q118" s="45" t="n">
        <x:f>IFERROR($N118/$M118,0)</x:f>
        <x:v>0</x:v>
      </x:c>
      <x:c r="R118" s="45" t="n">
        <x:f>IFERROR($N118/$O118,0)</x:f>
        <x:v>0</x:v>
      </x:c>
      <x:c r="S118" s="38" t="str">
        <x:f>IF($A118="","",IF($J118&gt;=1,"CONCLUÍDA",IF(AND(Listas!$B$6&gt;$F118,$J118&lt;1),"ATRASADA",IF($J118&lt;$I118-Listas!$B$9,"EM ATRASO",IF($J118&gt;$I118+Listas!$B$9,"ADIANTADA","EM DIA")))))</x:f>
      </x:c>
      <x:c r="T118" s="38" t="str">
        <x:f>IF($A118="","",IF(AND($P118&lt;-$L118*Listas!$B$10,$K118&lt;-Listas!$B$9),"CUSTO E PRAZO",IF($P118&lt;-$L118*Listas!$B$10,"CUSTO ACIMA",IF($K118&lt;-Listas!$B$9,"ATRASO FÍSICO","CONTROLADO"))))</x:f>
      </x:c>
      <x:c r="U118" s="27"/>
      <x:c r="V118" s="1"/>
      <x:c r="W118" s="1"/>
    </x:row>
    <x:row r="119">
      <x:c r="A119" s="30"/>
      <x:c r="B119" s="30"/>
      <x:c r="C119" s="30"/>
      <x:c r="D119" s="30"/>
      <x:c r="E119" s="31"/>
      <x:c r="F119" s="31"/>
      <x:c r="G119" s="39" t="str">
        <x:f>IF(OR($E119="",$F119=""),"",$F119-$E119+1)</x:f>
      </x:c>
      <x:c r="H119" s="32"/>
      <x:c r="I119" s="41" t="str">
        <x:f>IF($A119="","",IF(Listas!$B$6&lt;$E119,0,IF(Listas!$B$6&gt;=$F119,1,(Listas!$B$6-$E119+1)/($F119-$E119+1))))</x:f>
      </x:c>
      <x:c r="J119" s="32"/>
      <x:c r="K119" s="41" t="str">
        <x:f>IF($A119="","",$J119-$I119)</x:f>
      </x:c>
      <x:c r="L119" s="34"/>
      <x:c r="M119" s="43" t="str">
        <x:f>IF($A119="","",$L119*$I119)</x:f>
      </x:c>
      <x:c r="N119" s="43" t="str">
        <x:f>IF($A119="","",$L119*$J119)</x:f>
      </x:c>
      <x:c r="O119" s="34"/>
      <x:c r="P119" s="43" t="str">
        <x:f>IF($A119="","",$N119-$O119)</x:f>
      </x:c>
      <x:c r="Q119" s="45" t="n">
        <x:f>IFERROR($N119/$M119,0)</x:f>
        <x:v>0</x:v>
      </x:c>
      <x:c r="R119" s="45" t="n">
        <x:f>IFERROR($N119/$O119,0)</x:f>
        <x:v>0</x:v>
      </x:c>
      <x:c r="S119" s="38" t="str">
        <x:f>IF($A119="","",IF($J119&gt;=1,"CONCLUÍDA",IF(AND(Listas!$B$6&gt;$F119,$J119&lt;1),"ATRASADA",IF($J119&lt;$I119-Listas!$B$9,"EM ATRASO",IF($J119&gt;$I119+Listas!$B$9,"ADIANTADA","EM DIA")))))</x:f>
      </x:c>
      <x:c r="T119" s="38" t="str">
        <x:f>IF($A119="","",IF(AND($P119&lt;-$L119*Listas!$B$10,$K119&lt;-Listas!$B$9),"CUSTO E PRAZO",IF($P119&lt;-$L119*Listas!$B$10,"CUSTO ACIMA",IF($K119&lt;-Listas!$B$9,"ATRASO FÍSICO","CONTROLADO"))))</x:f>
      </x:c>
      <x:c r="U119" s="27"/>
      <x:c r="V119" s="1"/>
      <x:c r="W119" s="1"/>
    </x:row>
    <x:row r="120">
      <x:c r="A120" s="30"/>
      <x:c r="B120" s="30"/>
      <x:c r="C120" s="30"/>
      <x:c r="D120" s="30"/>
      <x:c r="E120" s="31"/>
      <x:c r="F120" s="31"/>
      <x:c r="G120" s="39" t="str">
        <x:f>IF(OR($E120="",$F120=""),"",$F120-$E120+1)</x:f>
      </x:c>
      <x:c r="H120" s="32"/>
      <x:c r="I120" s="41" t="str">
        <x:f>IF($A120="","",IF(Listas!$B$6&lt;$E120,0,IF(Listas!$B$6&gt;=$F120,1,(Listas!$B$6-$E120+1)/($F120-$E120+1))))</x:f>
      </x:c>
      <x:c r="J120" s="32"/>
      <x:c r="K120" s="41" t="str">
        <x:f>IF($A120="","",$J120-$I120)</x:f>
      </x:c>
      <x:c r="L120" s="34"/>
      <x:c r="M120" s="43" t="str">
        <x:f>IF($A120="","",$L120*$I120)</x:f>
      </x:c>
      <x:c r="N120" s="43" t="str">
        <x:f>IF($A120="","",$L120*$J120)</x:f>
      </x:c>
      <x:c r="O120" s="34"/>
      <x:c r="P120" s="43" t="str">
        <x:f>IF($A120="","",$N120-$O120)</x:f>
      </x:c>
      <x:c r="Q120" s="45" t="n">
        <x:f>IFERROR($N120/$M120,0)</x:f>
        <x:v>0</x:v>
      </x:c>
      <x:c r="R120" s="45" t="n">
        <x:f>IFERROR($N120/$O120,0)</x:f>
        <x:v>0</x:v>
      </x:c>
      <x:c r="S120" s="38" t="str">
        <x:f>IF($A120="","",IF($J120&gt;=1,"CONCLUÍDA",IF(AND(Listas!$B$6&gt;$F120,$J120&lt;1),"ATRASADA",IF($J120&lt;$I120-Listas!$B$9,"EM ATRASO",IF($J120&gt;$I120+Listas!$B$9,"ADIANTADA","EM DIA")))))</x:f>
      </x:c>
      <x:c r="T120" s="38" t="str">
        <x:f>IF($A120="","",IF(AND($P120&lt;-$L120*Listas!$B$10,$K120&lt;-Listas!$B$9),"CUSTO E PRAZO",IF($P120&lt;-$L120*Listas!$B$10,"CUSTO ACIMA",IF($K120&lt;-Listas!$B$9,"ATRASO FÍSICO","CONTROLADO"))))</x:f>
      </x:c>
      <x:c r="U120" s="27"/>
      <x:c r="V120" s="1"/>
      <x:c r="W120" s="1"/>
    </x:row>
    <x:row r="121">
      <x:c r="A121" s="30"/>
      <x:c r="B121" s="30"/>
      <x:c r="C121" s="30"/>
      <x:c r="D121" s="30"/>
      <x:c r="E121" s="31"/>
      <x:c r="F121" s="31"/>
      <x:c r="G121" s="39" t="str">
        <x:f>IF(OR($E121="",$F121=""),"",$F121-$E121+1)</x:f>
      </x:c>
      <x:c r="H121" s="32"/>
      <x:c r="I121" s="41" t="str">
        <x:f>IF($A121="","",IF(Listas!$B$6&lt;$E121,0,IF(Listas!$B$6&gt;=$F121,1,(Listas!$B$6-$E121+1)/($F121-$E121+1))))</x:f>
      </x:c>
      <x:c r="J121" s="32"/>
      <x:c r="K121" s="41" t="str">
        <x:f>IF($A121="","",$J121-$I121)</x:f>
      </x:c>
      <x:c r="L121" s="34"/>
      <x:c r="M121" s="43" t="str">
        <x:f>IF($A121="","",$L121*$I121)</x:f>
      </x:c>
      <x:c r="N121" s="43" t="str">
        <x:f>IF($A121="","",$L121*$J121)</x:f>
      </x:c>
      <x:c r="O121" s="34"/>
      <x:c r="P121" s="43" t="str">
        <x:f>IF($A121="","",$N121-$O121)</x:f>
      </x:c>
      <x:c r="Q121" s="45" t="n">
        <x:f>IFERROR($N121/$M121,0)</x:f>
        <x:v>0</x:v>
      </x:c>
      <x:c r="R121" s="45" t="n">
        <x:f>IFERROR($N121/$O121,0)</x:f>
        <x:v>0</x:v>
      </x:c>
      <x:c r="S121" s="38" t="str">
        <x:f>IF($A121="","",IF($J121&gt;=1,"CONCLUÍDA",IF(AND(Listas!$B$6&gt;$F121,$J121&lt;1),"ATRASADA",IF($J121&lt;$I121-Listas!$B$9,"EM ATRASO",IF($J121&gt;$I121+Listas!$B$9,"ADIANTADA","EM DIA")))))</x:f>
      </x:c>
      <x:c r="T121" s="38" t="str">
        <x:f>IF($A121="","",IF(AND($P121&lt;-$L121*Listas!$B$10,$K121&lt;-Listas!$B$9),"CUSTO E PRAZO",IF($P121&lt;-$L121*Listas!$B$10,"CUSTO ACIMA",IF($K121&lt;-Listas!$B$9,"ATRASO FÍSICO","CONTROLADO"))))</x:f>
      </x:c>
      <x:c r="U121" s="27"/>
      <x:c r="V121" s="1"/>
      <x:c r="W121" s="1"/>
    </x:row>
    <x:row r="122">
      <x:c r="A122" s="30"/>
      <x:c r="B122" s="30"/>
      <x:c r="C122" s="30"/>
      <x:c r="D122" s="30"/>
      <x:c r="E122" s="31"/>
      <x:c r="F122" s="31"/>
      <x:c r="G122" s="39" t="str">
        <x:f>IF(OR($E122="",$F122=""),"",$F122-$E122+1)</x:f>
      </x:c>
      <x:c r="H122" s="32"/>
      <x:c r="I122" s="41" t="str">
        <x:f>IF($A122="","",IF(Listas!$B$6&lt;$E122,0,IF(Listas!$B$6&gt;=$F122,1,(Listas!$B$6-$E122+1)/($F122-$E122+1))))</x:f>
      </x:c>
      <x:c r="J122" s="32"/>
      <x:c r="K122" s="41" t="str">
        <x:f>IF($A122="","",$J122-$I122)</x:f>
      </x:c>
      <x:c r="L122" s="34"/>
      <x:c r="M122" s="43" t="str">
        <x:f>IF($A122="","",$L122*$I122)</x:f>
      </x:c>
      <x:c r="N122" s="43" t="str">
        <x:f>IF($A122="","",$L122*$J122)</x:f>
      </x:c>
      <x:c r="O122" s="34"/>
      <x:c r="P122" s="43" t="str">
        <x:f>IF($A122="","",$N122-$O122)</x:f>
      </x:c>
      <x:c r="Q122" s="45" t="n">
        <x:f>IFERROR($N122/$M122,0)</x:f>
        <x:v>0</x:v>
      </x:c>
      <x:c r="R122" s="45" t="n">
        <x:f>IFERROR($N122/$O122,0)</x:f>
        <x:v>0</x:v>
      </x:c>
      <x:c r="S122" s="38" t="str">
        <x:f>IF($A122="","",IF($J122&gt;=1,"CONCLUÍDA",IF(AND(Listas!$B$6&gt;$F122,$J122&lt;1),"ATRASADA",IF($J122&lt;$I122-Listas!$B$9,"EM ATRASO",IF($J122&gt;$I122+Listas!$B$9,"ADIANTADA","EM DIA")))))</x:f>
      </x:c>
      <x:c r="T122" s="38" t="str">
        <x:f>IF($A122="","",IF(AND($P122&lt;-$L122*Listas!$B$10,$K122&lt;-Listas!$B$9),"CUSTO E PRAZO",IF($P122&lt;-$L122*Listas!$B$10,"CUSTO ACIMA",IF($K122&lt;-Listas!$B$9,"ATRASO FÍSICO","CONTROLADO"))))</x:f>
      </x:c>
      <x:c r="U122" s="27"/>
      <x:c r="V122" s="1"/>
      <x:c r="W122" s="1"/>
    </x:row>
    <x:row r="123">
      <x:c r="A123" s="30"/>
      <x:c r="B123" s="30"/>
      <x:c r="C123" s="30"/>
      <x:c r="D123" s="30"/>
      <x:c r="E123" s="31"/>
      <x:c r="F123" s="31"/>
      <x:c r="G123" s="39" t="str">
        <x:f>IF(OR($E123="",$F123=""),"",$F123-$E123+1)</x:f>
      </x:c>
      <x:c r="H123" s="32"/>
      <x:c r="I123" s="41" t="str">
        <x:f>IF($A123="","",IF(Listas!$B$6&lt;$E123,0,IF(Listas!$B$6&gt;=$F123,1,(Listas!$B$6-$E123+1)/($F123-$E123+1))))</x:f>
      </x:c>
      <x:c r="J123" s="32"/>
      <x:c r="K123" s="41" t="str">
        <x:f>IF($A123="","",$J123-$I123)</x:f>
      </x:c>
      <x:c r="L123" s="34"/>
      <x:c r="M123" s="43" t="str">
        <x:f>IF($A123="","",$L123*$I123)</x:f>
      </x:c>
      <x:c r="N123" s="43" t="str">
        <x:f>IF($A123="","",$L123*$J123)</x:f>
      </x:c>
      <x:c r="O123" s="34"/>
      <x:c r="P123" s="43" t="str">
        <x:f>IF($A123="","",$N123-$O123)</x:f>
      </x:c>
      <x:c r="Q123" s="45" t="n">
        <x:f>IFERROR($N123/$M123,0)</x:f>
        <x:v>0</x:v>
      </x:c>
      <x:c r="R123" s="45" t="n">
        <x:f>IFERROR($N123/$O123,0)</x:f>
        <x:v>0</x:v>
      </x:c>
      <x:c r="S123" s="38" t="str">
        <x:f>IF($A123="","",IF($J123&gt;=1,"CONCLUÍDA",IF(AND(Listas!$B$6&gt;$F123,$J123&lt;1),"ATRASADA",IF($J123&lt;$I123-Listas!$B$9,"EM ATRASO",IF($J123&gt;$I123+Listas!$B$9,"ADIANTADA","EM DIA")))))</x:f>
      </x:c>
      <x:c r="T123" s="38" t="str">
        <x:f>IF($A123="","",IF(AND($P123&lt;-$L123*Listas!$B$10,$K123&lt;-Listas!$B$9),"CUSTO E PRAZO",IF($P123&lt;-$L123*Listas!$B$10,"CUSTO ACIMA",IF($K123&lt;-Listas!$B$9,"ATRASO FÍSICO","CONTROLADO"))))</x:f>
      </x:c>
      <x:c r="U123" s="27"/>
      <x:c r="V123" s="1"/>
      <x:c r="W123" s="1"/>
    </x:row>
    <x:row r="124">
      <x:c r="A124" s="30"/>
      <x:c r="B124" s="30"/>
      <x:c r="C124" s="30"/>
      <x:c r="D124" s="30"/>
      <x:c r="E124" s="31"/>
      <x:c r="F124" s="31"/>
      <x:c r="G124" s="39" t="str">
        <x:f>IF(OR($E124="",$F124=""),"",$F124-$E124+1)</x:f>
      </x:c>
      <x:c r="H124" s="32"/>
      <x:c r="I124" s="41" t="str">
        <x:f>IF($A124="","",IF(Listas!$B$6&lt;$E124,0,IF(Listas!$B$6&gt;=$F124,1,(Listas!$B$6-$E124+1)/($F124-$E124+1))))</x:f>
      </x:c>
      <x:c r="J124" s="32"/>
      <x:c r="K124" s="41" t="str">
        <x:f>IF($A124="","",$J124-$I124)</x:f>
      </x:c>
      <x:c r="L124" s="34"/>
      <x:c r="M124" s="43" t="str">
        <x:f>IF($A124="","",$L124*$I124)</x:f>
      </x:c>
      <x:c r="N124" s="43" t="str">
        <x:f>IF($A124="","",$L124*$J124)</x:f>
      </x:c>
      <x:c r="O124" s="34"/>
      <x:c r="P124" s="43" t="str">
        <x:f>IF($A124="","",$N124-$O124)</x:f>
      </x:c>
      <x:c r="Q124" s="45" t="n">
        <x:f>IFERROR($N124/$M124,0)</x:f>
        <x:v>0</x:v>
      </x:c>
      <x:c r="R124" s="45" t="n">
        <x:f>IFERROR($N124/$O124,0)</x:f>
        <x:v>0</x:v>
      </x:c>
      <x:c r="S124" s="38" t="str">
        <x:f>IF($A124="","",IF($J124&gt;=1,"CONCLUÍDA",IF(AND(Listas!$B$6&gt;$F124,$J124&lt;1),"ATRASADA",IF($J124&lt;$I124-Listas!$B$9,"EM ATRASO",IF($J124&gt;$I124+Listas!$B$9,"ADIANTADA","EM DIA")))))</x:f>
      </x:c>
      <x:c r="T124" s="38" t="str">
        <x:f>IF($A124="","",IF(AND($P124&lt;-$L124*Listas!$B$10,$K124&lt;-Listas!$B$9),"CUSTO E PRAZO",IF($P124&lt;-$L124*Listas!$B$10,"CUSTO ACIMA",IF($K124&lt;-Listas!$B$9,"ATRASO FÍSICO","CONTROLADO"))))</x:f>
      </x:c>
      <x:c r="U124" s="27"/>
      <x:c r="V124" s="1"/>
      <x:c r="W124" s="1"/>
    </x:row>
    <x:row r="125">
      <x:c r="A125" s="30"/>
      <x:c r="B125" s="30"/>
      <x:c r="C125" s="30"/>
      <x:c r="D125" s="30"/>
      <x:c r="E125" s="31"/>
      <x:c r="F125" s="31"/>
      <x:c r="G125" s="39" t="str">
        <x:f>IF(OR($E125="",$F125=""),"",$F125-$E125+1)</x:f>
      </x:c>
      <x:c r="H125" s="32"/>
      <x:c r="I125" s="41" t="str">
        <x:f>IF($A125="","",IF(Listas!$B$6&lt;$E125,0,IF(Listas!$B$6&gt;=$F125,1,(Listas!$B$6-$E125+1)/($F125-$E125+1))))</x:f>
      </x:c>
      <x:c r="J125" s="32"/>
      <x:c r="K125" s="41" t="str">
        <x:f>IF($A125="","",$J125-$I125)</x:f>
      </x:c>
      <x:c r="L125" s="34"/>
      <x:c r="M125" s="43" t="str">
        <x:f>IF($A125="","",$L125*$I125)</x:f>
      </x:c>
      <x:c r="N125" s="43" t="str">
        <x:f>IF($A125="","",$L125*$J125)</x:f>
      </x:c>
      <x:c r="O125" s="34"/>
      <x:c r="P125" s="43" t="str">
        <x:f>IF($A125="","",$N125-$O125)</x:f>
      </x:c>
      <x:c r="Q125" s="45" t="n">
        <x:f>IFERROR($N125/$M125,0)</x:f>
        <x:v>0</x:v>
      </x:c>
      <x:c r="R125" s="45" t="n">
        <x:f>IFERROR($N125/$O125,0)</x:f>
        <x:v>0</x:v>
      </x:c>
      <x:c r="S125" s="38" t="str">
        <x:f>IF($A125="","",IF($J125&gt;=1,"CONCLUÍDA",IF(AND(Listas!$B$6&gt;$F125,$J125&lt;1),"ATRASADA",IF($J125&lt;$I125-Listas!$B$9,"EM ATRASO",IF($J125&gt;$I125+Listas!$B$9,"ADIANTADA","EM DIA")))))</x:f>
      </x:c>
      <x:c r="T125" s="38" t="str">
        <x:f>IF($A125="","",IF(AND($P125&lt;-$L125*Listas!$B$10,$K125&lt;-Listas!$B$9),"CUSTO E PRAZO",IF($P125&lt;-$L125*Listas!$B$10,"CUSTO ACIMA",IF($K125&lt;-Listas!$B$9,"ATRASO FÍSICO","CONTROLADO"))))</x:f>
      </x:c>
      <x:c r="U125" s="27"/>
      <x:c r="V125" s="1"/>
      <x:c r="W125" s="1"/>
    </x:row>
    <x:row r="126">
      <x:c r="A126" s="30"/>
      <x:c r="B126" s="30"/>
      <x:c r="C126" s="30"/>
      <x:c r="D126" s="30"/>
      <x:c r="E126" s="31"/>
      <x:c r="F126" s="31"/>
      <x:c r="G126" s="39" t="str">
        <x:f>IF(OR($E126="",$F126=""),"",$F126-$E126+1)</x:f>
      </x:c>
      <x:c r="H126" s="32"/>
      <x:c r="I126" s="41" t="str">
        <x:f>IF($A126="","",IF(Listas!$B$6&lt;$E126,0,IF(Listas!$B$6&gt;=$F126,1,(Listas!$B$6-$E126+1)/($F126-$E126+1))))</x:f>
      </x:c>
      <x:c r="J126" s="32"/>
      <x:c r="K126" s="41" t="str">
        <x:f>IF($A126="","",$J126-$I126)</x:f>
      </x:c>
      <x:c r="L126" s="34"/>
      <x:c r="M126" s="43" t="str">
        <x:f>IF($A126="","",$L126*$I126)</x:f>
      </x:c>
      <x:c r="N126" s="43" t="str">
        <x:f>IF($A126="","",$L126*$J126)</x:f>
      </x:c>
      <x:c r="O126" s="34"/>
      <x:c r="P126" s="43" t="str">
        <x:f>IF($A126="","",$N126-$O126)</x:f>
      </x:c>
      <x:c r="Q126" s="45" t="n">
        <x:f>IFERROR($N126/$M126,0)</x:f>
        <x:v>0</x:v>
      </x:c>
      <x:c r="R126" s="45" t="n">
        <x:f>IFERROR($N126/$O126,0)</x:f>
        <x:v>0</x:v>
      </x:c>
      <x:c r="S126" s="38" t="str">
        <x:f>IF($A126="","",IF($J126&gt;=1,"CONCLUÍDA",IF(AND(Listas!$B$6&gt;$F126,$J126&lt;1),"ATRASADA",IF($J126&lt;$I126-Listas!$B$9,"EM ATRASO",IF($J126&gt;$I126+Listas!$B$9,"ADIANTADA","EM DIA")))))</x:f>
      </x:c>
      <x:c r="T126" s="38" t="str">
        <x:f>IF($A126="","",IF(AND($P126&lt;-$L126*Listas!$B$10,$K126&lt;-Listas!$B$9),"CUSTO E PRAZO",IF($P126&lt;-$L126*Listas!$B$10,"CUSTO ACIMA",IF($K126&lt;-Listas!$B$9,"ATRASO FÍSICO","CONTROLADO"))))</x:f>
      </x:c>
      <x:c r="U126" s="27"/>
      <x:c r="V126" s="1"/>
      <x:c r="W126" s="1"/>
    </x:row>
    <x:row r="127">
      <x:c r="A127" s="30"/>
      <x:c r="B127" s="30"/>
      <x:c r="C127" s="30"/>
      <x:c r="D127" s="30"/>
      <x:c r="E127" s="31"/>
      <x:c r="F127" s="31"/>
      <x:c r="G127" s="39" t="str">
        <x:f>IF(OR($E127="",$F127=""),"",$F127-$E127+1)</x:f>
      </x:c>
      <x:c r="H127" s="32"/>
      <x:c r="I127" s="41" t="str">
        <x:f>IF($A127="","",IF(Listas!$B$6&lt;$E127,0,IF(Listas!$B$6&gt;=$F127,1,(Listas!$B$6-$E127+1)/($F127-$E127+1))))</x:f>
      </x:c>
      <x:c r="J127" s="32"/>
      <x:c r="K127" s="41" t="str">
        <x:f>IF($A127="","",$J127-$I127)</x:f>
      </x:c>
      <x:c r="L127" s="34"/>
      <x:c r="M127" s="43" t="str">
        <x:f>IF($A127="","",$L127*$I127)</x:f>
      </x:c>
      <x:c r="N127" s="43" t="str">
        <x:f>IF($A127="","",$L127*$J127)</x:f>
      </x:c>
      <x:c r="O127" s="34"/>
      <x:c r="P127" s="43" t="str">
        <x:f>IF($A127="","",$N127-$O127)</x:f>
      </x:c>
      <x:c r="Q127" s="45" t="n">
        <x:f>IFERROR($N127/$M127,0)</x:f>
        <x:v>0</x:v>
      </x:c>
      <x:c r="R127" s="45" t="n">
        <x:f>IFERROR($N127/$O127,0)</x:f>
        <x:v>0</x:v>
      </x:c>
      <x:c r="S127" s="38" t="str">
        <x:f>IF($A127="","",IF($J127&gt;=1,"CONCLUÍDA",IF(AND(Listas!$B$6&gt;$F127,$J127&lt;1),"ATRASADA",IF($J127&lt;$I127-Listas!$B$9,"EM ATRASO",IF($J127&gt;$I127+Listas!$B$9,"ADIANTADA","EM DIA")))))</x:f>
      </x:c>
      <x:c r="T127" s="38" t="str">
        <x:f>IF($A127="","",IF(AND($P127&lt;-$L127*Listas!$B$10,$K127&lt;-Listas!$B$9),"CUSTO E PRAZO",IF($P127&lt;-$L127*Listas!$B$10,"CUSTO ACIMA",IF($K127&lt;-Listas!$B$9,"ATRASO FÍSICO","CONTROLADO"))))</x:f>
      </x:c>
      <x:c r="U127" s="27"/>
      <x:c r="V127" s="1"/>
      <x:c r="W127" s="1"/>
    </x:row>
    <x:row r="128">
      <x:c r="A128" s="30"/>
      <x:c r="B128" s="30"/>
      <x:c r="C128" s="30"/>
      <x:c r="D128" s="30"/>
      <x:c r="E128" s="31"/>
      <x:c r="F128" s="31"/>
      <x:c r="G128" s="39" t="str">
        <x:f>IF(OR($E128="",$F128=""),"",$F128-$E128+1)</x:f>
      </x:c>
      <x:c r="H128" s="32"/>
      <x:c r="I128" s="41" t="str">
        <x:f>IF($A128="","",IF(Listas!$B$6&lt;$E128,0,IF(Listas!$B$6&gt;=$F128,1,(Listas!$B$6-$E128+1)/($F128-$E128+1))))</x:f>
      </x:c>
      <x:c r="J128" s="32"/>
      <x:c r="K128" s="41" t="str">
        <x:f>IF($A128="","",$J128-$I128)</x:f>
      </x:c>
      <x:c r="L128" s="34"/>
      <x:c r="M128" s="43" t="str">
        <x:f>IF($A128="","",$L128*$I128)</x:f>
      </x:c>
      <x:c r="N128" s="43" t="str">
        <x:f>IF($A128="","",$L128*$J128)</x:f>
      </x:c>
      <x:c r="O128" s="34"/>
      <x:c r="P128" s="43" t="str">
        <x:f>IF($A128="","",$N128-$O128)</x:f>
      </x:c>
      <x:c r="Q128" s="45" t="n">
        <x:f>IFERROR($N128/$M128,0)</x:f>
        <x:v>0</x:v>
      </x:c>
      <x:c r="R128" s="45" t="n">
        <x:f>IFERROR($N128/$O128,0)</x:f>
        <x:v>0</x:v>
      </x:c>
      <x:c r="S128" s="38" t="str">
        <x:f>IF($A128="","",IF($J128&gt;=1,"CONCLUÍDA",IF(AND(Listas!$B$6&gt;$F128,$J128&lt;1),"ATRASADA",IF($J128&lt;$I128-Listas!$B$9,"EM ATRASO",IF($J128&gt;$I128+Listas!$B$9,"ADIANTADA","EM DIA")))))</x:f>
      </x:c>
      <x:c r="T128" s="38" t="str">
        <x:f>IF($A128="","",IF(AND($P128&lt;-$L128*Listas!$B$10,$K128&lt;-Listas!$B$9),"CUSTO E PRAZO",IF($P128&lt;-$L128*Listas!$B$10,"CUSTO ACIMA",IF($K128&lt;-Listas!$B$9,"ATRASO FÍSICO","CONTROLADO"))))</x:f>
      </x:c>
      <x:c r="U128" s="27"/>
      <x:c r="V128" s="1"/>
      <x:c r="W128" s="1"/>
    </x:row>
    <x:row r="129">
      <x:c r="A129" s="30"/>
      <x:c r="B129" s="30"/>
      <x:c r="C129" s="30"/>
      <x:c r="D129" s="30"/>
      <x:c r="E129" s="31"/>
      <x:c r="F129" s="31"/>
      <x:c r="G129" s="39" t="str">
        <x:f>IF(OR($E129="",$F129=""),"",$F129-$E129+1)</x:f>
      </x:c>
      <x:c r="H129" s="32"/>
      <x:c r="I129" s="41" t="str">
        <x:f>IF($A129="","",IF(Listas!$B$6&lt;$E129,0,IF(Listas!$B$6&gt;=$F129,1,(Listas!$B$6-$E129+1)/($F129-$E129+1))))</x:f>
      </x:c>
      <x:c r="J129" s="32"/>
      <x:c r="K129" s="41" t="str">
        <x:f>IF($A129="","",$J129-$I129)</x:f>
      </x:c>
      <x:c r="L129" s="34"/>
      <x:c r="M129" s="43" t="str">
        <x:f>IF($A129="","",$L129*$I129)</x:f>
      </x:c>
      <x:c r="N129" s="43" t="str">
        <x:f>IF($A129="","",$L129*$J129)</x:f>
      </x:c>
      <x:c r="O129" s="34"/>
      <x:c r="P129" s="43" t="str">
        <x:f>IF($A129="","",$N129-$O129)</x:f>
      </x:c>
      <x:c r="Q129" s="45" t="n">
        <x:f>IFERROR($N129/$M129,0)</x:f>
        <x:v>0</x:v>
      </x:c>
      <x:c r="R129" s="45" t="n">
        <x:f>IFERROR($N129/$O129,0)</x:f>
        <x:v>0</x:v>
      </x:c>
      <x:c r="S129" s="38" t="str">
        <x:f>IF($A129="","",IF($J129&gt;=1,"CONCLUÍDA",IF(AND(Listas!$B$6&gt;$F129,$J129&lt;1),"ATRASADA",IF($J129&lt;$I129-Listas!$B$9,"EM ATRASO",IF($J129&gt;$I129+Listas!$B$9,"ADIANTADA","EM DIA")))))</x:f>
      </x:c>
      <x:c r="T129" s="38" t="str">
        <x:f>IF($A129="","",IF(AND($P129&lt;-$L129*Listas!$B$10,$K129&lt;-Listas!$B$9),"CUSTO E PRAZO",IF($P129&lt;-$L129*Listas!$B$10,"CUSTO ACIMA",IF($K129&lt;-Listas!$B$9,"ATRASO FÍSICO","CONTROLADO"))))</x:f>
      </x:c>
      <x:c r="U129" s="27"/>
      <x:c r="V129" s="1"/>
      <x:c r="W129" s="1"/>
    </x:row>
    <x:row r="130">
      <x:c r="A130" s="30"/>
      <x:c r="B130" s="30"/>
      <x:c r="C130" s="30"/>
      <x:c r="D130" s="30"/>
      <x:c r="E130" s="31"/>
      <x:c r="F130" s="31"/>
      <x:c r="G130" s="39" t="str">
        <x:f>IF(OR($E130="",$F130=""),"",$F130-$E130+1)</x:f>
      </x:c>
      <x:c r="H130" s="32"/>
      <x:c r="I130" s="41" t="str">
        <x:f>IF($A130="","",IF(Listas!$B$6&lt;$E130,0,IF(Listas!$B$6&gt;=$F130,1,(Listas!$B$6-$E130+1)/($F130-$E130+1))))</x:f>
      </x:c>
      <x:c r="J130" s="32"/>
      <x:c r="K130" s="41" t="str">
        <x:f>IF($A130="","",$J130-$I130)</x:f>
      </x:c>
      <x:c r="L130" s="34"/>
      <x:c r="M130" s="43" t="str">
        <x:f>IF($A130="","",$L130*$I130)</x:f>
      </x:c>
      <x:c r="N130" s="43" t="str">
        <x:f>IF($A130="","",$L130*$J130)</x:f>
      </x:c>
      <x:c r="O130" s="34"/>
      <x:c r="P130" s="43" t="str">
        <x:f>IF($A130="","",$N130-$O130)</x:f>
      </x:c>
      <x:c r="Q130" s="45" t="n">
        <x:f>IFERROR($N130/$M130,0)</x:f>
        <x:v>0</x:v>
      </x:c>
      <x:c r="R130" s="45" t="n">
        <x:f>IFERROR($N130/$O130,0)</x:f>
        <x:v>0</x:v>
      </x:c>
      <x:c r="S130" s="38" t="str">
        <x:f>IF($A130="","",IF($J130&gt;=1,"CONCLUÍDA",IF(AND(Listas!$B$6&gt;$F130,$J130&lt;1),"ATRASADA",IF($J130&lt;$I130-Listas!$B$9,"EM ATRASO",IF($J130&gt;$I130+Listas!$B$9,"ADIANTADA","EM DIA")))))</x:f>
      </x:c>
      <x:c r="T130" s="38" t="str">
        <x:f>IF($A130="","",IF(AND($P130&lt;-$L130*Listas!$B$10,$K130&lt;-Listas!$B$9),"CUSTO E PRAZO",IF($P130&lt;-$L130*Listas!$B$10,"CUSTO ACIMA",IF($K130&lt;-Listas!$B$9,"ATRASO FÍSICO","CONTROLADO"))))</x:f>
      </x:c>
      <x:c r="U130" s="27"/>
      <x:c r="V130" s="1"/>
      <x:c r="W130" s="1"/>
    </x:row>
    <x:row r="131">
      <x:c r="A131" s="30"/>
      <x:c r="B131" s="30"/>
      <x:c r="C131" s="30"/>
      <x:c r="D131" s="30"/>
      <x:c r="E131" s="31"/>
      <x:c r="F131" s="31"/>
      <x:c r="G131" s="39" t="str">
        <x:f>IF(OR($E131="",$F131=""),"",$F131-$E131+1)</x:f>
      </x:c>
      <x:c r="H131" s="32"/>
      <x:c r="I131" s="41" t="str">
        <x:f>IF($A131="","",IF(Listas!$B$6&lt;$E131,0,IF(Listas!$B$6&gt;=$F131,1,(Listas!$B$6-$E131+1)/($F131-$E131+1))))</x:f>
      </x:c>
      <x:c r="J131" s="32"/>
      <x:c r="K131" s="41" t="str">
        <x:f>IF($A131="","",$J131-$I131)</x:f>
      </x:c>
      <x:c r="L131" s="34"/>
      <x:c r="M131" s="43" t="str">
        <x:f>IF($A131="","",$L131*$I131)</x:f>
      </x:c>
      <x:c r="N131" s="43" t="str">
        <x:f>IF($A131="","",$L131*$J131)</x:f>
      </x:c>
      <x:c r="O131" s="34"/>
      <x:c r="P131" s="43" t="str">
        <x:f>IF($A131="","",$N131-$O131)</x:f>
      </x:c>
      <x:c r="Q131" s="45" t="n">
        <x:f>IFERROR($N131/$M131,0)</x:f>
        <x:v>0</x:v>
      </x:c>
      <x:c r="R131" s="45" t="n">
        <x:f>IFERROR($N131/$O131,0)</x:f>
        <x:v>0</x:v>
      </x:c>
      <x:c r="S131" s="38" t="str">
        <x:f>IF($A131="","",IF($J131&gt;=1,"CONCLUÍDA",IF(AND(Listas!$B$6&gt;$F131,$J131&lt;1),"ATRASADA",IF($J131&lt;$I131-Listas!$B$9,"EM ATRASO",IF($J131&gt;$I131+Listas!$B$9,"ADIANTADA","EM DIA")))))</x:f>
      </x:c>
      <x:c r="T131" s="38" t="str">
        <x:f>IF($A131="","",IF(AND($P131&lt;-$L131*Listas!$B$10,$K131&lt;-Listas!$B$9),"CUSTO E PRAZO",IF($P131&lt;-$L131*Listas!$B$10,"CUSTO ACIMA",IF($K131&lt;-Listas!$B$9,"ATRASO FÍSICO","CONTROLADO"))))</x:f>
      </x:c>
      <x:c r="U131" s="27"/>
      <x:c r="V131" s="1"/>
      <x:c r="W131" s="1"/>
    </x:row>
    <x:row r="132">
      <x:c r="A132" s="30"/>
      <x:c r="B132" s="30"/>
      <x:c r="C132" s="30"/>
      <x:c r="D132" s="30"/>
      <x:c r="E132" s="31"/>
      <x:c r="F132" s="31"/>
      <x:c r="G132" s="39" t="str">
        <x:f>IF(OR($E132="",$F132=""),"",$F132-$E132+1)</x:f>
      </x:c>
      <x:c r="H132" s="32"/>
      <x:c r="I132" s="41" t="str">
        <x:f>IF($A132="","",IF(Listas!$B$6&lt;$E132,0,IF(Listas!$B$6&gt;=$F132,1,(Listas!$B$6-$E132+1)/($F132-$E132+1))))</x:f>
      </x:c>
      <x:c r="J132" s="32"/>
      <x:c r="K132" s="41" t="str">
        <x:f>IF($A132="","",$J132-$I132)</x:f>
      </x:c>
      <x:c r="L132" s="34"/>
      <x:c r="M132" s="43" t="str">
        <x:f>IF($A132="","",$L132*$I132)</x:f>
      </x:c>
      <x:c r="N132" s="43" t="str">
        <x:f>IF($A132="","",$L132*$J132)</x:f>
      </x:c>
      <x:c r="O132" s="34"/>
      <x:c r="P132" s="43" t="str">
        <x:f>IF($A132="","",$N132-$O132)</x:f>
      </x:c>
      <x:c r="Q132" s="45" t="n">
        <x:f>IFERROR($N132/$M132,0)</x:f>
        <x:v>0</x:v>
      </x:c>
      <x:c r="R132" s="45" t="n">
        <x:f>IFERROR($N132/$O132,0)</x:f>
        <x:v>0</x:v>
      </x:c>
      <x:c r="S132" s="38" t="str">
        <x:f>IF($A132="","",IF($J132&gt;=1,"CONCLUÍDA",IF(AND(Listas!$B$6&gt;$F132,$J132&lt;1),"ATRASADA",IF($J132&lt;$I132-Listas!$B$9,"EM ATRASO",IF($J132&gt;$I132+Listas!$B$9,"ADIANTADA","EM DIA")))))</x:f>
      </x:c>
      <x:c r="T132" s="38" t="str">
        <x:f>IF($A132="","",IF(AND($P132&lt;-$L132*Listas!$B$10,$K132&lt;-Listas!$B$9),"CUSTO E PRAZO",IF($P132&lt;-$L132*Listas!$B$10,"CUSTO ACIMA",IF($K132&lt;-Listas!$B$9,"ATRASO FÍSICO","CONTROLADO"))))</x:f>
      </x:c>
      <x:c r="U132" s="27"/>
      <x:c r="V132" s="1"/>
      <x:c r="W132" s="1"/>
    </x:row>
    <x:row r="133">
      <x:c r="A133" s="30"/>
      <x:c r="B133" s="30"/>
      <x:c r="C133" s="30"/>
      <x:c r="D133" s="30"/>
      <x:c r="E133" s="31"/>
      <x:c r="F133" s="31"/>
      <x:c r="G133" s="39" t="str">
        <x:f>IF(OR($E133="",$F133=""),"",$F133-$E133+1)</x:f>
      </x:c>
      <x:c r="H133" s="32"/>
      <x:c r="I133" s="41" t="str">
        <x:f>IF($A133="","",IF(Listas!$B$6&lt;$E133,0,IF(Listas!$B$6&gt;=$F133,1,(Listas!$B$6-$E133+1)/($F133-$E133+1))))</x:f>
      </x:c>
      <x:c r="J133" s="32"/>
      <x:c r="K133" s="41" t="str">
        <x:f>IF($A133="","",$J133-$I133)</x:f>
      </x:c>
      <x:c r="L133" s="34"/>
      <x:c r="M133" s="43" t="str">
        <x:f>IF($A133="","",$L133*$I133)</x:f>
      </x:c>
      <x:c r="N133" s="43" t="str">
        <x:f>IF($A133="","",$L133*$J133)</x:f>
      </x:c>
      <x:c r="O133" s="34"/>
      <x:c r="P133" s="43" t="str">
        <x:f>IF($A133="","",$N133-$O133)</x:f>
      </x:c>
      <x:c r="Q133" s="45" t="n">
        <x:f>IFERROR($N133/$M133,0)</x:f>
        <x:v>0</x:v>
      </x:c>
      <x:c r="R133" s="45" t="n">
        <x:f>IFERROR($N133/$O133,0)</x:f>
        <x:v>0</x:v>
      </x:c>
      <x:c r="S133" s="38" t="str">
        <x:f>IF($A133="","",IF($J133&gt;=1,"CONCLUÍDA",IF(AND(Listas!$B$6&gt;$F133,$J133&lt;1),"ATRASADA",IF($J133&lt;$I133-Listas!$B$9,"EM ATRASO",IF($J133&gt;$I133+Listas!$B$9,"ADIANTADA","EM DIA")))))</x:f>
      </x:c>
      <x:c r="T133" s="38" t="str">
        <x:f>IF($A133="","",IF(AND($P133&lt;-$L133*Listas!$B$10,$K133&lt;-Listas!$B$9),"CUSTO E PRAZO",IF($P133&lt;-$L133*Listas!$B$10,"CUSTO ACIMA",IF($K133&lt;-Listas!$B$9,"ATRASO FÍSICO","CONTROLADO"))))</x:f>
      </x:c>
      <x:c r="U133" s="27"/>
      <x:c r="V133" s="1"/>
      <x:c r="W133" s="1"/>
    </x:row>
    <x:row r="134">
      <x:c r="A134" s="30"/>
      <x:c r="B134" s="30"/>
      <x:c r="C134" s="30"/>
      <x:c r="D134" s="30"/>
      <x:c r="E134" s="31"/>
      <x:c r="F134" s="31"/>
      <x:c r="G134" s="39" t="str">
        <x:f>IF(OR($E134="",$F134=""),"",$F134-$E134+1)</x:f>
      </x:c>
      <x:c r="H134" s="32"/>
      <x:c r="I134" s="41" t="str">
        <x:f>IF($A134="","",IF(Listas!$B$6&lt;$E134,0,IF(Listas!$B$6&gt;=$F134,1,(Listas!$B$6-$E134+1)/($F134-$E134+1))))</x:f>
      </x:c>
      <x:c r="J134" s="32"/>
      <x:c r="K134" s="41" t="str">
        <x:f>IF($A134="","",$J134-$I134)</x:f>
      </x:c>
      <x:c r="L134" s="34"/>
      <x:c r="M134" s="43" t="str">
        <x:f>IF($A134="","",$L134*$I134)</x:f>
      </x:c>
      <x:c r="N134" s="43" t="str">
        <x:f>IF($A134="","",$L134*$J134)</x:f>
      </x:c>
      <x:c r="O134" s="34"/>
      <x:c r="P134" s="43" t="str">
        <x:f>IF($A134="","",$N134-$O134)</x:f>
      </x:c>
      <x:c r="Q134" s="45" t="n">
        <x:f>IFERROR($N134/$M134,0)</x:f>
        <x:v>0</x:v>
      </x:c>
      <x:c r="R134" s="45" t="n">
        <x:f>IFERROR($N134/$O134,0)</x:f>
        <x:v>0</x:v>
      </x:c>
      <x:c r="S134" s="38" t="str">
        <x:f>IF($A134="","",IF($J134&gt;=1,"CONCLUÍDA",IF(AND(Listas!$B$6&gt;$F134,$J134&lt;1),"ATRASADA",IF($J134&lt;$I134-Listas!$B$9,"EM ATRASO",IF($J134&gt;$I134+Listas!$B$9,"ADIANTADA","EM DIA")))))</x:f>
      </x:c>
      <x:c r="T134" s="38" t="str">
        <x:f>IF($A134="","",IF(AND($P134&lt;-$L134*Listas!$B$10,$K134&lt;-Listas!$B$9),"CUSTO E PRAZO",IF($P134&lt;-$L134*Listas!$B$10,"CUSTO ACIMA",IF($K134&lt;-Listas!$B$9,"ATRASO FÍSICO","CONTROLADO"))))</x:f>
      </x:c>
      <x:c r="U134" s="27"/>
      <x:c r="V134" s="1"/>
      <x:c r="W134" s="1"/>
    </x:row>
    <x:row r="135">
      <x:c r="A135" s="30"/>
      <x:c r="B135" s="30"/>
      <x:c r="C135" s="30"/>
      <x:c r="D135" s="30"/>
      <x:c r="E135" s="31"/>
      <x:c r="F135" s="31"/>
      <x:c r="G135" s="39" t="str">
        <x:f>IF(OR($E135="",$F135=""),"",$F135-$E135+1)</x:f>
      </x:c>
      <x:c r="H135" s="32"/>
      <x:c r="I135" s="41" t="str">
        <x:f>IF($A135="","",IF(Listas!$B$6&lt;$E135,0,IF(Listas!$B$6&gt;=$F135,1,(Listas!$B$6-$E135+1)/($F135-$E135+1))))</x:f>
      </x:c>
      <x:c r="J135" s="32"/>
      <x:c r="K135" s="41" t="str">
        <x:f>IF($A135="","",$J135-$I135)</x:f>
      </x:c>
      <x:c r="L135" s="34"/>
      <x:c r="M135" s="43" t="str">
        <x:f>IF($A135="","",$L135*$I135)</x:f>
      </x:c>
      <x:c r="N135" s="43" t="str">
        <x:f>IF($A135="","",$L135*$J135)</x:f>
      </x:c>
      <x:c r="O135" s="34"/>
      <x:c r="P135" s="43" t="str">
        <x:f>IF($A135="","",$N135-$O135)</x:f>
      </x:c>
      <x:c r="Q135" s="45" t="n">
        <x:f>IFERROR($N135/$M135,0)</x:f>
        <x:v>0</x:v>
      </x:c>
      <x:c r="R135" s="45" t="n">
        <x:f>IFERROR($N135/$O135,0)</x:f>
        <x:v>0</x:v>
      </x:c>
      <x:c r="S135" s="38" t="str">
        <x:f>IF($A135="","",IF($J135&gt;=1,"CONCLUÍDA",IF(AND(Listas!$B$6&gt;$F135,$J135&lt;1),"ATRASADA",IF($J135&lt;$I135-Listas!$B$9,"EM ATRASO",IF($J135&gt;$I135+Listas!$B$9,"ADIANTADA","EM DIA")))))</x:f>
      </x:c>
      <x:c r="T135" s="38" t="str">
        <x:f>IF($A135="","",IF(AND($P135&lt;-$L135*Listas!$B$10,$K135&lt;-Listas!$B$9),"CUSTO E PRAZO",IF($P135&lt;-$L135*Listas!$B$10,"CUSTO ACIMA",IF($K135&lt;-Listas!$B$9,"ATRASO FÍSICO","CONTROLADO"))))</x:f>
      </x:c>
      <x:c r="U135" s="27"/>
      <x:c r="V135" s="1"/>
      <x:c r="W135" s="1"/>
    </x:row>
    <x:row r="136">
      <x:c r="A136" s="30"/>
      <x:c r="B136" s="30"/>
      <x:c r="C136" s="30"/>
      <x:c r="D136" s="30"/>
      <x:c r="E136" s="31"/>
      <x:c r="F136" s="31"/>
      <x:c r="G136" s="39" t="str">
        <x:f>IF(OR($E136="",$F136=""),"",$F136-$E136+1)</x:f>
      </x:c>
      <x:c r="H136" s="32"/>
      <x:c r="I136" s="41" t="str">
        <x:f>IF($A136="","",IF(Listas!$B$6&lt;$E136,0,IF(Listas!$B$6&gt;=$F136,1,(Listas!$B$6-$E136+1)/($F136-$E136+1))))</x:f>
      </x:c>
      <x:c r="J136" s="32"/>
      <x:c r="K136" s="41" t="str">
        <x:f>IF($A136="","",$J136-$I136)</x:f>
      </x:c>
      <x:c r="L136" s="34"/>
      <x:c r="M136" s="43" t="str">
        <x:f>IF($A136="","",$L136*$I136)</x:f>
      </x:c>
      <x:c r="N136" s="43" t="str">
        <x:f>IF($A136="","",$L136*$J136)</x:f>
      </x:c>
      <x:c r="O136" s="34"/>
      <x:c r="P136" s="43" t="str">
        <x:f>IF($A136="","",$N136-$O136)</x:f>
      </x:c>
      <x:c r="Q136" s="45" t="n">
        <x:f>IFERROR($N136/$M136,0)</x:f>
        <x:v>0</x:v>
      </x:c>
      <x:c r="R136" s="45" t="n">
        <x:f>IFERROR($N136/$O136,0)</x:f>
        <x:v>0</x:v>
      </x:c>
      <x:c r="S136" s="38" t="str">
        <x:f>IF($A136="","",IF($J136&gt;=1,"CONCLUÍDA",IF(AND(Listas!$B$6&gt;$F136,$J136&lt;1),"ATRASADA",IF($J136&lt;$I136-Listas!$B$9,"EM ATRASO",IF($J136&gt;$I136+Listas!$B$9,"ADIANTADA","EM DIA")))))</x:f>
      </x:c>
      <x:c r="T136" s="38" t="str">
        <x:f>IF($A136="","",IF(AND($P136&lt;-$L136*Listas!$B$10,$K136&lt;-Listas!$B$9),"CUSTO E PRAZO",IF($P136&lt;-$L136*Listas!$B$10,"CUSTO ACIMA",IF($K136&lt;-Listas!$B$9,"ATRASO FÍSICO","CONTROLADO"))))</x:f>
      </x:c>
      <x:c r="U136" s="27"/>
      <x:c r="V136" s="1"/>
      <x:c r="W136" s="1"/>
    </x:row>
    <x:row r="137">
      <x:c r="A137" s="30"/>
      <x:c r="B137" s="30"/>
      <x:c r="C137" s="30"/>
      <x:c r="D137" s="30"/>
      <x:c r="E137" s="31"/>
      <x:c r="F137" s="31"/>
      <x:c r="G137" s="39" t="str">
        <x:f>IF(OR($E137="",$F137=""),"",$F137-$E137+1)</x:f>
      </x:c>
      <x:c r="H137" s="32"/>
      <x:c r="I137" s="41" t="str">
        <x:f>IF($A137="","",IF(Listas!$B$6&lt;$E137,0,IF(Listas!$B$6&gt;=$F137,1,(Listas!$B$6-$E137+1)/($F137-$E137+1))))</x:f>
      </x:c>
      <x:c r="J137" s="32"/>
      <x:c r="K137" s="41" t="str">
        <x:f>IF($A137="","",$J137-$I137)</x:f>
      </x:c>
      <x:c r="L137" s="34"/>
      <x:c r="M137" s="43" t="str">
        <x:f>IF($A137="","",$L137*$I137)</x:f>
      </x:c>
      <x:c r="N137" s="43" t="str">
        <x:f>IF($A137="","",$L137*$J137)</x:f>
      </x:c>
      <x:c r="O137" s="34"/>
      <x:c r="P137" s="43" t="str">
        <x:f>IF($A137="","",$N137-$O137)</x:f>
      </x:c>
      <x:c r="Q137" s="45" t="n">
        <x:f>IFERROR($N137/$M137,0)</x:f>
        <x:v>0</x:v>
      </x:c>
      <x:c r="R137" s="45" t="n">
        <x:f>IFERROR($N137/$O137,0)</x:f>
        <x:v>0</x:v>
      </x:c>
      <x:c r="S137" s="38" t="str">
        <x:f>IF($A137="","",IF($J137&gt;=1,"CONCLUÍDA",IF(AND(Listas!$B$6&gt;$F137,$J137&lt;1),"ATRASADA",IF($J137&lt;$I137-Listas!$B$9,"EM ATRASO",IF($J137&gt;$I137+Listas!$B$9,"ADIANTADA","EM DIA")))))</x:f>
      </x:c>
      <x:c r="T137" s="38" t="str">
        <x:f>IF($A137="","",IF(AND($P137&lt;-$L137*Listas!$B$10,$K137&lt;-Listas!$B$9),"CUSTO E PRAZO",IF($P137&lt;-$L137*Listas!$B$10,"CUSTO ACIMA",IF($K137&lt;-Listas!$B$9,"ATRASO FÍSICO","CONTROLADO"))))</x:f>
      </x:c>
      <x:c r="U137" s="27"/>
      <x:c r="V137" s="1"/>
      <x:c r="W137" s="1"/>
    </x:row>
    <x:row r="138">
      <x:c r="A138" s="30"/>
      <x:c r="B138" s="30"/>
      <x:c r="C138" s="30"/>
      <x:c r="D138" s="30"/>
      <x:c r="E138" s="31"/>
      <x:c r="F138" s="31"/>
      <x:c r="G138" s="39" t="str">
        <x:f>IF(OR($E138="",$F138=""),"",$F138-$E138+1)</x:f>
      </x:c>
      <x:c r="H138" s="32"/>
      <x:c r="I138" s="41" t="str">
        <x:f>IF($A138="","",IF(Listas!$B$6&lt;$E138,0,IF(Listas!$B$6&gt;=$F138,1,(Listas!$B$6-$E138+1)/($F138-$E138+1))))</x:f>
      </x:c>
      <x:c r="J138" s="32"/>
      <x:c r="K138" s="41" t="str">
        <x:f>IF($A138="","",$J138-$I138)</x:f>
      </x:c>
      <x:c r="L138" s="34"/>
      <x:c r="M138" s="43" t="str">
        <x:f>IF($A138="","",$L138*$I138)</x:f>
      </x:c>
      <x:c r="N138" s="43" t="str">
        <x:f>IF($A138="","",$L138*$J138)</x:f>
      </x:c>
      <x:c r="O138" s="34"/>
      <x:c r="P138" s="43" t="str">
        <x:f>IF($A138="","",$N138-$O138)</x:f>
      </x:c>
      <x:c r="Q138" s="45" t="n">
        <x:f>IFERROR($N138/$M138,0)</x:f>
        <x:v>0</x:v>
      </x:c>
      <x:c r="R138" s="45" t="n">
        <x:f>IFERROR($N138/$O138,0)</x:f>
        <x:v>0</x:v>
      </x:c>
      <x:c r="S138" s="38" t="str">
        <x:f>IF($A138="","",IF($J138&gt;=1,"CONCLUÍDA",IF(AND(Listas!$B$6&gt;$F138,$J138&lt;1),"ATRASADA",IF($J138&lt;$I138-Listas!$B$9,"EM ATRASO",IF($J138&gt;$I138+Listas!$B$9,"ADIANTADA","EM DIA")))))</x:f>
      </x:c>
      <x:c r="T138" s="38" t="str">
        <x:f>IF($A138="","",IF(AND($P138&lt;-$L138*Listas!$B$10,$K138&lt;-Listas!$B$9),"CUSTO E PRAZO",IF($P138&lt;-$L138*Listas!$B$10,"CUSTO ACIMA",IF($K138&lt;-Listas!$B$9,"ATRASO FÍSICO","CONTROLADO"))))</x:f>
      </x:c>
      <x:c r="U138" s="27"/>
      <x:c r="V138" s="1"/>
      <x:c r="W138" s="1"/>
    </x:row>
    <x:row r="139">
      <x:c r="A139" s="30"/>
      <x:c r="B139" s="30"/>
      <x:c r="C139" s="30"/>
      <x:c r="D139" s="30"/>
      <x:c r="E139" s="31"/>
      <x:c r="F139" s="31"/>
      <x:c r="G139" s="39" t="str">
        <x:f>IF(OR($E139="",$F139=""),"",$F139-$E139+1)</x:f>
      </x:c>
      <x:c r="H139" s="32"/>
      <x:c r="I139" s="41" t="str">
        <x:f>IF($A139="","",IF(Listas!$B$6&lt;$E139,0,IF(Listas!$B$6&gt;=$F139,1,(Listas!$B$6-$E139+1)/($F139-$E139+1))))</x:f>
      </x:c>
      <x:c r="J139" s="32"/>
      <x:c r="K139" s="41" t="str">
        <x:f>IF($A139="","",$J139-$I139)</x:f>
      </x:c>
      <x:c r="L139" s="34"/>
      <x:c r="M139" s="43" t="str">
        <x:f>IF($A139="","",$L139*$I139)</x:f>
      </x:c>
      <x:c r="N139" s="43" t="str">
        <x:f>IF($A139="","",$L139*$J139)</x:f>
      </x:c>
      <x:c r="O139" s="34"/>
      <x:c r="P139" s="43" t="str">
        <x:f>IF($A139="","",$N139-$O139)</x:f>
      </x:c>
      <x:c r="Q139" s="45" t="n">
        <x:f>IFERROR($N139/$M139,0)</x:f>
        <x:v>0</x:v>
      </x:c>
      <x:c r="R139" s="45" t="n">
        <x:f>IFERROR($N139/$O139,0)</x:f>
        <x:v>0</x:v>
      </x:c>
      <x:c r="S139" s="38" t="str">
        <x:f>IF($A139="","",IF($J139&gt;=1,"CONCLUÍDA",IF(AND(Listas!$B$6&gt;$F139,$J139&lt;1),"ATRASADA",IF($J139&lt;$I139-Listas!$B$9,"EM ATRASO",IF($J139&gt;$I139+Listas!$B$9,"ADIANTADA","EM DIA")))))</x:f>
      </x:c>
      <x:c r="T139" s="38" t="str">
        <x:f>IF($A139="","",IF(AND($P139&lt;-$L139*Listas!$B$10,$K139&lt;-Listas!$B$9),"CUSTO E PRAZO",IF($P139&lt;-$L139*Listas!$B$10,"CUSTO ACIMA",IF($K139&lt;-Listas!$B$9,"ATRASO FÍSICO","CONTROLADO"))))</x:f>
      </x:c>
      <x:c r="U139" s="27"/>
      <x:c r="V139" s="1"/>
      <x:c r="W139" s="1"/>
    </x:row>
    <x:row r="140">
      <x:c r="A140" s="30"/>
      <x:c r="B140" s="30"/>
      <x:c r="C140" s="30"/>
      <x:c r="D140" s="30"/>
      <x:c r="E140" s="31"/>
      <x:c r="F140" s="31"/>
      <x:c r="G140" s="39" t="str">
        <x:f>IF(OR($E140="",$F140=""),"",$F140-$E140+1)</x:f>
      </x:c>
      <x:c r="H140" s="32"/>
      <x:c r="I140" s="41" t="str">
        <x:f>IF($A140="","",IF(Listas!$B$6&lt;$E140,0,IF(Listas!$B$6&gt;=$F140,1,(Listas!$B$6-$E140+1)/($F140-$E140+1))))</x:f>
      </x:c>
      <x:c r="J140" s="32"/>
      <x:c r="K140" s="41" t="str">
        <x:f>IF($A140="","",$J140-$I140)</x:f>
      </x:c>
      <x:c r="L140" s="34"/>
      <x:c r="M140" s="43" t="str">
        <x:f>IF($A140="","",$L140*$I140)</x:f>
      </x:c>
      <x:c r="N140" s="43" t="str">
        <x:f>IF($A140="","",$L140*$J140)</x:f>
      </x:c>
      <x:c r="O140" s="34"/>
      <x:c r="P140" s="43" t="str">
        <x:f>IF($A140="","",$N140-$O140)</x:f>
      </x:c>
      <x:c r="Q140" s="45" t="n">
        <x:f>IFERROR($N140/$M140,0)</x:f>
        <x:v>0</x:v>
      </x:c>
      <x:c r="R140" s="45" t="n">
        <x:f>IFERROR($N140/$O140,0)</x:f>
        <x:v>0</x:v>
      </x:c>
      <x:c r="S140" s="38" t="str">
        <x:f>IF($A140="","",IF($J140&gt;=1,"CONCLUÍDA",IF(AND(Listas!$B$6&gt;$F140,$J140&lt;1),"ATRASADA",IF($J140&lt;$I140-Listas!$B$9,"EM ATRASO",IF($J140&gt;$I140+Listas!$B$9,"ADIANTADA","EM DIA")))))</x:f>
      </x:c>
      <x:c r="T140" s="38" t="str">
        <x:f>IF($A140="","",IF(AND($P140&lt;-$L140*Listas!$B$10,$K140&lt;-Listas!$B$9),"CUSTO E PRAZO",IF($P140&lt;-$L140*Listas!$B$10,"CUSTO ACIMA",IF($K140&lt;-Listas!$B$9,"ATRASO FÍSICO","CONTROLADO"))))</x:f>
      </x:c>
      <x:c r="U140" s="27"/>
      <x:c r="V140" s="1"/>
      <x:c r="W140" s="1"/>
    </x:row>
    <x:row r="141">
      <x:c r="A141" s="30"/>
      <x:c r="B141" s="30"/>
      <x:c r="C141" s="30"/>
      <x:c r="D141" s="30"/>
      <x:c r="E141" s="31"/>
      <x:c r="F141" s="31"/>
      <x:c r="G141" s="39" t="str">
        <x:f>IF(OR($E141="",$F141=""),"",$F141-$E141+1)</x:f>
      </x:c>
      <x:c r="H141" s="32"/>
      <x:c r="I141" s="41" t="str">
        <x:f>IF($A141="","",IF(Listas!$B$6&lt;$E141,0,IF(Listas!$B$6&gt;=$F141,1,(Listas!$B$6-$E141+1)/($F141-$E141+1))))</x:f>
      </x:c>
      <x:c r="J141" s="32"/>
      <x:c r="K141" s="41" t="str">
        <x:f>IF($A141="","",$J141-$I141)</x:f>
      </x:c>
      <x:c r="L141" s="34"/>
      <x:c r="M141" s="43" t="str">
        <x:f>IF($A141="","",$L141*$I141)</x:f>
      </x:c>
      <x:c r="N141" s="43" t="str">
        <x:f>IF($A141="","",$L141*$J141)</x:f>
      </x:c>
      <x:c r="O141" s="34"/>
      <x:c r="P141" s="43" t="str">
        <x:f>IF($A141="","",$N141-$O141)</x:f>
      </x:c>
      <x:c r="Q141" s="45" t="n">
        <x:f>IFERROR($N141/$M141,0)</x:f>
        <x:v>0</x:v>
      </x:c>
      <x:c r="R141" s="45" t="n">
        <x:f>IFERROR($N141/$O141,0)</x:f>
        <x:v>0</x:v>
      </x:c>
      <x:c r="S141" s="38" t="str">
        <x:f>IF($A141="","",IF($J141&gt;=1,"CONCLUÍDA",IF(AND(Listas!$B$6&gt;$F141,$J141&lt;1),"ATRASADA",IF($J141&lt;$I141-Listas!$B$9,"EM ATRASO",IF($J141&gt;$I141+Listas!$B$9,"ADIANTADA","EM DIA")))))</x:f>
      </x:c>
      <x:c r="T141" s="38" t="str">
        <x:f>IF($A141="","",IF(AND($P141&lt;-$L141*Listas!$B$10,$K141&lt;-Listas!$B$9),"CUSTO E PRAZO",IF($P141&lt;-$L141*Listas!$B$10,"CUSTO ACIMA",IF($K141&lt;-Listas!$B$9,"ATRASO FÍSICO","CONTROLADO"))))</x:f>
      </x:c>
      <x:c r="U141" s="27"/>
      <x:c r="V141" s="1"/>
      <x:c r="W141" s="1"/>
    </x:row>
    <x:row r="142">
      <x:c r="A142" s="30"/>
      <x:c r="B142" s="30"/>
      <x:c r="C142" s="30"/>
      <x:c r="D142" s="30"/>
      <x:c r="E142" s="31"/>
      <x:c r="F142" s="31"/>
      <x:c r="G142" s="39" t="str">
        <x:f>IF(OR($E142="",$F142=""),"",$F142-$E142+1)</x:f>
      </x:c>
      <x:c r="H142" s="32"/>
      <x:c r="I142" s="41" t="str">
        <x:f>IF($A142="","",IF(Listas!$B$6&lt;$E142,0,IF(Listas!$B$6&gt;=$F142,1,(Listas!$B$6-$E142+1)/($F142-$E142+1))))</x:f>
      </x:c>
      <x:c r="J142" s="32"/>
      <x:c r="K142" s="41" t="str">
        <x:f>IF($A142="","",$J142-$I142)</x:f>
      </x:c>
      <x:c r="L142" s="34"/>
      <x:c r="M142" s="43" t="str">
        <x:f>IF($A142="","",$L142*$I142)</x:f>
      </x:c>
      <x:c r="N142" s="43" t="str">
        <x:f>IF($A142="","",$L142*$J142)</x:f>
      </x:c>
      <x:c r="O142" s="34"/>
      <x:c r="P142" s="43" t="str">
        <x:f>IF($A142="","",$N142-$O142)</x:f>
      </x:c>
      <x:c r="Q142" s="45" t="n">
        <x:f>IFERROR($N142/$M142,0)</x:f>
        <x:v>0</x:v>
      </x:c>
      <x:c r="R142" s="45" t="n">
        <x:f>IFERROR($N142/$O142,0)</x:f>
        <x:v>0</x:v>
      </x:c>
      <x:c r="S142" s="38" t="str">
        <x:f>IF($A142="","",IF($J142&gt;=1,"CONCLUÍDA",IF(AND(Listas!$B$6&gt;$F142,$J142&lt;1),"ATRASADA",IF($J142&lt;$I142-Listas!$B$9,"EM ATRASO",IF($J142&gt;$I142+Listas!$B$9,"ADIANTADA","EM DIA")))))</x:f>
      </x:c>
      <x:c r="T142" s="38" t="str">
        <x:f>IF($A142="","",IF(AND($P142&lt;-$L142*Listas!$B$10,$K142&lt;-Listas!$B$9),"CUSTO E PRAZO",IF($P142&lt;-$L142*Listas!$B$10,"CUSTO ACIMA",IF($K142&lt;-Listas!$B$9,"ATRASO FÍSICO","CONTROLADO"))))</x:f>
      </x:c>
      <x:c r="U142" s="27"/>
      <x:c r="V142" s="1"/>
      <x:c r="W142" s="1"/>
    </x:row>
    <x:row r="143">
      <x:c r="A143" s="30"/>
      <x:c r="B143" s="30"/>
      <x:c r="C143" s="30"/>
      <x:c r="D143" s="30"/>
      <x:c r="E143" s="31"/>
      <x:c r="F143" s="31"/>
      <x:c r="G143" s="39" t="str">
        <x:f>IF(OR($E143="",$F143=""),"",$F143-$E143+1)</x:f>
      </x:c>
      <x:c r="H143" s="32"/>
      <x:c r="I143" s="41" t="str">
        <x:f>IF($A143="","",IF(Listas!$B$6&lt;$E143,0,IF(Listas!$B$6&gt;=$F143,1,(Listas!$B$6-$E143+1)/($F143-$E143+1))))</x:f>
      </x:c>
      <x:c r="J143" s="32"/>
      <x:c r="K143" s="41" t="str">
        <x:f>IF($A143="","",$J143-$I143)</x:f>
      </x:c>
      <x:c r="L143" s="34"/>
      <x:c r="M143" s="43" t="str">
        <x:f>IF($A143="","",$L143*$I143)</x:f>
      </x:c>
      <x:c r="N143" s="43" t="str">
        <x:f>IF($A143="","",$L143*$J143)</x:f>
      </x:c>
      <x:c r="O143" s="34"/>
      <x:c r="P143" s="43" t="str">
        <x:f>IF($A143="","",$N143-$O143)</x:f>
      </x:c>
      <x:c r="Q143" s="45" t="n">
        <x:f>IFERROR($N143/$M143,0)</x:f>
        <x:v>0</x:v>
      </x:c>
      <x:c r="R143" s="45" t="n">
        <x:f>IFERROR($N143/$O143,0)</x:f>
        <x:v>0</x:v>
      </x:c>
      <x:c r="S143" s="38" t="str">
        <x:f>IF($A143="","",IF($J143&gt;=1,"CONCLUÍDA",IF(AND(Listas!$B$6&gt;$F143,$J143&lt;1),"ATRASADA",IF($J143&lt;$I143-Listas!$B$9,"EM ATRASO",IF($J143&gt;$I143+Listas!$B$9,"ADIANTADA","EM DIA")))))</x:f>
      </x:c>
      <x:c r="T143" s="38" t="str">
        <x:f>IF($A143="","",IF(AND($P143&lt;-$L143*Listas!$B$10,$K143&lt;-Listas!$B$9),"CUSTO E PRAZO",IF($P143&lt;-$L143*Listas!$B$10,"CUSTO ACIMA",IF($K143&lt;-Listas!$B$9,"ATRASO FÍSICO","CONTROLADO"))))</x:f>
      </x:c>
      <x:c r="U143" s="27"/>
      <x:c r="V143" s="1"/>
      <x:c r="W143" s="1"/>
    </x:row>
    <x:row r="144">
      <x:c r="A144" s="30"/>
      <x:c r="B144" s="30"/>
      <x:c r="C144" s="30"/>
      <x:c r="D144" s="30"/>
      <x:c r="E144" s="31"/>
      <x:c r="F144" s="31"/>
      <x:c r="G144" s="39" t="str">
        <x:f>IF(OR($E144="",$F144=""),"",$F144-$E144+1)</x:f>
      </x:c>
      <x:c r="H144" s="32"/>
      <x:c r="I144" s="41" t="str">
        <x:f>IF($A144="","",IF(Listas!$B$6&lt;$E144,0,IF(Listas!$B$6&gt;=$F144,1,(Listas!$B$6-$E144+1)/($F144-$E144+1))))</x:f>
      </x:c>
      <x:c r="J144" s="32"/>
      <x:c r="K144" s="41" t="str">
        <x:f>IF($A144="","",$J144-$I144)</x:f>
      </x:c>
      <x:c r="L144" s="34"/>
      <x:c r="M144" s="43" t="str">
        <x:f>IF($A144="","",$L144*$I144)</x:f>
      </x:c>
      <x:c r="N144" s="43" t="str">
        <x:f>IF($A144="","",$L144*$J144)</x:f>
      </x:c>
      <x:c r="O144" s="34"/>
      <x:c r="P144" s="43" t="str">
        <x:f>IF($A144="","",$N144-$O144)</x:f>
      </x:c>
      <x:c r="Q144" s="45" t="n">
        <x:f>IFERROR($N144/$M144,0)</x:f>
        <x:v>0</x:v>
      </x:c>
      <x:c r="R144" s="45" t="n">
        <x:f>IFERROR($N144/$O144,0)</x:f>
        <x:v>0</x:v>
      </x:c>
      <x:c r="S144" s="38" t="str">
        <x:f>IF($A144="","",IF($J144&gt;=1,"CONCLUÍDA",IF(AND(Listas!$B$6&gt;$F144,$J144&lt;1),"ATRASADA",IF($J144&lt;$I144-Listas!$B$9,"EM ATRASO",IF($J144&gt;$I144+Listas!$B$9,"ADIANTADA","EM DIA")))))</x:f>
      </x:c>
      <x:c r="T144" s="38" t="str">
        <x:f>IF($A144="","",IF(AND($P144&lt;-$L144*Listas!$B$10,$K144&lt;-Listas!$B$9),"CUSTO E PRAZO",IF($P144&lt;-$L144*Listas!$B$10,"CUSTO ACIMA",IF($K144&lt;-Listas!$B$9,"ATRASO FÍSICO","CONTROLADO"))))</x:f>
      </x:c>
      <x:c r="U144" s="27"/>
      <x:c r="V144" s="1"/>
      <x:c r="W144" s="1"/>
    </x:row>
    <x:row r="145">
      <x:c r="A145" s="30"/>
      <x:c r="B145" s="30"/>
      <x:c r="C145" s="30"/>
      <x:c r="D145" s="30"/>
      <x:c r="E145" s="31"/>
      <x:c r="F145" s="31"/>
      <x:c r="G145" s="39" t="str">
        <x:f>IF(OR($E145="",$F145=""),"",$F145-$E145+1)</x:f>
      </x:c>
      <x:c r="H145" s="32"/>
      <x:c r="I145" s="41" t="str">
        <x:f>IF($A145="","",IF(Listas!$B$6&lt;$E145,0,IF(Listas!$B$6&gt;=$F145,1,(Listas!$B$6-$E145+1)/($F145-$E145+1))))</x:f>
      </x:c>
      <x:c r="J145" s="32"/>
      <x:c r="K145" s="41" t="str">
        <x:f>IF($A145="","",$J145-$I145)</x:f>
      </x:c>
      <x:c r="L145" s="34"/>
      <x:c r="M145" s="43" t="str">
        <x:f>IF($A145="","",$L145*$I145)</x:f>
      </x:c>
      <x:c r="N145" s="43" t="str">
        <x:f>IF($A145="","",$L145*$J145)</x:f>
      </x:c>
      <x:c r="O145" s="34"/>
      <x:c r="P145" s="43" t="str">
        <x:f>IF($A145="","",$N145-$O145)</x:f>
      </x:c>
      <x:c r="Q145" s="45" t="n">
        <x:f>IFERROR($N145/$M145,0)</x:f>
        <x:v>0</x:v>
      </x:c>
      <x:c r="R145" s="45" t="n">
        <x:f>IFERROR($N145/$O145,0)</x:f>
        <x:v>0</x:v>
      </x:c>
      <x:c r="S145" s="38" t="str">
        <x:f>IF($A145="","",IF($J145&gt;=1,"CONCLUÍDA",IF(AND(Listas!$B$6&gt;$F145,$J145&lt;1),"ATRASADA",IF($J145&lt;$I145-Listas!$B$9,"EM ATRASO",IF($J145&gt;$I145+Listas!$B$9,"ADIANTADA","EM DIA")))))</x:f>
      </x:c>
      <x:c r="T145" s="38" t="str">
        <x:f>IF($A145="","",IF(AND($P145&lt;-$L145*Listas!$B$10,$K145&lt;-Listas!$B$9),"CUSTO E PRAZO",IF($P145&lt;-$L145*Listas!$B$10,"CUSTO ACIMA",IF($K145&lt;-Listas!$B$9,"ATRASO FÍSICO","CONTROLADO"))))</x:f>
      </x:c>
      <x:c r="U145" s="27"/>
      <x:c r="V145" s="1"/>
      <x:c r="W145" s="1"/>
    </x:row>
    <x:row r="146">
      <x:c r="A146" s="30"/>
      <x:c r="B146" s="30"/>
      <x:c r="C146" s="30"/>
      <x:c r="D146" s="30"/>
      <x:c r="E146" s="31"/>
      <x:c r="F146" s="31"/>
      <x:c r="G146" s="39" t="str">
        <x:f>IF(OR($E146="",$F146=""),"",$F146-$E146+1)</x:f>
      </x:c>
      <x:c r="H146" s="32"/>
      <x:c r="I146" s="41" t="str">
        <x:f>IF($A146="","",IF(Listas!$B$6&lt;$E146,0,IF(Listas!$B$6&gt;=$F146,1,(Listas!$B$6-$E146+1)/($F146-$E146+1))))</x:f>
      </x:c>
      <x:c r="J146" s="32"/>
      <x:c r="K146" s="41" t="str">
        <x:f>IF($A146="","",$J146-$I146)</x:f>
      </x:c>
      <x:c r="L146" s="34"/>
      <x:c r="M146" s="43" t="str">
        <x:f>IF($A146="","",$L146*$I146)</x:f>
      </x:c>
      <x:c r="N146" s="43" t="str">
        <x:f>IF($A146="","",$L146*$J146)</x:f>
      </x:c>
      <x:c r="O146" s="34"/>
      <x:c r="P146" s="43" t="str">
        <x:f>IF($A146="","",$N146-$O146)</x:f>
      </x:c>
      <x:c r="Q146" s="45" t="n">
        <x:f>IFERROR($N146/$M146,0)</x:f>
        <x:v>0</x:v>
      </x:c>
      <x:c r="R146" s="45" t="n">
        <x:f>IFERROR($N146/$O146,0)</x:f>
        <x:v>0</x:v>
      </x:c>
      <x:c r="S146" s="38" t="str">
        <x:f>IF($A146="","",IF($J146&gt;=1,"CONCLUÍDA",IF(AND(Listas!$B$6&gt;$F146,$J146&lt;1),"ATRASADA",IF($J146&lt;$I146-Listas!$B$9,"EM ATRASO",IF($J146&gt;$I146+Listas!$B$9,"ADIANTADA","EM DIA")))))</x:f>
      </x:c>
      <x:c r="T146" s="38" t="str">
        <x:f>IF($A146="","",IF(AND($P146&lt;-$L146*Listas!$B$10,$K146&lt;-Listas!$B$9),"CUSTO E PRAZO",IF($P146&lt;-$L146*Listas!$B$10,"CUSTO ACIMA",IF($K146&lt;-Listas!$B$9,"ATRASO FÍSICO","CONTROLADO"))))</x:f>
      </x:c>
      <x:c r="U146" s="27"/>
      <x:c r="V146" s="1"/>
      <x:c r="W146" s="1"/>
    </x:row>
    <x:row r="147">
      <x:c r="A147" s="30"/>
      <x:c r="B147" s="30"/>
      <x:c r="C147" s="30"/>
      <x:c r="D147" s="30"/>
      <x:c r="E147" s="31"/>
      <x:c r="F147" s="31"/>
      <x:c r="G147" s="39" t="str">
        <x:f>IF(OR($E147="",$F147=""),"",$F147-$E147+1)</x:f>
      </x:c>
      <x:c r="H147" s="32"/>
      <x:c r="I147" s="41" t="str">
        <x:f>IF($A147="","",IF(Listas!$B$6&lt;$E147,0,IF(Listas!$B$6&gt;=$F147,1,(Listas!$B$6-$E147+1)/($F147-$E147+1))))</x:f>
      </x:c>
      <x:c r="J147" s="32"/>
      <x:c r="K147" s="41" t="str">
        <x:f>IF($A147="","",$J147-$I147)</x:f>
      </x:c>
      <x:c r="L147" s="34"/>
      <x:c r="M147" s="43" t="str">
        <x:f>IF($A147="","",$L147*$I147)</x:f>
      </x:c>
      <x:c r="N147" s="43" t="str">
        <x:f>IF($A147="","",$L147*$J147)</x:f>
      </x:c>
      <x:c r="O147" s="34"/>
      <x:c r="P147" s="43" t="str">
        <x:f>IF($A147="","",$N147-$O147)</x:f>
      </x:c>
      <x:c r="Q147" s="45" t="n">
        <x:f>IFERROR($N147/$M147,0)</x:f>
        <x:v>0</x:v>
      </x:c>
      <x:c r="R147" s="45" t="n">
        <x:f>IFERROR($N147/$O147,0)</x:f>
        <x:v>0</x:v>
      </x:c>
      <x:c r="S147" s="38" t="str">
        <x:f>IF($A147="","",IF($J147&gt;=1,"CONCLUÍDA",IF(AND(Listas!$B$6&gt;$F147,$J147&lt;1),"ATRASADA",IF($J147&lt;$I147-Listas!$B$9,"EM ATRASO",IF($J147&gt;$I147+Listas!$B$9,"ADIANTADA","EM DIA")))))</x:f>
      </x:c>
      <x:c r="T147" s="38" t="str">
        <x:f>IF($A147="","",IF(AND($P147&lt;-$L147*Listas!$B$10,$K147&lt;-Listas!$B$9),"CUSTO E PRAZO",IF($P147&lt;-$L147*Listas!$B$10,"CUSTO ACIMA",IF($K147&lt;-Listas!$B$9,"ATRASO FÍSICO","CONTROLADO"))))</x:f>
      </x:c>
      <x:c r="U147" s="27"/>
      <x:c r="V147" s="1"/>
      <x:c r="W147" s="1"/>
    </x:row>
    <x:row r="148">
      <x:c r="A148" s="30"/>
      <x:c r="B148" s="30"/>
      <x:c r="C148" s="30"/>
      <x:c r="D148" s="30"/>
      <x:c r="E148" s="31"/>
      <x:c r="F148" s="31"/>
      <x:c r="G148" s="39" t="str">
        <x:f>IF(OR($E148="",$F148=""),"",$F148-$E148+1)</x:f>
      </x:c>
      <x:c r="H148" s="32"/>
      <x:c r="I148" s="41" t="str">
        <x:f>IF($A148="","",IF(Listas!$B$6&lt;$E148,0,IF(Listas!$B$6&gt;=$F148,1,(Listas!$B$6-$E148+1)/($F148-$E148+1))))</x:f>
      </x:c>
      <x:c r="J148" s="32"/>
      <x:c r="K148" s="41" t="str">
        <x:f>IF($A148="","",$J148-$I148)</x:f>
      </x:c>
      <x:c r="L148" s="34"/>
      <x:c r="M148" s="43" t="str">
        <x:f>IF($A148="","",$L148*$I148)</x:f>
      </x:c>
      <x:c r="N148" s="43" t="str">
        <x:f>IF($A148="","",$L148*$J148)</x:f>
      </x:c>
      <x:c r="O148" s="34"/>
      <x:c r="P148" s="43" t="str">
        <x:f>IF($A148="","",$N148-$O148)</x:f>
      </x:c>
      <x:c r="Q148" s="45" t="n">
        <x:f>IFERROR($N148/$M148,0)</x:f>
        <x:v>0</x:v>
      </x:c>
      <x:c r="R148" s="45" t="n">
        <x:f>IFERROR($N148/$O148,0)</x:f>
        <x:v>0</x:v>
      </x:c>
      <x:c r="S148" s="38" t="str">
        <x:f>IF($A148="","",IF($J148&gt;=1,"CONCLUÍDA",IF(AND(Listas!$B$6&gt;$F148,$J148&lt;1),"ATRASADA",IF($J148&lt;$I148-Listas!$B$9,"EM ATRASO",IF($J148&gt;$I148+Listas!$B$9,"ADIANTADA","EM DIA")))))</x:f>
      </x:c>
      <x:c r="T148" s="38" t="str">
        <x:f>IF($A148="","",IF(AND($P148&lt;-$L148*Listas!$B$10,$K148&lt;-Listas!$B$9),"CUSTO E PRAZO",IF($P148&lt;-$L148*Listas!$B$10,"CUSTO ACIMA",IF($K148&lt;-Listas!$B$9,"ATRASO FÍSICO","CONTROLADO"))))</x:f>
      </x:c>
      <x:c r="U148" s="27"/>
      <x:c r="V148" s="1"/>
      <x:c r="W148" s="1"/>
    </x:row>
    <x:row r="149">
      <x:c r="A149" s="30"/>
      <x:c r="B149" s="30"/>
      <x:c r="C149" s="30"/>
      <x:c r="D149" s="30"/>
      <x:c r="E149" s="31"/>
      <x:c r="F149" s="31"/>
      <x:c r="G149" s="39" t="str">
        <x:f>IF(OR($E149="",$F149=""),"",$F149-$E149+1)</x:f>
      </x:c>
      <x:c r="H149" s="32"/>
      <x:c r="I149" s="41" t="str">
        <x:f>IF($A149="","",IF(Listas!$B$6&lt;$E149,0,IF(Listas!$B$6&gt;=$F149,1,(Listas!$B$6-$E149+1)/($F149-$E149+1))))</x:f>
      </x:c>
      <x:c r="J149" s="32"/>
      <x:c r="K149" s="41" t="str">
        <x:f>IF($A149="","",$J149-$I149)</x:f>
      </x:c>
      <x:c r="L149" s="34"/>
      <x:c r="M149" s="43" t="str">
        <x:f>IF($A149="","",$L149*$I149)</x:f>
      </x:c>
      <x:c r="N149" s="43" t="str">
        <x:f>IF($A149="","",$L149*$J149)</x:f>
      </x:c>
      <x:c r="O149" s="34"/>
      <x:c r="P149" s="43" t="str">
        <x:f>IF($A149="","",$N149-$O149)</x:f>
      </x:c>
      <x:c r="Q149" s="45" t="n">
        <x:f>IFERROR($N149/$M149,0)</x:f>
        <x:v>0</x:v>
      </x:c>
      <x:c r="R149" s="45" t="n">
        <x:f>IFERROR($N149/$O149,0)</x:f>
        <x:v>0</x:v>
      </x:c>
      <x:c r="S149" s="38" t="str">
        <x:f>IF($A149="","",IF($J149&gt;=1,"CONCLUÍDA",IF(AND(Listas!$B$6&gt;$F149,$J149&lt;1),"ATRASADA",IF($J149&lt;$I149-Listas!$B$9,"EM ATRASO",IF($J149&gt;$I149+Listas!$B$9,"ADIANTADA","EM DIA")))))</x:f>
      </x:c>
      <x:c r="T149" s="38" t="str">
        <x:f>IF($A149="","",IF(AND($P149&lt;-$L149*Listas!$B$10,$K149&lt;-Listas!$B$9),"CUSTO E PRAZO",IF($P149&lt;-$L149*Listas!$B$10,"CUSTO ACIMA",IF($K149&lt;-Listas!$B$9,"ATRASO FÍSICO","CONTROLADO"))))</x:f>
      </x:c>
      <x:c r="U149" s="27"/>
      <x:c r="V149" s="1"/>
      <x:c r="W149" s="1"/>
    </x:row>
    <x:row r="150">
      <x:c r="A150" s="30"/>
      <x:c r="B150" s="30"/>
      <x:c r="C150" s="30"/>
      <x:c r="D150" s="30"/>
      <x:c r="E150" s="31"/>
      <x:c r="F150" s="31"/>
      <x:c r="G150" s="39" t="str">
        <x:f>IF(OR($E150="",$F150=""),"",$F150-$E150+1)</x:f>
      </x:c>
      <x:c r="H150" s="32"/>
      <x:c r="I150" s="41" t="str">
        <x:f>IF($A150="","",IF(Listas!$B$6&lt;$E150,0,IF(Listas!$B$6&gt;=$F150,1,(Listas!$B$6-$E150+1)/($F150-$E150+1))))</x:f>
      </x:c>
      <x:c r="J150" s="32"/>
      <x:c r="K150" s="41" t="str">
        <x:f>IF($A150="","",$J150-$I150)</x:f>
      </x:c>
      <x:c r="L150" s="34"/>
      <x:c r="M150" s="43" t="str">
        <x:f>IF($A150="","",$L150*$I150)</x:f>
      </x:c>
      <x:c r="N150" s="43" t="str">
        <x:f>IF($A150="","",$L150*$J150)</x:f>
      </x:c>
      <x:c r="O150" s="34"/>
      <x:c r="P150" s="43" t="str">
        <x:f>IF($A150="","",$N150-$O150)</x:f>
      </x:c>
      <x:c r="Q150" s="45" t="n">
        <x:f>IFERROR($N150/$M150,0)</x:f>
        <x:v>0</x:v>
      </x:c>
      <x:c r="R150" s="45" t="n">
        <x:f>IFERROR($N150/$O150,0)</x:f>
        <x:v>0</x:v>
      </x:c>
      <x:c r="S150" s="38" t="str">
        <x:f>IF($A150="","",IF($J150&gt;=1,"CONCLUÍDA",IF(AND(Listas!$B$6&gt;$F150,$J150&lt;1),"ATRASADA",IF($J150&lt;$I150-Listas!$B$9,"EM ATRASO",IF($J150&gt;$I150+Listas!$B$9,"ADIANTADA","EM DIA")))))</x:f>
      </x:c>
      <x:c r="T150" s="38" t="str">
        <x:f>IF($A150="","",IF(AND($P150&lt;-$L150*Listas!$B$10,$K150&lt;-Listas!$B$9),"CUSTO E PRAZO",IF($P150&lt;-$L150*Listas!$B$10,"CUSTO ACIMA",IF($K150&lt;-Listas!$B$9,"ATRASO FÍSICO","CONTROLADO"))))</x:f>
      </x:c>
      <x:c r="U150" s="27"/>
      <x:c r="V150" s="1"/>
      <x:c r="W150" s="1"/>
    </x:row>
    <x:row r="151">
      <x:c r="A151" s="30"/>
      <x:c r="B151" s="30"/>
      <x:c r="C151" s="30"/>
      <x:c r="D151" s="30"/>
      <x:c r="E151" s="31"/>
      <x:c r="F151" s="31"/>
      <x:c r="G151" s="39" t="str">
        <x:f>IF(OR($E151="",$F151=""),"",$F151-$E151+1)</x:f>
      </x:c>
      <x:c r="H151" s="32"/>
      <x:c r="I151" s="41" t="str">
        <x:f>IF($A151="","",IF(Listas!$B$6&lt;$E151,0,IF(Listas!$B$6&gt;=$F151,1,(Listas!$B$6-$E151+1)/($F151-$E151+1))))</x:f>
      </x:c>
      <x:c r="J151" s="32"/>
      <x:c r="K151" s="41" t="str">
        <x:f>IF($A151="","",$J151-$I151)</x:f>
      </x:c>
      <x:c r="L151" s="34"/>
      <x:c r="M151" s="43" t="str">
        <x:f>IF($A151="","",$L151*$I151)</x:f>
      </x:c>
      <x:c r="N151" s="43" t="str">
        <x:f>IF($A151="","",$L151*$J151)</x:f>
      </x:c>
      <x:c r="O151" s="34"/>
      <x:c r="P151" s="43" t="str">
        <x:f>IF($A151="","",$N151-$O151)</x:f>
      </x:c>
      <x:c r="Q151" s="45" t="n">
        <x:f>IFERROR($N151/$M151,0)</x:f>
        <x:v>0</x:v>
      </x:c>
      <x:c r="R151" s="45" t="n">
        <x:f>IFERROR($N151/$O151,0)</x:f>
        <x:v>0</x:v>
      </x:c>
      <x:c r="S151" s="38" t="str">
        <x:f>IF($A151="","",IF($J151&gt;=1,"CONCLUÍDA",IF(AND(Listas!$B$6&gt;$F151,$J151&lt;1),"ATRASADA",IF($J151&lt;$I151-Listas!$B$9,"EM ATRASO",IF($J151&gt;$I151+Listas!$B$9,"ADIANTADA","EM DIA")))))</x:f>
      </x:c>
      <x:c r="T151" s="38" t="str">
        <x:f>IF($A151="","",IF(AND($P151&lt;-$L151*Listas!$B$10,$K151&lt;-Listas!$B$9),"CUSTO E PRAZO",IF($P151&lt;-$L151*Listas!$B$10,"CUSTO ACIMA",IF($K151&lt;-Listas!$B$9,"ATRASO FÍSICO","CONTROLADO"))))</x:f>
      </x:c>
      <x:c r="U151" s="27"/>
      <x:c r="V151" s="1"/>
      <x:c r="W151" s="1"/>
    </x:row>
    <x:row r="152">
      <x:c r="A152" s="30"/>
      <x:c r="B152" s="30"/>
      <x:c r="C152" s="30"/>
      <x:c r="D152" s="30"/>
      <x:c r="E152" s="31"/>
      <x:c r="F152" s="31"/>
      <x:c r="G152" s="39" t="str">
        <x:f>IF(OR($E152="",$F152=""),"",$F152-$E152+1)</x:f>
      </x:c>
      <x:c r="H152" s="32"/>
      <x:c r="I152" s="41" t="str">
        <x:f>IF($A152="","",IF(Listas!$B$6&lt;$E152,0,IF(Listas!$B$6&gt;=$F152,1,(Listas!$B$6-$E152+1)/($F152-$E152+1))))</x:f>
      </x:c>
      <x:c r="J152" s="32"/>
      <x:c r="K152" s="41" t="str">
        <x:f>IF($A152="","",$J152-$I152)</x:f>
      </x:c>
      <x:c r="L152" s="34"/>
      <x:c r="M152" s="43" t="str">
        <x:f>IF($A152="","",$L152*$I152)</x:f>
      </x:c>
      <x:c r="N152" s="43" t="str">
        <x:f>IF($A152="","",$L152*$J152)</x:f>
      </x:c>
      <x:c r="O152" s="34"/>
      <x:c r="P152" s="43" t="str">
        <x:f>IF($A152="","",$N152-$O152)</x:f>
      </x:c>
      <x:c r="Q152" s="45" t="n">
        <x:f>IFERROR($N152/$M152,0)</x:f>
        <x:v>0</x:v>
      </x:c>
      <x:c r="R152" s="45" t="n">
        <x:f>IFERROR($N152/$O152,0)</x:f>
        <x:v>0</x:v>
      </x:c>
      <x:c r="S152" s="38" t="str">
        <x:f>IF($A152="","",IF($J152&gt;=1,"CONCLUÍDA",IF(AND(Listas!$B$6&gt;$F152,$J152&lt;1),"ATRASADA",IF($J152&lt;$I152-Listas!$B$9,"EM ATRASO",IF($J152&gt;$I152+Listas!$B$9,"ADIANTADA","EM DIA")))))</x:f>
      </x:c>
      <x:c r="T152" s="38" t="str">
        <x:f>IF($A152="","",IF(AND($P152&lt;-$L152*Listas!$B$10,$K152&lt;-Listas!$B$9),"CUSTO E PRAZO",IF($P152&lt;-$L152*Listas!$B$10,"CUSTO ACIMA",IF($K152&lt;-Listas!$B$9,"ATRASO FÍSICO","CONTROLADO"))))</x:f>
      </x:c>
      <x:c r="U152" s="27"/>
      <x:c r="V152" s="1"/>
      <x:c r="W152" s="1"/>
    </x:row>
    <x:row r="153">
      <x:c r="A153" s="30"/>
      <x:c r="B153" s="30"/>
      <x:c r="C153" s="30"/>
      <x:c r="D153" s="30"/>
      <x:c r="E153" s="31"/>
      <x:c r="F153" s="31"/>
      <x:c r="G153" s="39" t="str">
        <x:f>IF(OR($E153="",$F153=""),"",$F153-$E153+1)</x:f>
      </x:c>
      <x:c r="H153" s="32"/>
      <x:c r="I153" s="41" t="str">
        <x:f>IF($A153="","",IF(Listas!$B$6&lt;$E153,0,IF(Listas!$B$6&gt;=$F153,1,(Listas!$B$6-$E153+1)/($F153-$E153+1))))</x:f>
      </x:c>
      <x:c r="J153" s="32"/>
      <x:c r="K153" s="41" t="str">
        <x:f>IF($A153="","",$J153-$I153)</x:f>
      </x:c>
      <x:c r="L153" s="34"/>
      <x:c r="M153" s="43" t="str">
        <x:f>IF($A153="","",$L153*$I153)</x:f>
      </x:c>
      <x:c r="N153" s="43" t="str">
        <x:f>IF($A153="","",$L153*$J153)</x:f>
      </x:c>
      <x:c r="O153" s="34"/>
      <x:c r="P153" s="43" t="str">
        <x:f>IF($A153="","",$N153-$O153)</x:f>
      </x:c>
      <x:c r="Q153" s="45" t="n">
        <x:f>IFERROR($N153/$M153,0)</x:f>
        <x:v>0</x:v>
      </x:c>
      <x:c r="R153" s="45" t="n">
        <x:f>IFERROR($N153/$O153,0)</x:f>
        <x:v>0</x:v>
      </x:c>
      <x:c r="S153" s="38" t="str">
        <x:f>IF($A153="","",IF($J153&gt;=1,"CONCLUÍDA",IF(AND(Listas!$B$6&gt;$F153,$J153&lt;1),"ATRASADA",IF($J153&lt;$I153-Listas!$B$9,"EM ATRASO",IF($J153&gt;$I153+Listas!$B$9,"ADIANTADA","EM DIA")))))</x:f>
      </x:c>
      <x:c r="T153" s="38" t="str">
        <x:f>IF($A153="","",IF(AND($P153&lt;-$L153*Listas!$B$10,$K153&lt;-Listas!$B$9),"CUSTO E PRAZO",IF($P153&lt;-$L153*Listas!$B$10,"CUSTO ACIMA",IF($K153&lt;-Listas!$B$9,"ATRASO FÍSICO","CONTROLADO"))))</x:f>
      </x:c>
      <x:c r="U153" s="27"/>
      <x:c r="V153" s="1"/>
      <x:c r="W153" s="1"/>
    </x:row>
    <x:row r="154">
      <x:c r="A154" s="30"/>
      <x:c r="B154" s="30"/>
      <x:c r="C154" s="30"/>
      <x:c r="D154" s="30"/>
      <x:c r="E154" s="31"/>
      <x:c r="F154" s="31"/>
      <x:c r="G154" s="39" t="str">
        <x:f>IF(OR($E154="",$F154=""),"",$F154-$E154+1)</x:f>
      </x:c>
      <x:c r="H154" s="32"/>
      <x:c r="I154" s="41" t="str">
        <x:f>IF($A154="","",IF(Listas!$B$6&lt;$E154,0,IF(Listas!$B$6&gt;=$F154,1,(Listas!$B$6-$E154+1)/($F154-$E154+1))))</x:f>
      </x:c>
      <x:c r="J154" s="32"/>
      <x:c r="K154" s="41" t="str">
        <x:f>IF($A154="","",$J154-$I154)</x:f>
      </x:c>
      <x:c r="L154" s="34"/>
      <x:c r="M154" s="43" t="str">
        <x:f>IF($A154="","",$L154*$I154)</x:f>
      </x:c>
      <x:c r="N154" s="43" t="str">
        <x:f>IF($A154="","",$L154*$J154)</x:f>
      </x:c>
      <x:c r="O154" s="34"/>
      <x:c r="P154" s="43" t="str">
        <x:f>IF($A154="","",$N154-$O154)</x:f>
      </x:c>
      <x:c r="Q154" s="45" t="n">
        <x:f>IFERROR($N154/$M154,0)</x:f>
        <x:v>0</x:v>
      </x:c>
      <x:c r="R154" s="45" t="n">
        <x:f>IFERROR($N154/$O154,0)</x:f>
        <x:v>0</x:v>
      </x:c>
      <x:c r="S154" s="38" t="str">
        <x:f>IF($A154="","",IF($J154&gt;=1,"CONCLUÍDA",IF(AND(Listas!$B$6&gt;$F154,$J154&lt;1),"ATRASADA",IF($J154&lt;$I154-Listas!$B$9,"EM ATRASO",IF($J154&gt;$I154+Listas!$B$9,"ADIANTADA","EM DIA")))))</x:f>
      </x:c>
      <x:c r="T154" s="38" t="str">
        <x:f>IF($A154="","",IF(AND($P154&lt;-$L154*Listas!$B$10,$K154&lt;-Listas!$B$9),"CUSTO E PRAZO",IF($P154&lt;-$L154*Listas!$B$10,"CUSTO ACIMA",IF($K154&lt;-Listas!$B$9,"ATRASO FÍSICO","CONTROLADO"))))</x:f>
      </x:c>
      <x:c r="U154" s="27"/>
      <x:c r="V154" s="1"/>
      <x:c r="W154" s="1"/>
    </x:row>
    <x:row r="155">
      <x:c r="A155" s="30"/>
      <x:c r="B155" s="30"/>
      <x:c r="C155" s="30"/>
      <x:c r="D155" s="30"/>
      <x:c r="E155" s="31"/>
      <x:c r="F155" s="31"/>
      <x:c r="G155" s="39" t="str">
        <x:f>IF(OR($E155="",$F155=""),"",$F155-$E155+1)</x:f>
      </x:c>
      <x:c r="H155" s="32"/>
      <x:c r="I155" s="41" t="str">
        <x:f>IF($A155="","",IF(Listas!$B$6&lt;$E155,0,IF(Listas!$B$6&gt;=$F155,1,(Listas!$B$6-$E155+1)/($F155-$E155+1))))</x:f>
      </x:c>
      <x:c r="J155" s="32"/>
      <x:c r="K155" s="41" t="str">
        <x:f>IF($A155="","",$J155-$I155)</x:f>
      </x:c>
      <x:c r="L155" s="34"/>
      <x:c r="M155" s="43" t="str">
        <x:f>IF($A155="","",$L155*$I155)</x:f>
      </x:c>
      <x:c r="N155" s="43" t="str">
        <x:f>IF($A155="","",$L155*$J155)</x:f>
      </x:c>
      <x:c r="O155" s="34"/>
      <x:c r="P155" s="43" t="str">
        <x:f>IF($A155="","",$N155-$O155)</x:f>
      </x:c>
      <x:c r="Q155" s="45" t="n">
        <x:f>IFERROR($N155/$M155,0)</x:f>
        <x:v>0</x:v>
      </x:c>
      <x:c r="R155" s="45" t="n">
        <x:f>IFERROR($N155/$O155,0)</x:f>
        <x:v>0</x:v>
      </x:c>
      <x:c r="S155" s="38" t="str">
        <x:f>IF($A155="","",IF($J155&gt;=1,"CONCLUÍDA",IF(AND(Listas!$B$6&gt;$F155,$J155&lt;1),"ATRASADA",IF($J155&lt;$I155-Listas!$B$9,"EM ATRASO",IF($J155&gt;$I155+Listas!$B$9,"ADIANTADA","EM DIA")))))</x:f>
      </x:c>
      <x:c r="T155" s="38" t="str">
        <x:f>IF($A155="","",IF(AND($P155&lt;-$L155*Listas!$B$10,$K155&lt;-Listas!$B$9),"CUSTO E PRAZO",IF($P155&lt;-$L155*Listas!$B$10,"CUSTO ACIMA",IF($K155&lt;-Listas!$B$9,"ATRASO FÍSICO","CONTROLADO"))))</x:f>
      </x:c>
      <x:c r="U155" s="27"/>
      <x:c r="V155" s="1"/>
      <x:c r="W155" s="1"/>
    </x:row>
    <x:row r="156">
      <x:c r="A156" s="30"/>
      <x:c r="B156" s="30"/>
      <x:c r="C156" s="30"/>
      <x:c r="D156" s="30"/>
      <x:c r="E156" s="31"/>
      <x:c r="F156" s="31"/>
      <x:c r="G156" s="39" t="str">
        <x:f>IF(OR($E156="",$F156=""),"",$F156-$E156+1)</x:f>
      </x:c>
      <x:c r="H156" s="32"/>
      <x:c r="I156" s="41" t="str">
        <x:f>IF($A156="","",IF(Listas!$B$6&lt;$E156,0,IF(Listas!$B$6&gt;=$F156,1,(Listas!$B$6-$E156+1)/($F156-$E156+1))))</x:f>
      </x:c>
      <x:c r="J156" s="32"/>
      <x:c r="K156" s="41" t="str">
        <x:f>IF($A156="","",$J156-$I156)</x:f>
      </x:c>
      <x:c r="L156" s="34"/>
      <x:c r="M156" s="43" t="str">
        <x:f>IF($A156="","",$L156*$I156)</x:f>
      </x:c>
      <x:c r="N156" s="43" t="str">
        <x:f>IF($A156="","",$L156*$J156)</x:f>
      </x:c>
      <x:c r="O156" s="34"/>
      <x:c r="P156" s="43" t="str">
        <x:f>IF($A156="","",$N156-$O156)</x:f>
      </x:c>
      <x:c r="Q156" s="45" t="n">
        <x:f>IFERROR($N156/$M156,0)</x:f>
        <x:v>0</x:v>
      </x:c>
      <x:c r="R156" s="45" t="n">
        <x:f>IFERROR($N156/$O156,0)</x:f>
        <x:v>0</x:v>
      </x:c>
      <x:c r="S156" s="38" t="str">
        <x:f>IF($A156="","",IF($J156&gt;=1,"CONCLUÍDA",IF(AND(Listas!$B$6&gt;$F156,$J156&lt;1),"ATRASADA",IF($J156&lt;$I156-Listas!$B$9,"EM ATRASO",IF($J156&gt;$I156+Listas!$B$9,"ADIANTADA","EM DIA")))))</x:f>
      </x:c>
      <x:c r="T156" s="38" t="str">
        <x:f>IF($A156="","",IF(AND($P156&lt;-$L156*Listas!$B$10,$K156&lt;-Listas!$B$9),"CUSTO E PRAZO",IF($P156&lt;-$L156*Listas!$B$10,"CUSTO ACIMA",IF($K156&lt;-Listas!$B$9,"ATRASO FÍSICO","CONTROLADO"))))</x:f>
      </x:c>
      <x:c r="U156" s="27"/>
      <x:c r="V156" s="1"/>
      <x:c r="W156" s="1"/>
    </x:row>
    <x:row r="157">
      <x:c r="A157" s="30"/>
      <x:c r="B157" s="30"/>
      <x:c r="C157" s="30"/>
      <x:c r="D157" s="30"/>
      <x:c r="E157" s="31"/>
      <x:c r="F157" s="31"/>
      <x:c r="G157" s="39" t="str">
        <x:f>IF(OR($E157="",$F157=""),"",$F157-$E157+1)</x:f>
      </x:c>
      <x:c r="H157" s="32"/>
      <x:c r="I157" s="41" t="str">
        <x:f>IF($A157="","",IF(Listas!$B$6&lt;$E157,0,IF(Listas!$B$6&gt;=$F157,1,(Listas!$B$6-$E157+1)/($F157-$E157+1))))</x:f>
      </x:c>
      <x:c r="J157" s="32"/>
      <x:c r="K157" s="41" t="str">
        <x:f>IF($A157="","",$J157-$I157)</x:f>
      </x:c>
      <x:c r="L157" s="34"/>
      <x:c r="M157" s="43" t="str">
        <x:f>IF($A157="","",$L157*$I157)</x:f>
      </x:c>
      <x:c r="N157" s="43" t="str">
        <x:f>IF($A157="","",$L157*$J157)</x:f>
      </x:c>
      <x:c r="O157" s="34"/>
      <x:c r="P157" s="43" t="str">
        <x:f>IF($A157="","",$N157-$O157)</x:f>
      </x:c>
      <x:c r="Q157" s="45" t="n">
        <x:f>IFERROR($N157/$M157,0)</x:f>
        <x:v>0</x:v>
      </x:c>
      <x:c r="R157" s="45" t="n">
        <x:f>IFERROR($N157/$O157,0)</x:f>
        <x:v>0</x:v>
      </x:c>
      <x:c r="S157" s="38" t="str">
        <x:f>IF($A157="","",IF($J157&gt;=1,"CONCLUÍDA",IF(AND(Listas!$B$6&gt;$F157,$J157&lt;1),"ATRASADA",IF($J157&lt;$I157-Listas!$B$9,"EM ATRASO",IF($J157&gt;$I157+Listas!$B$9,"ADIANTADA","EM DIA")))))</x:f>
      </x:c>
      <x:c r="T157" s="38" t="str">
        <x:f>IF($A157="","",IF(AND($P157&lt;-$L157*Listas!$B$10,$K157&lt;-Listas!$B$9),"CUSTO E PRAZO",IF($P157&lt;-$L157*Listas!$B$10,"CUSTO ACIMA",IF($K157&lt;-Listas!$B$9,"ATRASO FÍSICO","CONTROLADO"))))</x:f>
      </x:c>
      <x:c r="U157" s="27"/>
      <x:c r="V157" s="1"/>
      <x:c r="W157" s="1"/>
    </x:row>
    <x:row r="158">
      <x:c r="A158" s="30"/>
      <x:c r="B158" s="30"/>
      <x:c r="C158" s="30"/>
      <x:c r="D158" s="30"/>
      <x:c r="E158" s="31"/>
      <x:c r="F158" s="31"/>
      <x:c r="G158" s="39" t="str">
        <x:f>IF(OR($E158="",$F158=""),"",$F158-$E158+1)</x:f>
      </x:c>
      <x:c r="H158" s="32"/>
      <x:c r="I158" s="41" t="str">
        <x:f>IF($A158="","",IF(Listas!$B$6&lt;$E158,0,IF(Listas!$B$6&gt;=$F158,1,(Listas!$B$6-$E158+1)/($F158-$E158+1))))</x:f>
      </x:c>
      <x:c r="J158" s="32"/>
      <x:c r="K158" s="41" t="str">
        <x:f>IF($A158="","",$J158-$I158)</x:f>
      </x:c>
      <x:c r="L158" s="34"/>
      <x:c r="M158" s="43" t="str">
        <x:f>IF($A158="","",$L158*$I158)</x:f>
      </x:c>
      <x:c r="N158" s="43" t="str">
        <x:f>IF($A158="","",$L158*$J158)</x:f>
      </x:c>
      <x:c r="O158" s="34"/>
      <x:c r="P158" s="43" t="str">
        <x:f>IF($A158="","",$N158-$O158)</x:f>
      </x:c>
      <x:c r="Q158" s="45" t="n">
        <x:f>IFERROR($N158/$M158,0)</x:f>
        <x:v>0</x:v>
      </x:c>
      <x:c r="R158" s="45" t="n">
        <x:f>IFERROR($N158/$O158,0)</x:f>
        <x:v>0</x:v>
      </x:c>
      <x:c r="S158" s="38" t="str">
        <x:f>IF($A158="","",IF($J158&gt;=1,"CONCLUÍDA",IF(AND(Listas!$B$6&gt;$F158,$J158&lt;1),"ATRASADA",IF($J158&lt;$I158-Listas!$B$9,"EM ATRASO",IF($J158&gt;$I158+Listas!$B$9,"ADIANTADA","EM DIA")))))</x:f>
      </x:c>
      <x:c r="T158" s="38" t="str">
        <x:f>IF($A158="","",IF(AND($P158&lt;-$L158*Listas!$B$10,$K158&lt;-Listas!$B$9),"CUSTO E PRAZO",IF($P158&lt;-$L158*Listas!$B$10,"CUSTO ACIMA",IF($K158&lt;-Listas!$B$9,"ATRASO FÍSICO","CONTROLADO"))))</x:f>
      </x:c>
      <x:c r="U158" s="27"/>
      <x:c r="V158" s="1"/>
      <x:c r="W158" s="1"/>
    </x:row>
    <x:row r="159">
      <x:c r="A159" s="30"/>
      <x:c r="B159" s="30"/>
      <x:c r="C159" s="30"/>
      <x:c r="D159" s="30"/>
      <x:c r="E159" s="31"/>
      <x:c r="F159" s="31"/>
      <x:c r="G159" s="39" t="str">
        <x:f>IF(OR($E159="",$F159=""),"",$F159-$E159+1)</x:f>
      </x:c>
      <x:c r="H159" s="32"/>
      <x:c r="I159" s="41" t="str">
        <x:f>IF($A159="","",IF(Listas!$B$6&lt;$E159,0,IF(Listas!$B$6&gt;=$F159,1,(Listas!$B$6-$E159+1)/($F159-$E159+1))))</x:f>
      </x:c>
      <x:c r="J159" s="32"/>
      <x:c r="K159" s="41" t="str">
        <x:f>IF($A159="","",$J159-$I159)</x:f>
      </x:c>
      <x:c r="L159" s="34"/>
      <x:c r="M159" s="43" t="str">
        <x:f>IF($A159="","",$L159*$I159)</x:f>
      </x:c>
      <x:c r="N159" s="43" t="str">
        <x:f>IF($A159="","",$L159*$J159)</x:f>
      </x:c>
      <x:c r="O159" s="34"/>
      <x:c r="P159" s="43" t="str">
        <x:f>IF($A159="","",$N159-$O159)</x:f>
      </x:c>
      <x:c r="Q159" s="45" t="n">
        <x:f>IFERROR($N159/$M159,0)</x:f>
        <x:v>0</x:v>
      </x:c>
      <x:c r="R159" s="45" t="n">
        <x:f>IFERROR($N159/$O159,0)</x:f>
        <x:v>0</x:v>
      </x:c>
      <x:c r="S159" s="38" t="str">
        <x:f>IF($A159="","",IF($J159&gt;=1,"CONCLUÍDA",IF(AND(Listas!$B$6&gt;$F159,$J159&lt;1),"ATRASADA",IF($J159&lt;$I159-Listas!$B$9,"EM ATRASO",IF($J159&gt;$I159+Listas!$B$9,"ADIANTADA","EM DIA")))))</x:f>
      </x:c>
      <x:c r="T159" s="38" t="str">
        <x:f>IF($A159="","",IF(AND($P159&lt;-$L159*Listas!$B$10,$K159&lt;-Listas!$B$9),"CUSTO E PRAZO",IF($P159&lt;-$L159*Listas!$B$10,"CUSTO ACIMA",IF($K159&lt;-Listas!$B$9,"ATRASO FÍSICO","CONTROLADO"))))</x:f>
      </x:c>
      <x:c r="U159" s="27"/>
      <x:c r="V159" s="1"/>
      <x:c r="W159" s="1"/>
    </x:row>
    <x:row r="160">
      <x:c r="A160" s="30"/>
      <x:c r="B160" s="30"/>
      <x:c r="C160" s="30"/>
      <x:c r="D160" s="30"/>
      <x:c r="E160" s="31"/>
      <x:c r="F160" s="31"/>
      <x:c r="G160" s="39" t="str">
        <x:f>IF(OR($E160="",$F160=""),"",$F160-$E160+1)</x:f>
      </x:c>
      <x:c r="H160" s="32"/>
      <x:c r="I160" s="41" t="str">
        <x:f>IF($A160="","",IF(Listas!$B$6&lt;$E160,0,IF(Listas!$B$6&gt;=$F160,1,(Listas!$B$6-$E160+1)/($F160-$E160+1))))</x:f>
      </x:c>
      <x:c r="J160" s="32"/>
      <x:c r="K160" s="41" t="str">
        <x:f>IF($A160="","",$J160-$I160)</x:f>
      </x:c>
      <x:c r="L160" s="34"/>
      <x:c r="M160" s="43" t="str">
        <x:f>IF($A160="","",$L160*$I160)</x:f>
      </x:c>
      <x:c r="N160" s="43" t="str">
        <x:f>IF($A160="","",$L160*$J160)</x:f>
      </x:c>
      <x:c r="O160" s="34"/>
      <x:c r="P160" s="43" t="str">
        <x:f>IF($A160="","",$N160-$O160)</x:f>
      </x:c>
      <x:c r="Q160" s="45" t="n">
        <x:f>IFERROR($N160/$M160,0)</x:f>
        <x:v>0</x:v>
      </x:c>
      <x:c r="R160" s="45" t="n">
        <x:f>IFERROR($N160/$O160,0)</x:f>
        <x:v>0</x:v>
      </x:c>
      <x:c r="S160" s="38" t="str">
        <x:f>IF($A160="","",IF($J160&gt;=1,"CONCLUÍDA",IF(AND(Listas!$B$6&gt;$F160,$J160&lt;1),"ATRASADA",IF($J160&lt;$I160-Listas!$B$9,"EM ATRASO",IF($J160&gt;$I160+Listas!$B$9,"ADIANTADA","EM DIA")))))</x:f>
      </x:c>
      <x:c r="T160" s="38" t="str">
        <x:f>IF($A160="","",IF(AND($P160&lt;-$L160*Listas!$B$10,$K160&lt;-Listas!$B$9),"CUSTO E PRAZO",IF($P160&lt;-$L160*Listas!$B$10,"CUSTO ACIMA",IF($K160&lt;-Listas!$B$9,"ATRASO FÍSICO","CONTROLADO"))))</x:f>
      </x:c>
      <x:c r="U160" s="27"/>
      <x:c r="V160" s="1"/>
      <x:c r="W160" s="1"/>
    </x:row>
    <x:row r="161">
      <x:c r="A161" s="30"/>
      <x:c r="B161" s="30"/>
      <x:c r="C161" s="30"/>
      <x:c r="D161" s="30"/>
      <x:c r="E161" s="31"/>
      <x:c r="F161" s="31"/>
      <x:c r="G161" s="39" t="str">
        <x:f>IF(OR($E161="",$F161=""),"",$F161-$E161+1)</x:f>
      </x:c>
      <x:c r="H161" s="32"/>
      <x:c r="I161" s="41" t="str">
        <x:f>IF($A161="","",IF(Listas!$B$6&lt;$E161,0,IF(Listas!$B$6&gt;=$F161,1,(Listas!$B$6-$E161+1)/($F161-$E161+1))))</x:f>
      </x:c>
      <x:c r="J161" s="32"/>
      <x:c r="K161" s="41" t="str">
        <x:f>IF($A161="","",$J161-$I161)</x:f>
      </x:c>
      <x:c r="L161" s="34"/>
      <x:c r="M161" s="43" t="str">
        <x:f>IF($A161="","",$L161*$I161)</x:f>
      </x:c>
      <x:c r="N161" s="43" t="str">
        <x:f>IF($A161="","",$L161*$J161)</x:f>
      </x:c>
      <x:c r="O161" s="34"/>
      <x:c r="P161" s="43" t="str">
        <x:f>IF($A161="","",$N161-$O161)</x:f>
      </x:c>
      <x:c r="Q161" s="45" t="n">
        <x:f>IFERROR($N161/$M161,0)</x:f>
        <x:v>0</x:v>
      </x:c>
      <x:c r="R161" s="45" t="n">
        <x:f>IFERROR($N161/$O161,0)</x:f>
        <x:v>0</x:v>
      </x:c>
      <x:c r="S161" s="38" t="str">
        <x:f>IF($A161="","",IF($J161&gt;=1,"CONCLUÍDA",IF(AND(Listas!$B$6&gt;$F161,$J161&lt;1),"ATRASADA",IF($J161&lt;$I161-Listas!$B$9,"EM ATRASO",IF($J161&gt;$I161+Listas!$B$9,"ADIANTADA","EM DIA")))))</x:f>
      </x:c>
      <x:c r="T161" s="38" t="str">
        <x:f>IF($A161="","",IF(AND($P161&lt;-$L161*Listas!$B$10,$K161&lt;-Listas!$B$9),"CUSTO E PRAZO",IF($P161&lt;-$L161*Listas!$B$10,"CUSTO ACIMA",IF($K161&lt;-Listas!$B$9,"ATRASO FÍSICO","CONTROLADO"))))</x:f>
      </x:c>
      <x:c r="U161" s="27"/>
      <x:c r="V161" s="1"/>
      <x:c r="W161" s="1"/>
    </x:row>
    <x:row r="162">
      <x:c r="A162" s="30"/>
      <x:c r="B162" s="30"/>
      <x:c r="C162" s="30"/>
      <x:c r="D162" s="30"/>
      <x:c r="E162" s="31"/>
      <x:c r="F162" s="31"/>
      <x:c r="G162" s="39" t="str">
        <x:f>IF(OR($E162="",$F162=""),"",$F162-$E162+1)</x:f>
      </x:c>
      <x:c r="H162" s="32"/>
      <x:c r="I162" s="41" t="str">
        <x:f>IF($A162="","",IF(Listas!$B$6&lt;$E162,0,IF(Listas!$B$6&gt;=$F162,1,(Listas!$B$6-$E162+1)/($F162-$E162+1))))</x:f>
      </x:c>
      <x:c r="J162" s="32"/>
      <x:c r="K162" s="41" t="str">
        <x:f>IF($A162="","",$J162-$I162)</x:f>
      </x:c>
      <x:c r="L162" s="34"/>
      <x:c r="M162" s="43" t="str">
        <x:f>IF($A162="","",$L162*$I162)</x:f>
      </x:c>
      <x:c r="N162" s="43" t="str">
        <x:f>IF($A162="","",$L162*$J162)</x:f>
      </x:c>
      <x:c r="O162" s="34"/>
      <x:c r="P162" s="43" t="str">
        <x:f>IF($A162="","",$N162-$O162)</x:f>
      </x:c>
      <x:c r="Q162" s="45" t="n">
        <x:f>IFERROR($N162/$M162,0)</x:f>
        <x:v>0</x:v>
      </x:c>
      <x:c r="R162" s="45" t="n">
        <x:f>IFERROR($N162/$O162,0)</x:f>
        <x:v>0</x:v>
      </x:c>
      <x:c r="S162" s="38" t="str">
        <x:f>IF($A162="","",IF($J162&gt;=1,"CONCLUÍDA",IF(AND(Listas!$B$6&gt;$F162,$J162&lt;1),"ATRASADA",IF($J162&lt;$I162-Listas!$B$9,"EM ATRASO",IF($J162&gt;$I162+Listas!$B$9,"ADIANTADA","EM DIA")))))</x:f>
      </x:c>
      <x:c r="T162" s="38" t="str">
        <x:f>IF($A162="","",IF(AND($P162&lt;-$L162*Listas!$B$10,$K162&lt;-Listas!$B$9),"CUSTO E PRAZO",IF($P162&lt;-$L162*Listas!$B$10,"CUSTO ACIMA",IF($K162&lt;-Listas!$B$9,"ATRASO FÍSICO","CONTROLADO"))))</x:f>
      </x:c>
      <x:c r="U162" s="27"/>
      <x:c r="V162" s="1"/>
      <x:c r="W162" s="1"/>
    </x:row>
    <x:row r="163">
      <x:c r="A163" s="30"/>
      <x:c r="B163" s="30"/>
      <x:c r="C163" s="30"/>
      <x:c r="D163" s="30"/>
      <x:c r="E163" s="31"/>
      <x:c r="F163" s="31"/>
      <x:c r="G163" s="39" t="str">
        <x:f>IF(OR($E163="",$F163=""),"",$F163-$E163+1)</x:f>
      </x:c>
      <x:c r="H163" s="32"/>
      <x:c r="I163" s="41" t="str">
        <x:f>IF($A163="","",IF(Listas!$B$6&lt;$E163,0,IF(Listas!$B$6&gt;=$F163,1,(Listas!$B$6-$E163+1)/($F163-$E163+1))))</x:f>
      </x:c>
      <x:c r="J163" s="32"/>
      <x:c r="K163" s="41" t="str">
        <x:f>IF($A163="","",$J163-$I163)</x:f>
      </x:c>
      <x:c r="L163" s="34"/>
      <x:c r="M163" s="43" t="str">
        <x:f>IF($A163="","",$L163*$I163)</x:f>
      </x:c>
      <x:c r="N163" s="43" t="str">
        <x:f>IF($A163="","",$L163*$J163)</x:f>
      </x:c>
      <x:c r="O163" s="34"/>
      <x:c r="P163" s="43" t="str">
        <x:f>IF($A163="","",$N163-$O163)</x:f>
      </x:c>
      <x:c r="Q163" s="45" t="n">
        <x:f>IFERROR($N163/$M163,0)</x:f>
        <x:v>0</x:v>
      </x:c>
      <x:c r="R163" s="45" t="n">
        <x:f>IFERROR($N163/$O163,0)</x:f>
        <x:v>0</x:v>
      </x:c>
      <x:c r="S163" s="38" t="str">
        <x:f>IF($A163="","",IF($J163&gt;=1,"CONCLUÍDA",IF(AND(Listas!$B$6&gt;$F163,$J163&lt;1),"ATRASADA",IF($J163&lt;$I163-Listas!$B$9,"EM ATRASO",IF($J163&gt;$I163+Listas!$B$9,"ADIANTADA","EM DIA")))))</x:f>
      </x:c>
      <x:c r="T163" s="38" t="str">
        <x:f>IF($A163="","",IF(AND($P163&lt;-$L163*Listas!$B$10,$K163&lt;-Listas!$B$9),"CUSTO E PRAZO",IF($P163&lt;-$L163*Listas!$B$10,"CUSTO ACIMA",IF($K163&lt;-Listas!$B$9,"ATRASO FÍSICO","CONTROLADO"))))</x:f>
      </x:c>
      <x:c r="U163" s="27"/>
      <x:c r="V163" s="1"/>
      <x:c r="W163" s="1"/>
    </x:row>
    <x:row r="164">
      <x:c r="A164" s="30"/>
      <x:c r="B164" s="30"/>
      <x:c r="C164" s="30"/>
      <x:c r="D164" s="30"/>
      <x:c r="E164" s="31"/>
      <x:c r="F164" s="31"/>
      <x:c r="G164" s="39" t="str">
        <x:f>IF(OR($E164="",$F164=""),"",$F164-$E164+1)</x:f>
      </x:c>
      <x:c r="H164" s="32"/>
      <x:c r="I164" s="41" t="str">
        <x:f>IF($A164="","",IF(Listas!$B$6&lt;$E164,0,IF(Listas!$B$6&gt;=$F164,1,(Listas!$B$6-$E164+1)/($F164-$E164+1))))</x:f>
      </x:c>
      <x:c r="J164" s="32"/>
      <x:c r="K164" s="41" t="str">
        <x:f>IF($A164="","",$J164-$I164)</x:f>
      </x:c>
      <x:c r="L164" s="34"/>
      <x:c r="M164" s="43" t="str">
        <x:f>IF($A164="","",$L164*$I164)</x:f>
      </x:c>
      <x:c r="N164" s="43" t="str">
        <x:f>IF($A164="","",$L164*$J164)</x:f>
      </x:c>
      <x:c r="O164" s="34"/>
      <x:c r="P164" s="43" t="str">
        <x:f>IF($A164="","",$N164-$O164)</x:f>
      </x:c>
      <x:c r="Q164" s="45" t="n">
        <x:f>IFERROR($N164/$M164,0)</x:f>
        <x:v>0</x:v>
      </x:c>
      <x:c r="R164" s="45" t="n">
        <x:f>IFERROR($N164/$O164,0)</x:f>
        <x:v>0</x:v>
      </x:c>
      <x:c r="S164" s="38" t="str">
        <x:f>IF($A164="","",IF($J164&gt;=1,"CONCLUÍDA",IF(AND(Listas!$B$6&gt;$F164,$J164&lt;1),"ATRASADA",IF($J164&lt;$I164-Listas!$B$9,"EM ATRASO",IF($J164&gt;$I164+Listas!$B$9,"ADIANTADA","EM DIA")))))</x:f>
      </x:c>
      <x:c r="T164" s="38" t="str">
        <x:f>IF($A164="","",IF(AND($P164&lt;-$L164*Listas!$B$10,$K164&lt;-Listas!$B$9),"CUSTO E PRAZO",IF($P164&lt;-$L164*Listas!$B$10,"CUSTO ACIMA",IF($K164&lt;-Listas!$B$9,"ATRASO FÍSICO","CONTROLADO"))))</x:f>
      </x:c>
      <x:c r="U164" s="27"/>
      <x:c r="V164" s="1"/>
      <x:c r="W164" s="1"/>
    </x:row>
    <x:row r="165">
      <x:c r="A165" s="30"/>
      <x:c r="B165" s="30"/>
      <x:c r="C165" s="30"/>
      <x:c r="D165" s="30"/>
      <x:c r="E165" s="31"/>
      <x:c r="F165" s="31"/>
      <x:c r="G165" s="39" t="str">
        <x:f>IF(OR($E165="",$F165=""),"",$F165-$E165+1)</x:f>
      </x:c>
      <x:c r="H165" s="32"/>
      <x:c r="I165" s="41" t="str">
        <x:f>IF($A165="","",IF(Listas!$B$6&lt;$E165,0,IF(Listas!$B$6&gt;=$F165,1,(Listas!$B$6-$E165+1)/($F165-$E165+1))))</x:f>
      </x:c>
      <x:c r="J165" s="32"/>
      <x:c r="K165" s="41" t="str">
        <x:f>IF($A165="","",$J165-$I165)</x:f>
      </x:c>
      <x:c r="L165" s="34"/>
      <x:c r="M165" s="43" t="str">
        <x:f>IF($A165="","",$L165*$I165)</x:f>
      </x:c>
      <x:c r="N165" s="43" t="str">
        <x:f>IF($A165="","",$L165*$J165)</x:f>
      </x:c>
      <x:c r="O165" s="34"/>
      <x:c r="P165" s="43" t="str">
        <x:f>IF($A165="","",$N165-$O165)</x:f>
      </x:c>
      <x:c r="Q165" s="45" t="n">
        <x:f>IFERROR($N165/$M165,0)</x:f>
        <x:v>0</x:v>
      </x:c>
      <x:c r="R165" s="45" t="n">
        <x:f>IFERROR($N165/$O165,0)</x:f>
        <x:v>0</x:v>
      </x:c>
      <x:c r="S165" s="38" t="str">
        <x:f>IF($A165="","",IF($J165&gt;=1,"CONCLUÍDA",IF(AND(Listas!$B$6&gt;$F165,$J165&lt;1),"ATRASADA",IF($J165&lt;$I165-Listas!$B$9,"EM ATRASO",IF($J165&gt;$I165+Listas!$B$9,"ADIANTADA","EM DIA")))))</x:f>
      </x:c>
      <x:c r="T165" s="38" t="str">
        <x:f>IF($A165="","",IF(AND($P165&lt;-$L165*Listas!$B$10,$K165&lt;-Listas!$B$9),"CUSTO E PRAZO",IF($P165&lt;-$L165*Listas!$B$10,"CUSTO ACIMA",IF($K165&lt;-Listas!$B$9,"ATRASO FÍSICO","CONTROLADO"))))</x:f>
      </x:c>
      <x:c r="U165" s="27"/>
      <x:c r="V165" s="1"/>
      <x:c r="W165" s="1"/>
    </x:row>
    <x:row r="166">
      <x:c r="A166" s="30"/>
      <x:c r="B166" s="30"/>
      <x:c r="C166" s="30"/>
      <x:c r="D166" s="30"/>
      <x:c r="E166" s="31"/>
      <x:c r="F166" s="31"/>
      <x:c r="G166" s="39" t="str">
        <x:f>IF(OR($E166="",$F166=""),"",$F166-$E166+1)</x:f>
      </x:c>
      <x:c r="H166" s="32"/>
      <x:c r="I166" s="41" t="str">
        <x:f>IF($A166="","",IF(Listas!$B$6&lt;$E166,0,IF(Listas!$B$6&gt;=$F166,1,(Listas!$B$6-$E166+1)/($F166-$E166+1))))</x:f>
      </x:c>
      <x:c r="J166" s="32"/>
      <x:c r="K166" s="41" t="str">
        <x:f>IF($A166="","",$J166-$I166)</x:f>
      </x:c>
      <x:c r="L166" s="34"/>
      <x:c r="M166" s="43" t="str">
        <x:f>IF($A166="","",$L166*$I166)</x:f>
      </x:c>
      <x:c r="N166" s="43" t="str">
        <x:f>IF($A166="","",$L166*$J166)</x:f>
      </x:c>
      <x:c r="O166" s="34"/>
      <x:c r="P166" s="43" t="str">
        <x:f>IF($A166="","",$N166-$O166)</x:f>
      </x:c>
      <x:c r="Q166" s="45" t="n">
        <x:f>IFERROR($N166/$M166,0)</x:f>
        <x:v>0</x:v>
      </x:c>
      <x:c r="R166" s="45" t="n">
        <x:f>IFERROR($N166/$O166,0)</x:f>
        <x:v>0</x:v>
      </x:c>
      <x:c r="S166" s="38" t="str">
        <x:f>IF($A166="","",IF($J166&gt;=1,"CONCLUÍDA",IF(AND(Listas!$B$6&gt;$F166,$J166&lt;1),"ATRASADA",IF($J166&lt;$I166-Listas!$B$9,"EM ATRASO",IF($J166&gt;$I166+Listas!$B$9,"ADIANTADA","EM DIA")))))</x:f>
      </x:c>
      <x:c r="T166" s="38" t="str">
        <x:f>IF($A166="","",IF(AND($P166&lt;-$L166*Listas!$B$10,$K166&lt;-Listas!$B$9),"CUSTO E PRAZO",IF($P166&lt;-$L166*Listas!$B$10,"CUSTO ACIMA",IF($K166&lt;-Listas!$B$9,"ATRASO FÍSICO","CONTROLADO"))))</x:f>
      </x:c>
      <x:c r="U166" s="27"/>
      <x:c r="V166" s="1"/>
      <x:c r="W166" s="1"/>
    </x:row>
    <x:row r="167">
      <x:c r="A167" s="30"/>
      <x:c r="B167" s="30"/>
      <x:c r="C167" s="30"/>
      <x:c r="D167" s="30"/>
      <x:c r="E167" s="31"/>
      <x:c r="F167" s="31"/>
      <x:c r="G167" s="39" t="str">
        <x:f>IF(OR($E167="",$F167=""),"",$F167-$E167+1)</x:f>
      </x:c>
      <x:c r="H167" s="32"/>
      <x:c r="I167" s="41" t="str">
        <x:f>IF($A167="","",IF(Listas!$B$6&lt;$E167,0,IF(Listas!$B$6&gt;=$F167,1,(Listas!$B$6-$E167+1)/($F167-$E167+1))))</x:f>
      </x:c>
      <x:c r="J167" s="32"/>
      <x:c r="K167" s="41" t="str">
        <x:f>IF($A167="","",$J167-$I167)</x:f>
      </x:c>
      <x:c r="L167" s="34"/>
      <x:c r="M167" s="43" t="str">
        <x:f>IF($A167="","",$L167*$I167)</x:f>
      </x:c>
      <x:c r="N167" s="43" t="str">
        <x:f>IF($A167="","",$L167*$J167)</x:f>
      </x:c>
      <x:c r="O167" s="34"/>
      <x:c r="P167" s="43" t="str">
        <x:f>IF($A167="","",$N167-$O167)</x:f>
      </x:c>
      <x:c r="Q167" s="45" t="n">
        <x:f>IFERROR($N167/$M167,0)</x:f>
        <x:v>0</x:v>
      </x:c>
      <x:c r="R167" s="45" t="n">
        <x:f>IFERROR($N167/$O167,0)</x:f>
        <x:v>0</x:v>
      </x:c>
      <x:c r="S167" s="38" t="str">
        <x:f>IF($A167="","",IF($J167&gt;=1,"CONCLUÍDA",IF(AND(Listas!$B$6&gt;$F167,$J167&lt;1),"ATRASADA",IF($J167&lt;$I167-Listas!$B$9,"EM ATRASO",IF($J167&gt;$I167+Listas!$B$9,"ADIANTADA","EM DIA")))))</x:f>
      </x:c>
      <x:c r="T167" s="38" t="str">
        <x:f>IF($A167="","",IF(AND($P167&lt;-$L167*Listas!$B$10,$K167&lt;-Listas!$B$9),"CUSTO E PRAZO",IF($P167&lt;-$L167*Listas!$B$10,"CUSTO ACIMA",IF($K167&lt;-Listas!$B$9,"ATRASO FÍSICO","CONTROLADO"))))</x:f>
      </x:c>
      <x:c r="U167" s="27"/>
      <x:c r="V167" s="1"/>
      <x:c r="W167" s="1"/>
    </x:row>
    <x:row r="168">
      <x:c r="A168" s="30"/>
      <x:c r="B168" s="30"/>
      <x:c r="C168" s="30"/>
      <x:c r="D168" s="30"/>
      <x:c r="E168" s="31"/>
      <x:c r="F168" s="31"/>
      <x:c r="G168" s="39" t="str">
        <x:f>IF(OR($E168="",$F168=""),"",$F168-$E168+1)</x:f>
      </x:c>
      <x:c r="H168" s="32"/>
      <x:c r="I168" s="41" t="str">
        <x:f>IF($A168="","",IF(Listas!$B$6&lt;$E168,0,IF(Listas!$B$6&gt;=$F168,1,(Listas!$B$6-$E168+1)/($F168-$E168+1))))</x:f>
      </x:c>
      <x:c r="J168" s="32"/>
      <x:c r="K168" s="41" t="str">
        <x:f>IF($A168="","",$J168-$I168)</x:f>
      </x:c>
      <x:c r="L168" s="34"/>
      <x:c r="M168" s="43" t="str">
        <x:f>IF($A168="","",$L168*$I168)</x:f>
      </x:c>
      <x:c r="N168" s="43" t="str">
        <x:f>IF($A168="","",$L168*$J168)</x:f>
      </x:c>
      <x:c r="O168" s="34"/>
      <x:c r="P168" s="43" t="str">
        <x:f>IF($A168="","",$N168-$O168)</x:f>
      </x:c>
      <x:c r="Q168" s="45" t="n">
        <x:f>IFERROR($N168/$M168,0)</x:f>
        <x:v>0</x:v>
      </x:c>
      <x:c r="R168" s="45" t="n">
        <x:f>IFERROR($N168/$O168,0)</x:f>
        <x:v>0</x:v>
      </x:c>
      <x:c r="S168" s="38" t="str">
        <x:f>IF($A168="","",IF($J168&gt;=1,"CONCLUÍDA",IF(AND(Listas!$B$6&gt;$F168,$J168&lt;1),"ATRASADA",IF($J168&lt;$I168-Listas!$B$9,"EM ATRASO",IF($J168&gt;$I168+Listas!$B$9,"ADIANTADA","EM DIA")))))</x:f>
      </x:c>
      <x:c r="T168" s="38" t="str">
        <x:f>IF($A168="","",IF(AND($P168&lt;-$L168*Listas!$B$10,$K168&lt;-Listas!$B$9),"CUSTO E PRAZO",IF($P168&lt;-$L168*Listas!$B$10,"CUSTO ACIMA",IF($K168&lt;-Listas!$B$9,"ATRASO FÍSICO","CONTROLADO"))))</x:f>
      </x:c>
      <x:c r="U168" s="27"/>
      <x:c r="V168" s="1"/>
      <x:c r="W168" s="1"/>
    </x:row>
    <x:row r="169">
      <x:c r="A169" s="30"/>
      <x:c r="B169" s="30"/>
      <x:c r="C169" s="30"/>
      <x:c r="D169" s="30"/>
      <x:c r="E169" s="31"/>
      <x:c r="F169" s="31"/>
      <x:c r="G169" s="39" t="str">
        <x:f>IF(OR($E169="",$F169=""),"",$F169-$E169+1)</x:f>
      </x:c>
      <x:c r="H169" s="32"/>
      <x:c r="I169" s="41" t="str">
        <x:f>IF($A169="","",IF(Listas!$B$6&lt;$E169,0,IF(Listas!$B$6&gt;=$F169,1,(Listas!$B$6-$E169+1)/($F169-$E169+1))))</x:f>
      </x:c>
      <x:c r="J169" s="32"/>
      <x:c r="K169" s="41" t="str">
        <x:f>IF($A169="","",$J169-$I169)</x:f>
      </x:c>
      <x:c r="L169" s="34"/>
      <x:c r="M169" s="43" t="str">
        <x:f>IF($A169="","",$L169*$I169)</x:f>
      </x:c>
      <x:c r="N169" s="43" t="str">
        <x:f>IF($A169="","",$L169*$J169)</x:f>
      </x:c>
      <x:c r="O169" s="34"/>
      <x:c r="P169" s="43" t="str">
        <x:f>IF($A169="","",$N169-$O169)</x:f>
      </x:c>
      <x:c r="Q169" s="45" t="n">
        <x:f>IFERROR($N169/$M169,0)</x:f>
        <x:v>0</x:v>
      </x:c>
      <x:c r="R169" s="45" t="n">
        <x:f>IFERROR($N169/$O169,0)</x:f>
        <x:v>0</x:v>
      </x:c>
      <x:c r="S169" s="38" t="str">
        <x:f>IF($A169="","",IF($J169&gt;=1,"CONCLUÍDA",IF(AND(Listas!$B$6&gt;$F169,$J169&lt;1),"ATRASADA",IF($J169&lt;$I169-Listas!$B$9,"EM ATRASO",IF($J169&gt;$I169+Listas!$B$9,"ADIANTADA","EM DIA")))))</x:f>
      </x:c>
      <x:c r="T169" s="38" t="str">
        <x:f>IF($A169="","",IF(AND($P169&lt;-$L169*Listas!$B$10,$K169&lt;-Listas!$B$9),"CUSTO E PRAZO",IF($P169&lt;-$L169*Listas!$B$10,"CUSTO ACIMA",IF($K169&lt;-Listas!$B$9,"ATRASO FÍSICO","CONTROLADO"))))</x:f>
      </x:c>
      <x:c r="U169" s="27"/>
      <x:c r="V169" s="1"/>
      <x:c r="W169" s="1"/>
    </x:row>
    <x:row r="170">
      <x:c r="A170" s="30"/>
      <x:c r="B170" s="30"/>
      <x:c r="C170" s="30"/>
      <x:c r="D170" s="30"/>
      <x:c r="E170" s="31"/>
      <x:c r="F170" s="31"/>
      <x:c r="G170" s="39" t="str">
        <x:f>IF(OR($E170="",$F170=""),"",$F170-$E170+1)</x:f>
      </x:c>
      <x:c r="H170" s="32"/>
      <x:c r="I170" s="41" t="str">
        <x:f>IF($A170="","",IF(Listas!$B$6&lt;$E170,0,IF(Listas!$B$6&gt;=$F170,1,(Listas!$B$6-$E170+1)/($F170-$E170+1))))</x:f>
      </x:c>
      <x:c r="J170" s="32"/>
      <x:c r="K170" s="41" t="str">
        <x:f>IF($A170="","",$J170-$I170)</x:f>
      </x:c>
      <x:c r="L170" s="34"/>
      <x:c r="M170" s="43" t="str">
        <x:f>IF($A170="","",$L170*$I170)</x:f>
      </x:c>
      <x:c r="N170" s="43" t="str">
        <x:f>IF($A170="","",$L170*$J170)</x:f>
      </x:c>
      <x:c r="O170" s="34"/>
      <x:c r="P170" s="43" t="str">
        <x:f>IF($A170="","",$N170-$O170)</x:f>
      </x:c>
      <x:c r="Q170" s="45" t="n">
        <x:f>IFERROR($N170/$M170,0)</x:f>
        <x:v>0</x:v>
      </x:c>
      <x:c r="R170" s="45" t="n">
        <x:f>IFERROR($N170/$O170,0)</x:f>
        <x:v>0</x:v>
      </x:c>
      <x:c r="S170" s="38" t="str">
        <x:f>IF($A170="","",IF($J170&gt;=1,"CONCLUÍDA",IF(AND(Listas!$B$6&gt;$F170,$J170&lt;1),"ATRASADA",IF($J170&lt;$I170-Listas!$B$9,"EM ATRASO",IF($J170&gt;$I170+Listas!$B$9,"ADIANTADA","EM DIA")))))</x:f>
      </x:c>
      <x:c r="T170" s="38" t="str">
        <x:f>IF($A170="","",IF(AND($P170&lt;-$L170*Listas!$B$10,$K170&lt;-Listas!$B$9),"CUSTO E PRAZO",IF($P170&lt;-$L170*Listas!$B$10,"CUSTO ACIMA",IF($K170&lt;-Listas!$B$9,"ATRASO FÍSICO","CONTROLADO"))))</x:f>
      </x:c>
      <x:c r="U170" s="27"/>
      <x:c r="V170" s="1"/>
      <x:c r="W170" s="1"/>
    </x:row>
    <x:row r="171">
      <x:c r="A171" s="30"/>
      <x:c r="B171" s="30"/>
      <x:c r="C171" s="30"/>
      <x:c r="D171" s="30"/>
      <x:c r="E171" s="31"/>
      <x:c r="F171" s="31"/>
      <x:c r="G171" s="39" t="str">
        <x:f>IF(OR($E171="",$F171=""),"",$F171-$E171+1)</x:f>
      </x:c>
      <x:c r="H171" s="32"/>
      <x:c r="I171" s="41" t="str">
        <x:f>IF($A171="","",IF(Listas!$B$6&lt;$E171,0,IF(Listas!$B$6&gt;=$F171,1,(Listas!$B$6-$E171+1)/($F171-$E171+1))))</x:f>
      </x:c>
      <x:c r="J171" s="32"/>
      <x:c r="K171" s="41" t="str">
        <x:f>IF($A171="","",$J171-$I171)</x:f>
      </x:c>
      <x:c r="L171" s="34"/>
      <x:c r="M171" s="43" t="str">
        <x:f>IF($A171="","",$L171*$I171)</x:f>
      </x:c>
      <x:c r="N171" s="43" t="str">
        <x:f>IF($A171="","",$L171*$J171)</x:f>
      </x:c>
      <x:c r="O171" s="34"/>
      <x:c r="P171" s="43" t="str">
        <x:f>IF($A171="","",$N171-$O171)</x:f>
      </x:c>
      <x:c r="Q171" s="45" t="n">
        <x:f>IFERROR($N171/$M171,0)</x:f>
        <x:v>0</x:v>
      </x:c>
      <x:c r="R171" s="45" t="n">
        <x:f>IFERROR($N171/$O171,0)</x:f>
        <x:v>0</x:v>
      </x:c>
      <x:c r="S171" s="38" t="str">
        <x:f>IF($A171="","",IF($J171&gt;=1,"CONCLUÍDA",IF(AND(Listas!$B$6&gt;$F171,$J171&lt;1),"ATRASADA",IF($J171&lt;$I171-Listas!$B$9,"EM ATRASO",IF($J171&gt;$I171+Listas!$B$9,"ADIANTADA","EM DIA")))))</x:f>
      </x:c>
      <x:c r="T171" s="38" t="str">
        <x:f>IF($A171="","",IF(AND($P171&lt;-$L171*Listas!$B$10,$K171&lt;-Listas!$B$9),"CUSTO E PRAZO",IF($P171&lt;-$L171*Listas!$B$10,"CUSTO ACIMA",IF($K171&lt;-Listas!$B$9,"ATRASO FÍSICO","CONTROLADO"))))</x:f>
      </x:c>
      <x:c r="U171" s="27"/>
      <x:c r="V171" s="1"/>
      <x:c r="W171" s="1"/>
    </x:row>
    <x:row r="172">
      <x:c r="A172" s="30"/>
      <x:c r="B172" s="30"/>
      <x:c r="C172" s="30"/>
      <x:c r="D172" s="30"/>
      <x:c r="E172" s="31"/>
      <x:c r="F172" s="31"/>
      <x:c r="G172" s="39" t="str">
        <x:f>IF(OR($E172="",$F172=""),"",$F172-$E172+1)</x:f>
      </x:c>
      <x:c r="H172" s="32"/>
      <x:c r="I172" s="41" t="str">
        <x:f>IF($A172="","",IF(Listas!$B$6&lt;$E172,0,IF(Listas!$B$6&gt;=$F172,1,(Listas!$B$6-$E172+1)/($F172-$E172+1))))</x:f>
      </x:c>
      <x:c r="J172" s="32"/>
      <x:c r="K172" s="41" t="str">
        <x:f>IF($A172="","",$J172-$I172)</x:f>
      </x:c>
      <x:c r="L172" s="34"/>
      <x:c r="M172" s="43" t="str">
        <x:f>IF($A172="","",$L172*$I172)</x:f>
      </x:c>
      <x:c r="N172" s="43" t="str">
        <x:f>IF($A172="","",$L172*$J172)</x:f>
      </x:c>
      <x:c r="O172" s="34"/>
      <x:c r="P172" s="43" t="str">
        <x:f>IF($A172="","",$N172-$O172)</x:f>
      </x:c>
      <x:c r="Q172" s="45" t="n">
        <x:f>IFERROR($N172/$M172,0)</x:f>
        <x:v>0</x:v>
      </x:c>
      <x:c r="R172" s="45" t="n">
        <x:f>IFERROR($N172/$O172,0)</x:f>
        <x:v>0</x:v>
      </x:c>
      <x:c r="S172" s="38" t="str">
        <x:f>IF($A172="","",IF($J172&gt;=1,"CONCLUÍDA",IF(AND(Listas!$B$6&gt;$F172,$J172&lt;1),"ATRASADA",IF($J172&lt;$I172-Listas!$B$9,"EM ATRASO",IF($J172&gt;$I172+Listas!$B$9,"ADIANTADA","EM DIA")))))</x:f>
      </x:c>
      <x:c r="T172" s="38" t="str">
        <x:f>IF($A172="","",IF(AND($P172&lt;-$L172*Listas!$B$10,$K172&lt;-Listas!$B$9),"CUSTO E PRAZO",IF($P172&lt;-$L172*Listas!$B$10,"CUSTO ACIMA",IF($K172&lt;-Listas!$B$9,"ATRASO FÍSICO","CONTROLADO"))))</x:f>
      </x:c>
      <x:c r="U172" s="27"/>
      <x:c r="V172" s="1"/>
      <x:c r="W172" s="1"/>
    </x:row>
    <x:row r="173">
      <x:c r="A173" s="30"/>
      <x:c r="B173" s="30"/>
      <x:c r="C173" s="30"/>
      <x:c r="D173" s="30"/>
      <x:c r="E173" s="31"/>
      <x:c r="F173" s="31"/>
      <x:c r="G173" s="39" t="str">
        <x:f>IF(OR($E173="",$F173=""),"",$F173-$E173+1)</x:f>
      </x:c>
      <x:c r="H173" s="32"/>
      <x:c r="I173" s="41" t="str">
        <x:f>IF($A173="","",IF(Listas!$B$6&lt;$E173,0,IF(Listas!$B$6&gt;=$F173,1,(Listas!$B$6-$E173+1)/($F173-$E173+1))))</x:f>
      </x:c>
      <x:c r="J173" s="32"/>
      <x:c r="K173" s="41" t="str">
        <x:f>IF($A173="","",$J173-$I173)</x:f>
      </x:c>
      <x:c r="L173" s="34"/>
      <x:c r="M173" s="43" t="str">
        <x:f>IF($A173="","",$L173*$I173)</x:f>
      </x:c>
      <x:c r="N173" s="43" t="str">
        <x:f>IF($A173="","",$L173*$J173)</x:f>
      </x:c>
      <x:c r="O173" s="34"/>
      <x:c r="P173" s="43" t="str">
        <x:f>IF($A173="","",$N173-$O173)</x:f>
      </x:c>
      <x:c r="Q173" s="45" t="n">
        <x:f>IFERROR($N173/$M173,0)</x:f>
        <x:v>0</x:v>
      </x:c>
      <x:c r="R173" s="45" t="n">
        <x:f>IFERROR($N173/$O173,0)</x:f>
        <x:v>0</x:v>
      </x:c>
      <x:c r="S173" s="38" t="str">
        <x:f>IF($A173="","",IF($J173&gt;=1,"CONCLUÍDA",IF(AND(Listas!$B$6&gt;$F173,$J173&lt;1),"ATRASADA",IF($J173&lt;$I173-Listas!$B$9,"EM ATRASO",IF($J173&gt;$I173+Listas!$B$9,"ADIANTADA","EM DIA")))))</x:f>
      </x:c>
      <x:c r="T173" s="38" t="str">
        <x:f>IF($A173="","",IF(AND($P173&lt;-$L173*Listas!$B$10,$K173&lt;-Listas!$B$9),"CUSTO E PRAZO",IF($P173&lt;-$L173*Listas!$B$10,"CUSTO ACIMA",IF($K173&lt;-Listas!$B$9,"ATRASO FÍSICO","CONTROLADO"))))</x:f>
      </x:c>
      <x:c r="U173" s="27"/>
      <x:c r="V173" s="1"/>
      <x:c r="W173" s="1"/>
    </x:row>
    <x:row r="174">
      <x:c r="A174" s="30"/>
      <x:c r="B174" s="30"/>
      <x:c r="C174" s="30"/>
      <x:c r="D174" s="30"/>
      <x:c r="E174" s="31"/>
      <x:c r="F174" s="31"/>
      <x:c r="G174" s="39" t="str">
        <x:f>IF(OR($E174="",$F174=""),"",$F174-$E174+1)</x:f>
      </x:c>
      <x:c r="H174" s="32"/>
      <x:c r="I174" s="41" t="str">
        <x:f>IF($A174="","",IF(Listas!$B$6&lt;$E174,0,IF(Listas!$B$6&gt;=$F174,1,(Listas!$B$6-$E174+1)/($F174-$E174+1))))</x:f>
      </x:c>
      <x:c r="J174" s="32"/>
      <x:c r="K174" s="41" t="str">
        <x:f>IF($A174="","",$J174-$I174)</x:f>
      </x:c>
      <x:c r="L174" s="34"/>
      <x:c r="M174" s="43" t="str">
        <x:f>IF($A174="","",$L174*$I174)</x:f>
      </x:c>
      <x:c r="N174" s="43" t="str">
        <x:f>IF($A174="","",$L174*$J174)</x:f>
      </x:c>
      <x:c r="O174" s="34"/>
      <x:c r="P174" s="43" t="str">
        <x:f>IF($A174="","",$N174-$O174)</x:f>
      </x:c>
      <x:c r="Q174" s="45" t="n">
        <x:f>IFERROR($N174/$M174,0)</x:f>
        <x:v>0</x:v>
      </x:c>
      <x:c r="R174" s="45" t="n">
        <x:f>IFERROR($N174/$O174,0)</x:f>
        <x:v>0</x:v>
      </x:c>
      <x:c r="S174" s="38" t="str">
        <x:f>IF($A174="","",IF($J174&gt;=1,"CONCLUÍDA",IF(AND(Listas!$B$6&gt;$F174,$J174&lt;1),"ATRASADA",IF($J174&lt;$I174-Listas!$B$9,"EM ATRASO",IF($J174&gt;$I174+Listas!$B$9,"ADIANTADA","EM DIA")))))</x:f>
      </x:c>
      <x:c r="T174" s="38" t="str">
        <x:f>IF($A174="","",IF(AND($P174&lt;-$L174*Listas!$B$10,$K174&lt;-Listas!$B$9),"CUSTO E PRAZO",IF($P174&lt;-$L174*Listas!$B$10,"CUSTO ACIMA",IF($K174&lt;-Listas!$B$9,"ATRASO FÍSICO","CONTROLADO"))))</x:f>
      </x:c>
      <x:c r="U174" s="27"/>
      <x:c r="V174" s="1"/>
      <x:c r="W174" s="1"/>
    </x:row>
    <x:row r="175">
      <x:c r="A175" s="30"/>
      <x:c r="B175" s="30"/>
      <x:c r="C175" s="30"/>
      <x:c r="D175" s="30"/>
      <x:c r="E175" s="31"/>
      <x:c r="F175" s="31"/>
      <x:c r="G175" s="39" t="str">
        <x:f>IF(OR($E175="",$F175=""),"",$F175-$E175+1)</x:f>
      </x:c>
      <x:c r="H175" s="32"/>
      <x:c r="I175" s="41" t="str">
        <x:f>IF($A175="","",IF(Listas!$B$6&lt;$E175,0,IF(Listas!$B$6&gt;=$F175,1,(Listas!$B$6-$E175+1)/($F175-$E175+1))))</x:f>
      </x:c>
      <x:c r="J175" s="32"/>
      <x:c r="K175" s="41" t="str">
        <x:f>IF($A175="","",$J175-$I175)</x:f>
      </x:c>
      <x:c r="L175" s="34"/>
      <x:c r="M175" s="43" t="str">
        <x:f>IF($A175="","",$L175*$I175)</x:f>
      </x:c>
      <x:c r="N175" s="43" t="str">
        <x:f>IF($A175="","",$L175*$J175)</x:f>
      </x:c>
      <x:c r="O175" s="34"/>
      <x:c r="P175" s="43" t="str">
        <x:f>IF($A175="","",$N175-$O175)</x:f>
      </x:c>
      <x:c r="Q175" s="45" t="n">
        <x:f>IFERROR($N175/$M175,0)</x:f>
        <x:v>0</x:v>
      </x:c>
      <x:c r="R175" s="45" t="n">
        <x:f>IFERROR($N175/$O175,0)</x:f>
        <x:v>0</x:v>
      </x:c>
      <x:c r="S175" s="38" t="str">
        <x:f>IF($A175="","",IF($J175&gt;=1,"CONCLUÍDA",IF(AND(Listas!$B$6&gt;$F175,$J175&lt;1),"ATRASADA",IF($J175&lt;$I175-Listas!$B$9,"EM ATRASO",IF($J175&gt;$I175+Listas!$B$9,"ADIANTADA","EM DIA")))))</x:f>
      </x:c>
      <x:c r="T175" s="38" t="str">
        <x:f>IF($A175="","",IF(AND($P175&lt;-$L175*Listas!$B$10,$K175&lt;-Listas!$B$9),"CUSTO E PRAZO",IF($P175&lt;-$L175*Listas!$B$10,"CUSTO ACIMA",IF($K175&lt;-Listas!$B$9,"ATRASO FÍSICO","CONTROLADO"))))</x:f>
      </x:c>
      <x:c r="U175" s="27"/>
      <x:c r="V175" s="1"/>
      <x:c r="W175" s="1"/>
    </x:row>
    <x:row r="176">
      <x:c r="A176" s="30"/>
      <x:c r="B176" s="30"/>
      <x:c r="C176" s="30"/>
      <x:c r="D176" s="30"/>
      <x:c r="E176" s="31"/>
      <x:c r="F176" s="31"/>
      <x:c r="G176" s="39" t="str">
        <x:f>IF(OR($E176="",$F176=""),"",$F176-$E176+1)</x:f>
      </x:c>
      <x:c r="H176" s="32"/>
      <x:c r="I176" s="41" t="str">
        <x:f>IF($A176="","",IF(Listas!$B$6&lt;$E176,0,IF(Listas!$B$6&gt;=$F176,1,(Listas!$B$6-$E176+1)/($F176-$E176+1))))</x:f>
      </x:c>
      <x:c r="J176" s="32"/>
      <x:c r="K176" s="41" t="str">
        <x:f>IF($A176="","",$J176-$I176)</x:f>
      </x:c>
      <x:c r="L176" s="34"/>
      <x:c r="M176" s="43" t="str">
        <x:f>IF($A176="","",$L176*$I176)</x:f>
      </x:c>
      <x:c r="N176" s="43" t="str">
        <x:f>IF($A176="","",$L176*$J176)</x:f>
      </x:c>
      <x:c r="O176" s="34"/>
      <x:c r="P176" s="43" t="str">
        <x:f>IF($A176="","",$N176-$O176)</x:f>
      </x:c>
      <x:c r="Q176" s="45" t="n">
        <x:f>IFERROR($N176/$M176,0)</x:f>
        <x:v>0</x:v>
      </x:c>
      <x:c r="R176" s="45" t="n">
        <x:f>IFERROR($N176/$O176,0)</x:f>
        <x:v>0</x:v>
      </x:c>
      <x:c r="S176" s="38" t="str">
        <x:f>IF($A176="","",IF($J176&gt;=1,"CONCLUÍDA",IF(AND(Listas!$B$6&gt;$F176,$J176&lt;1),"ATRASADA",IF($J176&lt;$I176-Listas!$B$9,"EM ATRASO",IF($J176&gt;$I176+Listas!$B$9,"ADIANTADA","EM DIA")))))</x:f>
      </x:c>
      <x:c r="T176" s="38" t="str">
        <x:f>IF($A176="","",IF(AND($P176&lt;-$L176*Listas!$B$10,$K176&lt;-Listas!$B$9),"CUSTO E PRAZO",IF($P176&lt;-$L176*Listas!$B$10,"CUSTO ACIMA",IF($K176&lt;-Listas!$B$9,"ATRASO FÍSICO","CONTROLADO"))))</x:f>
      </x:c>
      <x:c r="U176" s="27"/>
      <x:c r="V176" s="1"/>
      <x:c r="W176" s="1"/>
    </x:row>
    <x:row r="177">
      <x:c r="A177" s="30"/>
      <x:c r="B177" s="30"/>
      <x:c r="C177" s="30"/>
      <x:c r="D177" s="30"/>
      <x:c r="E177" s="31"/>
      <x:c r="F177" s="31"/>
      <x:c r="G177" s="39" t="str">
        <x:f>IF(OR($E177="",$F177=""),"",$F177-$E177+1)</x:f>
      </x:c>
      <x:c r="H177" s="32"/>
      <x:c r="I177" s="41" t="str">
        <x:f>IF($A177="","",IF(Listas!$B$6&lt;$E177,0,IF(Listas!$B$6&gt;=$F177,1,(Listas!$B$6-$E177+1)/($F177-$E177+1))))</x:f>
      </x:c>
      <x:c r="J177" s="32"/>
      <x:c r="K177" s="41" t="str">
        <x:f>IF($A177="","",$J177-$I177)</x:f>
      </x:c>
      <x:c r="L177" s="34"/>
      <x:c r="M177" s="43" t="str">
        <x:f>IF($A177="","",$L177*$I177)</x:f>
      </x:c>
      <x:c r="N177" s="43" t="str">
        <x:f>IF($A177="","",$L177*$J177)</x:f>
      </x:c>
      <x:c r="O177" s="34"/>
      <x:c r="P177" s="43" t="str">
        <x:f>IF($A177="","",$N177-$O177)</x:f>
      </x:c>
      <x:c r="Q177" s="45" t="n">
        <x:f>IFERROR($N177/$M177,0)</x:f>
        <x:v>0</x:v>
      </x:c>
      <x:c r="R177" s="45" t="n">
        <x:f>IFERROR($N177/$O177,0)</x:f>
        <x:v>0</x:v>
      </x:c>
      <x:c r="S177" s="38" t="str">
        <x:f>IF($A177="","",IF($J177&gt;=1,"CONCLUÍDA",IF(AND(Listas!$B$6&gt;$F177,$J177&lt;1),"ATRASADA",IF($J177&lt;$I177-Listas!$B$9,"EM ATRASO",IF($J177&gt;$I177+Listas!$B$9,"ADIANTADA","EM DIA")))))</x:f>
      </x:c>
      <x:c r="T177" s="38" t="str">
        <x:f>IF($A177="","",IF(AND($P177&lt;-$L177*Listas!$B$10,$K177&lt;-Listas!$B$9),"CUSTO E PRAZO",IF($P177&lt;-$L177*Listas!$B$10,"CUSTO ACIMA",IF($K177&lt;-Listas!$B$9,"ATRASO FÍSICO","CONTROLADO"))))</x:f>
      </x:c>
      <x:c r="U177" s="27"/>
      <x:c r="V177" s="1"/>
      <x:c r="W177" s="1"/>
    </x:row>
    <x:row r="178">
      <x:c r="A178" s="30"/>
      <x:c r="B178" s="30"/>
      <x:c r="C178" s="30"/>
      <x:c r="D178" s="30"/>
      <x:c r="E178" s="31"/>
      <x:c r="F178" s="31"/>
      <x:c r="G178" s="39" t="str">
        <x:f>IF(OR($E178="",$F178=""),"",$F178-$E178+1)</x:f>
      </x:c>
      <x:c r="H178" s="32"/>
      <x:c r="I178" s="41" t="str">
        <x:f>IF($A178="","",IF(Listas!$B$6&lt;$E178,0,IF(Listas!$B$6&gt;=$F178,1,(Listas!$B$6-$E178+1)/($F178-$E178+1))))</x:f>
      </x:c>
      <x:c r="J178" s="32"/>
      <x:c r="K178" s="41" t="str">
        <x:f>IF($A178="","",$J178-$I178)</x:f>
      </x:c>
      <x:c r="L178" s="34"/>
      <x:c r="M178" s="43" t="str">
        <x:f>IF($A178="","",$L178*$I178)</x:f>
      </x:c>
      <x:c r="N178" s="43" t="str">
        <x:f>IF($A178="","",$L178*$J178)</x:f>
      </x:c>
      <x:c r="O178" s="34"/>
      <x:c r="P178" s="43" t="str">
        <x:f>IF($A178="","",$N178-$O178)</x:f>
      </x:c>
      <x:c r="Q178" s="45" t="n">
        <x:f>IFERROR($N178/$M178,0)</x:f>
        <x:v>0</x:v>
      </x:c>
      <x:c r="R178" s="45" t="n">
        <x:f>IFERROR($N178/$O178,0)</x:f>
        <x:v>0</x:v>
      </x:c>
      <x:c r="S178" s="38" t="str">
        <x:f>IF($A178="","",IF($J178&gt;=1,"CONCLUÍDA",IF(AND(Listas!$B$6&gt;$F178,$J178&lt;1),"ATRASADA",IF($J178&lt;$I178-Listas!$B$9,"EM ATRASO",IF($J178&gt;$I178+Listas!$B$9,"ADIANTADA","EM DIA")))))</x:f>
      </x:c>
      <x:c r="T178" s="38" t="str">
        <x:f>IF($A178="","",IF(AND($P178&lt;-$L178*Listas!$B$10,$K178&lt;-Listas!$B$9),"CUSTO E PRAZO",IF($P178&lt;-$L178*Listas!$B$10,"CUSTO ACIMA",IF($K178&lt;-Listas!$B$9,"ATRASO FÍSICO","CONTROLADO"))))</x:f>
      </x:c>
      <x:c r="U178" s="27"/>
      <x:c r="V178" s="1"/>
      <x:c r="W178" s="1"/>
    </x:row>
    <x:row r="179">
      <x:c r="A179" s="30"/>
      <x:c r="B179" s="30"/>
      <x:c r="C179" s="30"/>
      <x:c r="D179" s="30"/>
      <x:c r="E179" s="31"/>
      <x:c r="F179" s="31"/>
      <x:c r="G179" s="39" t="str">
        <x:f>IF(OR($E179="",$F179=""),"",$F179-$E179+1)</x:f>
      </x:c>
      <x:c r="H179" s="32"/>
      <x:c r="I179" s="41" t="str">
        <x:f>IF($A179="","",IF(Listas!$B$6&lt;$E179,0,IF(Listas!$B$6&gt;=$F179,1,(Listas!$B$6-$E179+1)/($F179-$E179+1))))</x:f>
      </x:c>
      <x:c r="J179" s="32"/>
      <x:c r="K179" s="41" t="str">
        <x:f>IF($A179="","",$J179-$I179)</x:f>
      </x:c>
      <x:c r="L179" s="34"/>
      <x:c r="M179" s="43" t="str">
        <x:f>IF($A179="","",$L179*$I179)</x:f>
      </x:c>
      <x:c r="N179" s="43" t="str">
        <x:f>IF($A179="","",$L179*$J179)</x:f>
      </x:c>
      <x:c r="O179" s="34"/>
      <x:c r="P179" s="43" t="str">
        <x:f>IF($A179="","",$N179-$O179)</x:f>
      </x:c>
      <x:c r="Q179" s="45" t="n">
        <x:f>IFERROR($N179/$M179,0)</x:f>
        <x:v>0</x:v>
      </x:c>
      <x:c r="R179" s="45" t="n">
        <x:f>IFERROR($N179/$O179,0)</x:f>
        <x:v>0</x:v>
      </x:c>
      <x:c r="S179" s="38" t="str">
        <x:f>IF($A179="","",IF($J179&gt;=1,"CONCLUÍDA",IF(AND(Listas!$B$6&gt;$F179,$J179&lt;1),"ATRASADA",IF($J179&lt;$I179-Listas!$B$9,"EM ATRASO",IF($J179&gt;$I179+Listas!$B$9,"ADIANTADA","EM DIA")))))</x:f>
      </x:c>
      <x:c r="T179" s="38" t="str">
        <x:f>IF($A179="","",IF(AND($P179&lt;-$L179*Listas!$B$10,$K179&lt;-Listas!$B$9),"CUSTO E PRAZO",IF($P179&lt;-$L179*Listas!$B$10,"CUSTO ACIMA",IF($K179&lt;-Listas!$B$9,"ATRASO FÍSICO","CONTROLADO"))))</x:f>
      </x:c>
      <x:c r="U179" s="27"/>
      <x:c r="V179" s="1"/>
      <x:c r="W179" s="1"/>
    </x:row>
    <x:row r="180">
      <x:c r="A180" s="30"/>
      <x:c r="B180" s="30"/>
      <x:c r="C180" s="30"/>
      <x:c r="D180" s="30"/>
      <x:c r="E180" s="31"/>
      <x:c r="F180" s="31"/>
      <x:c r="G180" s="39" t="str">
        <x:f>IF(OR($E180="",$F180=""),"",$F180-$E180+1)</x:f>
      </x:c>
      <x:c r="H180" s="32"/>
      <x:c r="I180" s="41" t="str">
        <x:f>IF($A180="","",IF(Listas!$B$6&lt;$E180,0,IF(Listas!$B$6&gt;=$F180,1,(Listas!$B$6-$E180+1)/($F180-$E180+1))))</x:f>
      </x:c>
      <x:c r="J180" s="32"/>
      <x:c r="K180" s="41" t="str">
        <x:f>IF($A180="","",$J180-$I180)</x:f>
      </x:c>
      <x:c r="L180" s="34"/>
      <x:c r="M180" s="43" t="str">
        <x:f>IF($A180="","",$L180*$I180)</x:f>
      </x:c>
      <x:c r="N180" s="43" t="str">
        <x:f>IF($A180="","",$L180*$J180)</x:f>
      </x:c>
      <x:c r="O180" s="34"/>
      <x:c r="P180" s="43" t="str">
        <x:f>IF($A180="","",$N180-$O180)</x:f>
      </x:c>
      <x:c r="Q180" s="45" t="n">
        <x:f>IFERROR($N180/$M180,0)</x:f>
        <x:v>0</x:v>
      </x:c>
      <x:c r="R180" s="45" t="n">
        <x:f>IFERROR($N180/$O180,0)</x:f>
        <x:v>0</x:v>
      </x:c>
      <x:c r="S180" s="38" t="str">
        <x:f>IF($A180="","",IF($J180&gt;=1,"CONCLUÍDA",IF(AND(Listas!$B$6&gt;$F180,$J180&lt;1),"ATRASADA",IF($J180&lt;$I180-Listas!$B$9,"EM ATRASO",IF($J180&gt;$I180+Listas!$B$9,"ADIANTADA","EM DIA")))))</x:f>
      </x:c>
      <x:c r="T180" s="38" t="str">
        <x:f>IF($A180="","",IF(AND($P180&lt;-$L180*Listas!$B$10,$K180&lt;-Listas!$B$9),"CUSTO E PRAZO",IF($P180&lt;-$L180*Listas!$B$10,"CUSTO ACIMA",IF($K180&lt;-Listas!$B$9,"ATRASO FÍSICO","CONTROLADO"))))</x:f>
      </x:c>
      <x:c r="U180" s="27"/>
      <x:c r="V180" s="1"/>
      <x:c r="W180" s="1"/>
    </x:row>
    <x:row r="181">
      <x:c r="A181" s="30"/>
      <x:c r="B181" s="30"/>
      <x:c r="C181" s="30"/>
      <x:c r="D181" s="30"/>
      <x:c r="E181" s="31"/>
      <x:c r="F181" s="31"/>
      <x:c r="G181" s="39" t="str">
        <x:f>IF(OR($E181="",$F181=""),"",$F181-$E181+1)</x:f>
      </x:c>
      <x:c r="H181" s="32"/>
      <x:c r="I181" s="41" t="str">
        <x:f>IF($A181="","",IF(Listas!$B$6&lt;$E181,0,IF(Listas!$B$6&gt;=$F181,1,(Listas!$B$6-$E181+1)/($F181-$E181+1))))</x:f>
      </x:c>
      <x:c r="J181" s="32"/>
      <x:c r="K181" s="41" t="str">
        <x:f>IF($A181="","",$J181-$I181)</x:f>
      </x:c>
      <x:c r="L181" s="34"/>
      <x:c r="M181" s="43" t="str">
        <x:f>IF($A181="","",$L181*$I181)</x:f>
      </x:c>
      <x:c r="N181" s="43" t="str">
        <x:f>IF($A181="","",$L181*$J181)</x:f>
      </x:c>
      <x:c r="O181" s="34"/>
      <x:c r="P181" s="43" t="str">
        <x:f>IF($A181="","",$N181-$O181)</x:f>
      </x:c>
      <x:c r="Q181" s="45" t="n">
        <x:f>IFERROR($N181/$M181,0)</x:f>
        <x:v>0</x:v>
      </x:c>
      <x:c r="R181" s="45" t="n">
        <x:f>IFERROR($N181/$O181,0)</x:f>
        <x:v>0</x:v>
      </x:c>
      <x:c r="S181" s="38" t="str">
        <x:f>IF($A181="","",IF($J181&gt;=1,"CONCLUÍDA",IF(AND(Listas!$B$6&gt;$F181,$J181&lt;1),"ATRASADA",IF($J181&lt;$I181-Listas!$B$9,"EM ATRASO",IF($J181&gt;$I181+Listas!$B$9,"ADIANTADA","EM DIA")))))</x:f>
      </x:c>
      <x:c r="T181" s="38" t="str">
        <x:f>IF($A181="","",IF(AND($P181&lt;-$L181*Listas!$B$10,$K181&lt;-Listas!$B$9),"CUSTO E PRAZO",IF($P181&lt;-$L181*Listas!$B$10,"CUSTO ACIMA",IF($K181&lt;-Listas!$B$9,"ATRASO FÍSICO","CONTROLADO"))))</x:f>
      </x:c>
      <x:c r="U181" s="27"/>
      <x:c r="V181" s="1"/>
      <x:c r="W181" s="1"/>
    </x:row>
    <x:row r="182">
      <x:c r="A182" s="30"/>
      <x:c r="B182" s="30"/>
      <x:c r="C182" s="30"/>
      <x:c r="D182" s="30"/>
      <x:c r="E182" s="31"/>
      <x:c r="F182" s="31"/>
      <x:c r="G182" s="39" t="str">
        <x:f>IF(OR($E182="",$F182=""),"",$F182-$E182+1)</x:f>
      </x:c>
      <x:c r="H182" s="32"/>
      <x:c r="I182" s="41" t="str">
        <x:f>IF($A182="","",IF(Listas!$B$6&lt;$E182,0,IF(Listas!$B$6&gt;=$F182,1,(Listas!$B$6-$E182+1)/($F182-$E182+1))))</x:f>
      </x:c>
      <x:c r="J182" s="32"/>
      <x:c r="K182" s="41" t="str">
        <x:f>IF($A182="","",$J182-$I182)</x:f>
      </x:c>
      <x:c r="L182" s="34"/>
      <x:c r="M182" s="43" t="str">
        <x:f>IF($A182="","",$L182*$I182)</x:f>
      </x:c>
      <x:c r="N182" s="43" t="str">
        <x:f>IF($A182="","",$L182*$J182)</x:f>
      </x:c>
      <x:c r="O182" s="34"/>
      <x:c r="P182" s="43" t="str">
        <x:f>IF($A182="","",$N182-$O182)</x:f>
      </x:c>
      <x:c r="Q182" s="45" t="n">
        <x:f>IFERROR($N182/$M182,0)</x:f>
        <x:v>0</x:v>
      </x:c>
      <x:c r="R182" s="45" t="n">
        <x:f>IFERROR($N182/$O182,0)</x:f>
        <x:v>0</x:v>
      </x:c>
      <x:c r="S182" s="38" t="str">
        <x:f>IF($A182="","",IF($J182&gt;=1,"CONCLUÍDA",IF(AND(Listas!$B$6&gt;$F182,$J182&lt;1),"ATRASADA",IF($J182&lt;$I182-Listas!$B$9,"EM ATRASO",IF($J182&gt;$I182+Listas!$B$9,"ADIANTADA","EM DIA")))))</x:f>
      </x:c>
      <x:c r="T182" s="38" t="str">
        <x:f>IF($A182="","",IF(AND($P182&lt;-$L182*Listas!$B$10,$K182&lt;-Listas!$B$9),"CUSTO E PRAZO",IF($P182&lt;-$L182*Listas!$B$10,"CUSTO ACIMA",IF($K182&lt;-Listas!$B$9,"ATRASO FÍSICO","CONTROLADO"))))</x:f>
      </x:c>
      <x:c r="U182" s="27"/>
      <x:c r="V182" s="1"/>
      <x:c r="W182" s="1"/>
    </x:row>
    <x:row r="183">
      <x:c r="A183" s="30"/>
      <x:c r="B183" s="30"/>
      <x:c r="C183" s="30"/>
      <x:c r="D183" s="30"/>
      <x:c r="E183" s="31"/>
      <x:c r="F183" s="31"/>
      <x:c r="G183" s="39" t="str">
        <x:f>IF(OR($E183="",$F183=""),"",$F183-$E183+1)</x:f>
      </x:c>
      <x:c r="H183" s="32"/>
      <x:c r="I183" s="41" t="str">
        <x:f>IF($A183="","",IF(Listas!$B$6&lt;$E183,0,IF(Listas!$B$6&gt;=$F183,1,(Listas!$B$6-$E183+1)/($F183-$E183+1))))</x:f>
      </x:c>
      <x:c r="J183" s="32"/>
      <x:c r="K183" s="41" t="str">
        <x:f>IF($A183="","",$J183-$I183)</x:f>
      </x:c>
      <x:c r="L183" s="34"/>
      <x:c r="M183" s="43" t="str">
        <x:f>IF($A183="","",$L183*$I183)</x:f>
      </x:c>
      <x:c r="N183" s="43" t="str">
        <x:f>IF($A183="","",$L183*$J183)</x:f>
      </x:c>
      <x:c r="O183" s="34"/>
      <x:c r="P183" s="43" t="str">
        <x:f>IF($A183="","",$N183-$O183)</x:f>
      </x:c>
      <x:c r="Q183" s="45" t="n">
        <x:f>IFERROR($N183/$M183,0)</x:f>
        <x:v>0</x:v>
      </x:c>
      <x:c r="R183" s="45" t="n">
        <x:f>IFERROR($N183/$O183,0)</x:f>
        <x:v>0</x:v>
      </x:c>
      <x:c r="S183" s="38" t="str">
        <x:f>IF($A183="","",IF($J183&gt;=1,"CONCLUÍDA",IF(AND(Listas!$B$6&gt;$F183,$J183&lt;1),"ATRASADA",IF($J183&lt;$I183-Listas!$B$9,"EM ATRASO",IF($J183&gt;$I183+Listas!$B$9,"ADIANTADA","EM DIA")))))</x:f>
      </x:c>
      <x:c r="T183" s="38" t="str">
        <x:f>IF($A183="","",IF(AND($P183&lt;-$L183*Listas!$B$10,$K183&lt;-Listas!$B$9),"CUSTO E PRAZO",IF($P183&lt;-$L183*Listas!$B$10,"CUSTO ACIMA",IF($K183&lt;-Listas!$B$9,"ATRASO FÍSICO","CONTROLADO"))))</x:f>
      </x:c>
      <x:c r="U183" s="27"/>
      <x:c r="V183" s="1"/>
      <x:c r="W183" s="1"/>
    </x:row>
    <x:row r="184">
      <x:c r="A184" s="30"/>
      <x:c r="B184" s="30"/>
      <x:c r="C184" s="30"/>
      <x:c r="D184" s="30"/>
      <x:c r="E184" s="31"/>
      <x:c r="F184" s="31"/>
      <x:c r="G184" s="39" t="str">
        <x:f>IF(OR($E184="",$F184=""),"",$F184-$E184+1)</x:f>
      </x:c>
      <x:c r="H184" s="32"/>
      <x:c r="I184" s="41" t="str">
        <x:f>IF($A184="","",IF(Listas!$B$6&lt;$E184,0,IF(Listas!$B$6&gt;=$F184,1,(Listas!$B$6-$E184+1)/($F184-$E184+1))))</x:f>
      </x:c>
      <x:c r="J184" s="32"/>
      <x:c r="K184" s="41" t="str">
        <x:f>IF($A184="","",$J184-$I184)</x:f>
      </x:c>
      <x:c r="L184" s="34"/>
      <x:c r="M184" s="43" t="str">
        <x:f>IF($A184="","",$L184*$I184)</x:f>
      </x:c>
      <x:c r="N184" s="43" t="str">
        <x:f>IF($A184="","",$L184*$J184)</x:f>
      </x:c>
      <x:c r="O184" s="34"/>
      <x:c r="P184" s="43" t="str">
        <x:f>IF($A184="","",$N184-$O184)</x:f>
      </x:c>
      <x:c r="Q184" s="45" t="n">
        <x:f>IFERROR($N184/$M184,0)</x:f>
        <x:v>0</x:v>
      </x:c>
      <x:c r="R184" s="45" t="n">
        <x:f>IFERROR($N184/$O184,0)</x:f>
        <x:v>0</x:v>
      </x:c>
      <x:c r="S184" s="38" t="str">
        <x:f>IF($A184="","",IF($J184&gt;=1,"CONCLUÍDA",IF(AND(Listas!$B$6&gt;$F184,$J184&lt;1),"ATRASADA",IF($J184&lt;$I184-Listas!$B$9,"EM ATRASO",IF($J184&gt;$I184+Listas!$B$9,"ADIANTADA","EM DIA")))))</x:f>
      </x:c>
      <x:c r="T184" s="38" t="str">
        <x:f>IF($A184="","",IF(AND($P184&lt;-$L184*Listas!$B$10,$K184&lt;-Listas!$B$9),"CUSTO E PRAZO",IF($P184&lt;-$L184*Listas!$B$10,"CUSTO ACIMA",IF($K184&lt;-Listas!$B$9,"ATRASO FÍSICO","CONTROLADO"))))</x:f>
      </x:c>
      <x:c r="U184" s="27"/>
      <x:c r="V184" s="1"/>
      <x:c r="W184" s="1"/>
    </x:row>
    <x:row r="185">
      <x:c r="A185" s="30"/>
      <x:c r="B185" s="30"/>
      <x:c r="C185" s="30"/>
      <x:c r="D185" s="30"/>
      <x:c r="E185" s="31"/>
      <x:c r="F185" s="31"/>
      <x:c r="G185" s="39" t="str">
        <x:f>IF(OR($E185="",$F185=""),"",$F185-$E185+1)</x:f>
      </x:c>
      <x:c r="H185" s="32"/>
      <x:c r="I185" s="41" t="str">
        <x:f>IF($A185="","",IF(Listas!$B$6&lt;$E185,0,IF(Listas!$B$6&gt;=$F185,1,(Listas!$B$6-$E185+1)/($F185-$E185+1))))</x:f>
      </x:c>
      <x:c r="J185" s="32"/>
      <x:c r="K185" s="41" t="str">
        <x:f>IF($A185="","",$J185-$I185)</x:f>
      </x:c>
      <x:c r="L185" s="34"/>
      <x:c r="M185" s="43" t="str">
        <x:f>IF($A185="","",$L185*$I185)</x:f>
      </x:c>
      <x:c r="N185" s="43" t="str">
        <x:f>IF($A185="","",$L185*$J185)</x:f>
      </x:c>
      <x:c r="O185" s="34"/>
      <x:c r="P185" s="43" t="str">
        <x:f>IF($A185="","",$N185-$O185)</x:f>
      </x:c>
      <x:c r="Q185" s="45" t="n">
        <x:f>IFERROR($N185/$M185,0)</x:f>
        <x:v>0</x:v>
      </x:c>
      <x:c r="R185" s="45" t="n">
        <x:f>IFERROR($N185/$O185,0)</x:f>
        <x:v>0</x:v>
      </x:c>
      <x:c r="S185" s="38" t="str">
        <x:f>IF($A185="","",IF($J185&gt;=1,"CONCLUÍDA",IF(AND(Listas!$B$6&gt;$F185,$J185&lt;1),"ATRASADA",IF($J185&lt;$I185-Listas!$B$9,"EM ATRASO",IF($J185&gt;$I185+Listas!$B$9,"ADIANTADA","EM DIA")))))</x:f>
      </x:c>
      <x:c r="T185" s="38" t="str">
        <x:f>IF($A185="","",IF(AND($P185&lt;-$L185*Listas!$B$10,$K185&lt;-Listas!$B$9),"CUSTO E PRAZO",IF($P185&lt;-$L185*Listas!$B$10,"CUSTO ACIMA",IF($K185&lt;-Listas!$B$9,"ATRASO FÍSICO","CONTROLADO"))))</x:f>
      </x:c>
      <x:c r="U185" s="27"/>
      <x:c r="V185" s="1"/>
      <x:c r="W185" s="1"/>
    </x:row>
    <x:row r="186">
      <x:c r="A186" s="30"/>
      <x:c r="B186" s="30"/>
      <x:c r="C186" s="30"/>
      <x:c r="D186" s="30"/>
      <x:c r="E186" s="31"/>
      <x:c r="F186" s="31"/>
      <x:c r="G186" s="39" t="str">
        <x:f>IF(OR($E186="",$F186=""),"",$F186-$E186+1)</x:f>
      </x:c>
      <x:c r="H186" s="32"/>
      <x:c r="I186" s="41" t="str">
        <x:f>IF($A186="","",IF(Listas!$B$6&lt;$E186,0,IF(Listas!$B$6&gt;=$F186,1,(Listas!$B$6-$E186+1)/($F186-$E186+1))))</x:f>
      </x:c>
      <x:c r="J186" s="32"/>
      <x:c r="K186" s="41" t="str">
        <x:f>IF($A186="","",$J186-$I186)</x:f>
      </x:c>
      <x:c r="L186" s="34"/>
      <x:c r="M186" s="43" t="str">
        <x:f>IF($A186="","",$L186*$I186)</x:f>
      </x:c>
      <x:c r="N186" s="43" t="str">
        <x:f>IF($A186="","",$L186*$J186)</x:f>
      </x:c>
      <x:c r="O186" s="34"/>
      <x:c r="P186" s="43" t="str">
        <x:f>IF($A186="","",$N186-$O186)</x:f>
      </x:c>
      <x:c r="Q186" s="45" t="n">
        <x:f>IFERROR($N186/$M186,0)</x:f>
        <x:v>0</x:v>
      </x:c>
      <x:c r="R186" s="45" t="n">
        <x:f>IFERROR($N186/$O186,0)</x:f>
        <x:v>0</x:v>
      </x:c>
      <x:c r="S186" s="38" t="str">
        <x:f>IF($A186="","",IF($J186&gt;=1,"CONCLUÍDA",IF(AND(Listas!$B$6&gt;$F186,$J186&lt;1),"ATRASADA",IF($J186&lt;$I186-Listas!$B$9,"EM ATRASO",IF($J186&gt;$I186+Listas!$B$9,"ADIANTADA","EM DIA")))))</x:f>
      </x:c>
      <x:c r="T186" s="38" t="str">
        <x:f>IF($A186="","",IF(AND($P186&lt;-$L186*Listas!$B$10,$K186&lt;-Listas!$B$9),"CUSTO E PRAZO",IF($P186&lt;-$L186*Listas!$B$10,"CUSTO ACIMA",IF($K186&lt;-Listas!$B$9,"ATRASO FÍSICO","CONTROLADO"))))</x:f>
      </x:c>
      <x:c r="U186" s="27"/>
      <x:c r="V186" s="1"/>
      <x:c r="W186" s="1"/>
    </x:row>
    <x:row r="187">
      <x:c r="A187" s="30"/>
      <x:c r="B187" s="30"/>
      <x:c r="C187" s="30"/>
      <x:c r="D187" s="30"/>
      <x:c r="E187" s="31"/>
      <x:c r="F187" s="31"/>
      <x:c r="G187" s="39" t="str">
        <x:f>IF(OR($E187="",$F187=""),"",$F187-$E187+1)</x:f>
      </x:c>
      <x:c r="H187" s="32"/>
      <x:c r="I187" s="41" t="str">
        <x:f>IF($A187="","",IF(Listas!$B$6&lt;$E187,0,IF(Listas!$B$6&gt;=$F187,1,(Listas!$B$6-$E187+1)/($F187-$E187+1))))</x:f>
      </x:c>
      <x:c r="J187" s="32"/>
      <x:c r="K187" s="41" t="str">
        <x:f>IF($A187="","",$J187-$I187)</x:f>
      </x:c>
      <x:c r="L187" s="34"/>
      <x:c r="M187" s="43" t="str">
        <x:f>IF($A187="","",$L187*$I187)</x:f>
      </x:c>
      <x:c r="N187" s="43" t="str">
        <x:f>IF($A187="","",$L187*$J187)</x:f>
      </x:c>
      <x:c r="O187" s="34"/>
      <x:c r="P187" s="43" t="str">
        <x:f>IF($A187="","",$N187-$O187)</x:f>
      </x:c>
      <x:c r="Q187" s="45" t="n">
        <x:f>IFERROR($N187/$M187,0)</x:f>
        <x:v>0</x:v>
      </x:c>
      <x:c r="R187" s="45" t="n">
        <x:f>IFERROR($N187/$O187,0)</x:f>
        <x:v>0</x:v>
      </x:c>
      <x:c r="S187" s="38" t="str">
        <x:f>IF($A187="","",IF($J187&gt;=1,"CONCLUÍDA",IF(AND(Listas!$B$6&gt;$F187,$J187&lt;1),"ATRASADA",IF($J187&lt;$I187-Listas!$B$9,"EM ATRASO",IF($J187&gt;$I187+Listas!$B$9,"ADIANTADA","EM DIA")))))</x:f>
      </x:c>
      <x:c r="T187" s="38" t="str">
        <x:f>IF($A187="","",IF(AND($P187&lt;-$L187*Listas!$B$10,$K187&lt;-Listas!$B$9),"CUSTO E PRAZO",IF($P187&lt;-$L187*Listas!$B$10,"CUSTO ACIMA",IF($K187&lt;-Listas!$B$9,"ATRASO FÍSICO","CONTROLADO"))))</x:f>
      </x:c>
      <x:c r="U187" s="27"/>
      <x:c r="V187" s="1"/>
      <x:c r="W187" s="1"/>
    </x:row>
    <x:row r="188">
      <x:c r="A188" s="30"/>
      <x:c r="B188" s="30"/>
      <x:c r="C188" s="30"/>
      <x:c r="D188" s="30"/>
      <x:c r="E188" s="31"/>
      <x:c r="F188" s="31"/>
      <x:c r="G188" s="39" t="str">
        <x:f>IF(OR($E188="",$F188=""),"",$F188-$E188+1)</x:f>
      </x:c>
      <x:c r="H188" s="32"/>
      <x:c r="I188" s="41" t="str">
        <x:f>IF($A188="","",IF(Listas!$B$6&lt;$E188,0,IF(Listas!$B$6&gt;=$F188,1,(Listas!$B$6-$E188+1)/($F188-$E188+1))))</x:f>
      </x:c>
      <x:c r="J188" s="32"/>
      <x:c r="K188" s="41" t="str">
        <x:f>IF($A188="","",$J188-$I188)</x:f>
      </x:c>
      <x:c r="L188" s="34"/>
      <x:c r="M188" s="43" t="str">
        <x:f>IF($A188="","",$L188*$I188)</x:f>
      </x:c>
      <x:c r="N188" s="43" t="str">
        <x:f>IF($A188="","",$L188*$J188)</x:f>
      </x:c>
      <x:c r="O188" s="34"/>
      <x:c r="P188" s="43" t="str">
        <x:f>IF($A188="","",$N188-$O188)</x:f>
      </x:c>
      <x:c r="Q188" s="45" t="n">
        <x:f>IFERROR($N188/$M188,0)</x:f>
        <x:v>0</x:v>
      </x:c>
      <x:c r="R188" s="45" t="n">
        <x:f>IFERROR($N188/$O188,0)</x:f>
        <x:v>0</x:v>
      </x:c>
      <x:c r="S188" s="38" t="str">
        <x:f>IF($A188="","",IF($J188&gt;=1,"CONCLUÍDA",IF(AND(Listas!$B$6&gt;$F188,$J188&lt;1),"ATRASADA",IF($J188&lt;$I188-Listas!$B$9,"EM ATRASO",IF($J188&gt;$I188+Listas!$B$9,"ADIANTADA","EM DIA")))))</x:f>
      </x:c>
      <x:c r="T188" s="38" t="str">
        <x:f>IF($A188="","",IF(AND($P188&lt;-$L188*Listas!$B$10,$K188&lt;-Listas!$B$9),"CUSTO E PRAZO",IF($P188&lt;-$L188*Listas!$B$10,"CUSTO ACIMA",IF($K188&lt;-Listas!$B$9,"ATRASO FÍSICO","CONTROLADO"))))</x:f>
      </x:c>
      <x:c r="U188" s="27"/>
      <x:c r="V188" s="1"/>
      <x:c r="W188" s="1"/>
    </x:row>
    <x:row r="189">
      <x:c r="A189" s="30"/>
      <x:c r="B189" s="30"/>
      <x:c r="C189" s="30"/>
      <x:c r="D189" s="30"/>
      <x:c r="E189" s="31"/>
      <x:c r="F189" s="31"/>
      <x:c r="G189" s="39" t="str">
        <x:f>IF(OR($E189="",$F189=""),"",$F189-$E189+1)</x:f>
      </x:c>
      <x:c r="H189" s="32"/>
      <x:c r="I189" s="41" t="str">
        <x:f>IF($A189="","",IF(Listas!$B$6&lt;$E189,0,IF(Listas!$B$6&gt;=$F189,1,(Listas!$B$6-$E189+1)/($F189-$E189+1))))</x:f>
      </x:c>
      <x:c r="J189" s="32"/>
      <x:c r="K189" s="41" t="str">
        <x:f>IF($A189="","",$J189-$I189)</x:f>
      </x:c>
      <x:c r="L189" s="34"/>
      <x:c r="M189" s="43" t="str">
        <x:f>IF($A189="","",$L189*$I189)</x:f>
      </x:c>
      <x:c r="N189" s="43" t="str">
        <x:f>IF($A189="","",$L189*$J189)</x:f>
      </x:c>
      <x:c r="O189" s="34"/>
      <x:c r="P189" s="43" t="str">
        <x:f>IF($A189="","",$N189-$O189)</x:f>
      </x:c>
      <x:c r="Q189" s="45" t="n">
        <x:f>IFERROR($N189/$M189,0)</x:f>
        <x:v>0</x:v>
      </x:c>
      <x:c r="R189" s="45" t="n">
        <x:f>IFERROR($N189/$O189,0)</x:f>
        <x:v>0</x:v>
      </x:c>
      <x:c r="S189" s="38" t="str">
        <x:f>IF($A189="","",IF($J189&gt;=1,"CONCLUÍDA",IF(AND(Listas!$B$6&gt;$F189,$J189&lt;1),"ATRASADA",IF($J189&lt;$I189-Listas!$B$9,"EM ATRASO",IF($J189&gt;$I189+Listas!$B$9,"ADIANTADA","EM DIA")))))</x:f>
      </x:c>
      <x:c r="T189" s="38" t="str">
        <x:f>IF($A189="","",IF(AND($P189&lt;-$L189*Listas!$B$10,$K189&lt;-Listas!$B$9),"CUSTO E PRAZO",IF($P189&lt;-$L189*Listas!$B$10,"CUSTO ACIMA",IF($K189&lt;-Listas!$B$9,"ATRASO FÍSICO","CONTROLADO"))))</x:f>
      </x:c>
      <x:c r="U189" s="27"/>
      <x:c r="V189" s="1"/>
      <x:c r="W189" s="1"/>
    </x:row>
    <x:row r="190">
      <x:c r="A190" s="30"/>
      <x:c r="B190" s="30"/>
      <x:c r="C190" s="30"/>
      <x:c r="D190" s="30"/>
      <x:c r="E190" s="31"/>
      <x:c r="F190" s="31"/>
      <x:c r="G190" s="39" t="str">
        <x:f>IF(OR($E190="",$F190=""),"",$F190-$E190+1)</x:f>
      </x:c>
      <x:c r="H190" s="32"/>
      <x:c r="I190" s="41" t="str">
        <x:f>IF($A190="","",IF(Listas!$B$6&lt;$E190,0,IF(Listas!$B$6&gt;=$F190,1,(Listas!$B$6-$E190+1)/($F190-$E190+1))))</x:f>
      </x:c>
      <x:c r="J190" s="32"/>
      <x:c r="K190" s="41" t="str">
        <x:f>IF($A190="","",$J190-$I190)</x:f>
      </x:c>
      <x:c r="L190" s="34"/>
      <x:c r="M190" s="43" t="str">
        <x:f>IF($A190="","",$L190*$I190)</x:f>
      </x:c>
      <x:c r="N190" s="43" t="str">
        <x:f>IF($A190="","",$L190*$J190)</x:f>
      </x:c>
      <x:c r="O190" s="34"/>
      <x:c r="P190" s="43" t="str">
        <x:f>IF($A190="","",$N190-$O190)</x:f>
      </x:c>
      <x:c r="Q190" s="45" t="n">
        <x:f>IFERROR($N190/$M190,0)</x:f>
        <x:v>0</x:v>
      </x:c>
      <x:c r="R190" s="45" t="n">
        <x:f>IFERROR($N190/$O190,0)</x:f>
        <x:v>0</x:v>
      </x:c>
      <x:c r="S190" s="38" t="str">
        <x:f>IF($A190="","",IF($J190&gt;=1,"CONCLUÍDA",IF(AND(Listas!$B$6&gt;$F190,$J190&lt;1),"ATRASADA",IF($J190&lt;$I190-Listas!$B$9,"EM ATRASO",IF($J190&gt;$I190+Listas!$B$9,"ADIANTADA","EM DIA")))))</x:f>
      </x:c>
      <x:c r="T190" s="38" t="str">
        <x:f>IF($A190="","",IF(AND($P190&lt;-$L190*Listas!$B$10,$K190&lt;-Listas!$B$9),"CUSTO E PRAZO",IF($P190&lt;-$L190*Listas!$B$10,"CUSTO ACIMA",IF($K190&lt;-Listas!$B$9,"ATRASO FÍSICO","CONTROLADO"))))</x:f>
      </x:c>
      <x:c r="U190" s="27"/>
      <x:c r="V190" s="1"/>
      <x:c r="W190" s="1"/>
    </x:row>
    <x:row r="191">
      <x:c r="A191" s="30"/>
      <x:c r="B191" s="30"/>
      <x:c r="C191" s="30"/>
      <x:c r="D191" s="30"/>
      <x:c r="E191" s="31"/>
      <x:c r="F191" s="31"/>
      <x:c r="G191" s="39" t="str">
        <x:f>IF(OR($E191="",$F191=""),"",$F191-$E191+1)</x:f>
      </x:c>
      <x:c r="H191" s="32"/>
      <x:c r="I191" s="41" t="str">
        <x:f>IF($A191="","",IF(Listas!$B$6&lt;$E191,0,IF(Listas!$B$6&gt;=$F191,1,(Listas!$B$6-$E191+1)/($F191-$E191+1))))</x:f>
      </x:c>
      <x:c r="J191" s="32"/>
      <x:c r="K191" s="41" t="str">
        <x:f>IF($A191="","",$J191-$I191)</x:f>
      </x:c>
      <x:c r="L191" s="34"/>
      <x:c r="M191" s="43" t="str">
        <x:f>IF($A191="","",$L191*$I191)</x:f>
      </x:c>
      <x:c r="N191" s="43" t="str">
        <x:f>IF($A191="","",$L191*$J191)</x:f>
      </x:c>
      <x:c r="O191" s="34"/>
      <x:c r="P191" s="43" t="str">
        <x:f>IF($A191="","",$N191-$O191)</x:f>
      </x:c>
      <x:c r="Q191" s="45" t="n">
        <x:f>IFERROR($N191/$M191,0)</x:f>
        <x:v>0</x:v>
      </x:c>
      <x:c r="R191" s="45" t="n">
        <x:f>IFERROR($N191/$O191,0)</x:f>
        <x:v>0</x:v>
      </x:c>
      <x:c r="S191" s="38" t="str">
        <x:f>IF($A191="","",IF($J191&gt;=1,"CONCLUÍDA",IF(AND(Listas!$B$6&gt;$F191,$J191&lt;1),"ATRASADA",IF($J191&lt;$I191-Listas!$B$9,"EM ATRASO",IF($J191&gt;$I191+Listas!$B$9,"ADIANTADA","EM DIA")))))</x:f>
      </x:c>
      <x:c r="T191" s="38" t="str">
        <x:f>IF($A191="","",IF(AND($P191&lt;-$L191*Listas!$B$10,$K191&lt;-Listas!$B$9),"CUSTO E PRAZO",IF($P191&lt;-$L191*Listas!$B$10,"CUSTO ACIMA",IF($K191&lt;-Listas!$B$9,"ATRASO FÍSICO","CONTROLADO"))))</x:f>
      </x:c>
      <x:c r="U191" s="27"/>
      <x:c r="V191" s="1"/>
      <x:c r="W191" s="1"/>
    </x:row>
    <x:row r="192">
      <x:c r="A192" s="30"/>
      <x:c r="B192" s="30"/>
      <x:c r="C192" s="30"/>
      <x:c r="D192" s="30"/>
      <x:c r="E192" s="31"/>
      <x:c r="F192" s="31"/>
      <x:c r="G192" s="39" t="str">
        <x:f>IF(OR($E192="",$F192=""),"",$F192-$E192+1)</x:f>
      </x:c>
      <x:c r="H192" s="32"/>
      <x:c r="I192" s="41" t="str">
        <x:f>IF($A192="","",IF(Listas!$B$6&lt;$E192,0,IF(Listas!$B$6&gt;=$F192,1,(Listas!$B$6-$E192+1)/($F192-$E192+1))))</x:f>
      </x:c>
      <x:c r="J192" s="32"/>
      <x:c r="K192" s="41" t="str">
        <x:f>IF($A192="","",$J192-$I192)</x:f>
      </x:c>
      <x:c r="L192" s="34"/>
      <x:c r="M192" s="43" t="str">
        <x:f>IF($A192="","",$L192*$I192)</x:f>
      </x:c>
      <x:c r="N192" s="43" t="str">
        <x:f>IF($A192="","",$L192*$J192)</x:f>
      </x:c>
      <x:c r="O192" s="34"/>
      <x:c r="P192" s="43" t="str">
        <x:f>IF($A192="","",$N192-$O192)</x:f>
      </x:c>
      <x:c r="Q192" s="45" t="n">
        <x:f>IFERROR($N192/$M192,0)</x:f>
        <x:v>0</x:v>
      </x:c>
      <x:c r="R192" s="45" t="n">
        <x:f>IFERROR($N192/$O192,0)</x:f>
        <x:v>0</x:v>
      </x:c>
      <x:c r="S192" s="38" t="str">
        <x:f>IF($A192="","",IF($J192&gt;=1,"CONCLUÍDA",IF(AND(Listas!$B$6&gt;$F192,$J192&lt;1),"ATRASADA",IF($J192&lt;$I192-Listas!$B$9,"EM ATRASO",IF($J192&gt;$I192+Listas!$B$9,"ADIANTADA","EM DIA")))))</x:f>
      </x:c>
      <x:c r="T192" s="38" t="str">
        <x:f>IF($A192="","",IF(AND($P192&lt;-$L192*Listas!$B$10,$K192&lt;-Listas!$B$9),"CUSTO E PRAZO",IF($P192&lt;-$L192*Listas!$B$10,"CUSTO ACIMA",IF($K192&lt;-Listas!$B$9,"ATRASO FÍSICO","CONTROLADO"))))</x:f>
      </x:c>
      <x:c r="U192" s="27"/>
      <x:c r="V192" s="1"/>
      <x:c r="W192" s="1"/>
    </x:row>
    <x:row r="193">
      <x:c r="A193" s="30"/>
      <x:c r="B193" s="30"/>
      <x:c r="C193" s="30"/>
      <x:c r="D193" s="30"/>
      <x:c r="E193" s="31"/>
      <x:c r="F193" s="31"/>
      <x:c r="G193" s="39" t="str">
        <x:f>IF(OR($E193="",$F193=""),"",$F193-$E193+1)</x:f>
      </x:c>
      <x:c r="H193" s="32"/>
      <x:c r="I193" s="41" t="str">
        <x:f>IF($A193="","",IF(Listas!$B$6&lt;$E193,0,IF(Listas!$B$6&gt;=$F193,1,(Listas!$B$6-$E193+1)/($F193-$E193+1))))</x:f>
      </x:c>
      <x:c r="J193" s="32"/>
      <x:c r="K193" s="41" t="str">
        <x:f>IF($A193="","",$J193-$I193)</x:f>
      </x:c>
      <x:c r="L193" s="34"/>
      <x:c r="M193" s="43" t="str">
        <x:f>IF($A193="","",$L193*$I193)</x:f>
      </x:c>
      <x:c r="N193" s="43" t="str">
        <x:f>IF($A193="","",$L193*$J193)</x:f>
      </x:c>
      <x:c r="O193" s="34"/>
      <x:c r="P193" s="43" t="str">
        <x:f>IF($A193="","",$N193-$O193)</x:f>
      </x:c>
      <x:c r="Q193" s="45" t="n">
        <x:f>IFERROR($N193/$M193,0)</x:f>
        <x:v>0</x:v>
      </x:c>
      <x:c r="R193" s="45" t="n">
        <x:f>IFERROR($N193/$O193,0)</x:f>
        <x:v>0</x:v>
      </x:c>
      <x:c r="S193" s="38" t="str">
        <x:f>IF($A193="","",IF($J193&gt;=1,"CONCLUÍDA",IF(AND(Listas!$B$6&gt;$F193,$J193&lt;1),"ATRASADA",IF($J193&lt;$I193-Listas!$B$9,"EM ATRASO",IF($J193&gt;$I193+Listas!$B$9,"ADIANTADA","EM DIA")))))</x:f>
      </x:c>
      <x:c r="T193" s="38" t="str">
        <x:f>IF($A193="","",IF(AND($P193&lt;-$L193*Listas!$B$10,$K193&lt;-Listas!$B$9),"CUSTO E PRAZO",IF($P193&lt;-$L193*Listas!$B$10,"CUSTO ACIMA",IF($K193&lt;-Listas!$B$9,"ATRASO FÍSICO","CONTROLADO"))))</x:f>
      </x:c>
      <x:c r="U193" s="27"/>
      <x:c r="V193" s="1"/>
      <x:c r="W193" s="1"/>
    </x:row>
    <x:row r="194">
      <x:c r="A194" s="30"/>
      <x:c r="B194" s="30"/>
      <x:c r="C194" s="30"/>
      <x:c r="D194" s="30"/>
      <x:c r="E194" s="31"/>
      <x:c r="F194" s="31"/>
      <x:c r="G194" s="39" t="str">
        <x:f>IF(OR($E194="",$F194=""),"",$F194-$E194+1)</x:f>
      </x:c>
      <x:c r="H194" s="32"/>
      <x:c r="I194" s="41" t="str">
        <x:f>IF($A194="","",IF(Listas!$B$6&lt;$E194,0,IF(Listas!$B$6&gt;=$F194,1,(Listas!$B$6-$E194+1)/($F194-$E194+1))))</x:f>
      </x:c>
      <x:c r="J194" s="32"/>
      <x:c r="K194" s="41" t="str">
        <x:f>IF($A194="","",$J194-$I194)</x:f>
      </x:c>
      <x:c r="L194" s="34"/>
      <x:c r="M194" s="43" t="str">
        <x:f>IF($A194="","",$L194*$I194)</x:f>
      </x:c>
      <x:c r="N194" s="43" t="str">
        <x:f>IF($A194="","",$L194*$J194)</x:f>
      </x:c>
      <x:c r="O194" s="34"/>
      <x:c r="P194" s="43" t="str">
        <x:f>IF($A194="","",$N194-$O194)</x:f>
      </x:c>
      <x:c r="Q194" s="45" t="n">
        <x:f>IFERROR($N194/$M194,0)</x:f>
        <x:v>0</x:v>
      </x:c>
      <x:c r="R194" s="45" t="n">
        <x:f>IFERROR($N194/$O194,0)</x:f>
        <x:v>0</x:v>
      </x:c>
      <x:c r="S194" s="38" t="str">
        <x:f>IF($A194="","",IF($J194&gt;=1,"CONCLUÍDA",IF(AND(Listas!$B$6&gt;$F194,$J194&lt;1),"ATRASADA",IF($J194&lt;$I194-Listas!$B$9,"EM ATRASO",IF($J194&gt;$I194+Listas!$B$9,"ADIANTADA","EM DIA")))))</x:f>
      </x:c>
      <x:c r="T194" s="38" t="str">
        <x:f>IF($A194="","",IF(AND($P194&lt;-$L194*Listas!$B$10,$K194&lt;-Listas!$B$9),"CUSTO E PRAZO",IF($P194&lt;-$L194*Listas!$B$10,"CUSTO ACIMA",IF($K194&lt;-Listas!$B$9,"ATRASO FÍSICO","CONTROLADO"))))</x:f>
      </x:c>
      <x:c r="U194" s="27"/>
      <x:c r="V194" s="1"/>
      <x:c r="W194" s="1"/>
    </x:row>
    <x:row r="195">
      <x:c r="A195" s="30"/>
      <x:c r="B195" s="30"/>
      <x:c r="C195" s="30"/>
      <x:c r="D195" s="30"/>
      <x:c r="E195" s="31"/>
      <x:c r="F195" s="31"/>
      <x:c r="G195" s="39" t="str">
        <x:f>IF(OR($E195="",$F195=""),"",$F195-$E195+1)</x:f>
      </x:c>
      <x:c r="H195" s="32"/>
      <x:c r="I195" s="41" t="str">
        <x:f>IF($A195="","",IF(Listas!$B$6&lt;$E195,0,IF(Listas!$B$6&gt;=$F195,1,(Listas!$B$6-$E195+1)/($F195-$E195+1))))</x:f>
      </x:c>
      <x:c r="J195" s="32"/>
      <x:c r="K195" s="41" t="str">
        <x:f>IF($A195="","",$J195-$I195)</x:f>
      </x:c>
      <x:c r="L195" s="34"/>
      <x:c r="M195" s="43" t="str">
        <x:f>IF($A195="","",$L195*$I195)</x:f>
      </x:c>
      <x:c r="N195" s="43" t="str">
        <x:f>IF($A195="","",$L195*$J195)</x:f>
      </x:c>
      <x:c r="O195" s="34"/>
      <x:c r="P195" s="43" t="str">
        <x:f>IF($A195="","",$N195-$O195)</x:f>
      </x:c>
      <x:c r="Q195" s="45" t="n">
        <x:f>IFERROR($N195/$M195,0)</x:f>
        <x:v>0</x:v>
      </x:c>
      <x:c r="R195" s="45" t="n">
        <x:f>IFERROR($N195/$O195,0)</x:f>
        <x:v>0</x:v>
      </x:c>
      <x:c r="S195" s="38" t="str">
        <x:f>IF($A195="","",IF($J195&gt;=1,"CONCLUÍDA",IF(AND(Listas!$B$6&gt;$F195,$J195&lt;1),"ATRASADA",IF($J195&lt;$I195-Listas!$B$9,"EM ATRASO",IF($J195&gt;$I195+Listas!$B$9,"ADIANTADA","EM DIA")))))</x:f>
      </x:c>
      <x:c r="T195" s="38" t="str">
        <x:f>IF($A195="","",IF(AND($P195&lt;-$L195*Listas!$B$10,$K195&lt;-Listas!$B$9),"CUSTO E PRAZO",IF($P195&lt;-$L195*Listas!$B$10,"CUSTO ACIMA",IF($K195&lt;-Listas!$B$9,"ATRASO FÍSICO","CONTROLADO"))))</x:f>
      </x:c>
      <x:c r="U195" s="27"/>
      <x:c r="V195" s="1"/>
      <x:c r="W195" s="1"/>
    </x:row>
    <x:row r="196">
      <x:c r="A196" s="30"/>
      <x:c r="B196" s="30"/>
      <x:c r="C196" s="30"/>
      <x:c r="D196" s="30"/>
      <x:c r="E196" s="31"/>
      <x:c r="F196" s="31"/>
      <x:c r="G196" s="39" t="str">
        <x:f>IF(OR($E196="",$F196=""),"",$F196-$E196+1)</x:f>
      </x:c>
      <x:c r="H196" s="32"/>
      <x:c r="I196" s="41" t="str">
        <x:f>IF($A196="","",IF(Listas!$B$6&lt;$E196,0,IF(Listas!$B$6&gt;=$F196,1,(Listas!$B$6-$E196+1)/($F196-$E196+1))))</x:f>
      </x:c>
      <x:c r="J196" s="32"/>
      <x:c r="K196" s="41" t="str">
        <x:f>IF($A196="","",$J196-$I196)</x:f>
      </x:c>
      <x:c r="L196" s="34"/>
      <x:c r="M196" s="43" t="str">
        <x:f>IF($A196="","",$L196*$I196)</x:f>
      </x:c>
      <x:c r="N196" s="43" t="str">
        <x:f>IF($A196="","",$L196*$J196)</x:f>
      </x:c>
      <x:c r="O196" s="34"/>
      <x:c r="P196" s="43" t="str">
        <x:f>IF($A196="","",$N196-$O196)</x:f>
      </x:c>
      <x:c r="Q196" s="45" t="n">
        <x:f>IFERROR($N196/$M196,0)</x:f>
        <x:v>0</x:v>
      </x:c>
      <x:c r="R196" s="45" t="n">
        <x:f>IFERROR($N196/$O196,0)</x:f>
        <x:v>0</x:v>
      </x:c>
      <x:c r="S196" s="38" t="str">
        <x:f>IF($A196="","",IF($J196&gt;=1,"CONCLUÍDA",IF(AND(Listas!$B$6&gt;$F196,$J196&lt;1),"ATRASADA",IF($J196&lt;$I196-Listas!$B$9,"EM ATRASO",IF($J196&gt;$I196+Listas!$B$9,"ADIANTADA","EM DIA")))))</x:f>
      </x:c>
      <x:c r="T196" s="38" t="str">
        <x:f>IF($A196="","",IF(AND($P196&lt;-$L196*Listas!$B$10,$K196&lt;-Listas!$B$9),"CUSTO E PRAZO",IF($P196&lt;-$L196*Listas!$B$10,"CUSTO ACIMA",IF($K196&lt;-Listas!$B$9,"ATRASO FÍSICO","CONTROLADO"))))</x:f>
      </x:c>
      <x:c r="U196" s="27"/>
      <x:c r="V196" s="1"/>
      <x:c r="W196" s="1"/>
    </x:row>
    <x:row r="197">
      <x:c r="A197" s="30"/>
      <x:c r="B197" s="30"/>
      <x:c r="C197" s="30"/>
      <x:c r="D197" s="30"/>
      <x:c r="E197" s="31"/>
      <x:c r="F197" s="31"/>
      <x:c r="G197" s="39" t="str">
        <x:f>IF(OR($E197="",$F197=""),"",$F197-$E197+1)</x:f>
      </x:c>
      <x:c r="H197" s="32"/>
      <x:c r="I197" s="41" t="str">
        <x:f>IF($A197="","",IF(Listas!$B$6&lt;$E197,0,IF(Listas!$B$6&gt;=$F197,1,(Listas!$B$6-$E197+1)/($F197-$E197+1))))</x:f>
      </x:c>
      <x:c r="J197" s="32"/>
      <x:c r="K197" s="41" t="str">
        <x:f>IF($A197="","",$J197-$I197)</x:f>
      </x:c>
      <x:c r="L197" s="34"/>
      <x:c r="M197" s="43" t="str">
        <x:f>IF($A197="","",$L197*$I197)</x:f>
      </x:c>
      <x:c r="N197" s="43" t="str">
        <x:f>IF($A197="","",$L197*$J197)</x:f>
      </x:c>
      <x:c r="O197" s="34"/>
      <x:c r="P197" s="43" t="str">
        <x:f>IF($A197="","",$N197-$O197)</x:f>
      </x:c>
      <x:c r="Q197" s="45" t="n">
        <x:f>IFERROR($N197/$M197,0)</x:f>
        <x:v>0</x:v>
      </x:c>
      <x:c r="R197" s="45" t="n">
        <x:f>IFERROR($N197/$O197,0)</x:f>
        <x:v>0</x:v>
      </x:c>
      <x:c r="S197" s="38" t="str">
        <x:f>IF($A197="","",IF($J197&gt;=1,"CONCLUÍDA",IF(AND(Listas!$B$6&gt;$F197,$J197&lt;1),"ATRASADA",IF($J197&lt;$I197-Listas!$B$9,"EM ATRASO",IF($J197&gt;$I197+Listas!$B$9,"ADIANTADA","EM DIA")))))</x:f>
      </x:c>
      <x:c r="T197" s="38" t="str">
        <x:f>IF($A197="","",IF(AND($P197&lt;-$L197*Listas!$B$10,$K197&lt;-Listas!$B$9),"CUSTO E PRAZO",IF($P197&lt;-$L197*Listas!$B$10,"CUSTO ACIMA",IF($K197&lt;-Listas!$B$9,"ATRASO FÍSICO","CONTROLADO"))))</x:f>
      </x:c>
      <x:c r="U197" s="27"/>
      <x:c r="V197" s="1"/>
      <x:c r="W197" s="1"/>
    </x:row>
    <x:row r="198">
      <x:c r="A198" s="30"/>
      <x:c r="B198" s="30"/>
      <x:c r="C198" s="30"/>
      <x:c r="D198" s="30"/>
      <x:c r="E198" s="31"/>
      <x:c r="F198" s="31"/>
      <x:c r="G198" s="39" t="str">
        <x:f>IF(OR($E198="",$F198=""),"",$F198-$E198+1)</x:f>
      </x:c>
      <x:c r="H198" s="32"/>
      <x:c r="I198" s="41" t="str">
        <x:f>IF($A198="","",IF(Listas!$B$6&lt;$E198,0,IF(Listas!$B$6&gt;=$F198,1,(Listas!$B$6-$E198+1)/($F198-$E198+1))))</x:f>
      </x:c>
      <x:c r="J198" s="32"/>
      <x:c r="K198" s="41" t="str">
        <x:f>IF($A198="","",$J198-$I198)</x:f>
      </x:c>
      <x:c r="L198" s="34"/>
      <x:c r="M198" s="43" t="str">
        <x:f>IF($A198="","",$L198*$I198)</x:f>
      </x:c>
      <x:c r="N198" s="43" t="str">
        <x:f>IF($A198="","",$L198*$J198)</x:f>
      </x:c>
      <x:c r="O198" s="34"/>
      <x:c r="P198" s="43" t="str">
        <x:f>IF($A198="","",$N198-$O198)</x:f>
      </x:c>
      <x:c r="Q198" s="45" t="n">
        <x:f>IFERROR($N198/$M198,0)</x:f>
        <x:v>0</x:v>
      </x:c>
      <x:c r="R198" s="45" t="n">
        <x:f>IFERROR($N198/$O198,0)</x:f>
        <x:v>0</x:v>
      </x:c>
      <x:c r="S198" s="38" t="str">
        <x:f>IF($A198="","",IF($J198&gt;=1,"CONCLUÍDA",IF(AND(Listas!$B$6&gt;$F198,$J198&lt;1),"ATRASADA",IF($J198&lt;$I198-Listas!$B$9,"EM ATRASO",IF($J198&gt;$I198+Listas!$B$9,"ADIANTADA","EM DIA")))))</x:f>
      </x:c>
      <x:c r="T198" s="38" t="str">
        <x:f>IF($A198="","",IF(AND($P198&lt;-$L198*Listas!$B$10,$K198&lt;-Listas!$B$9),"CUSTO E PRAZO",IF($P198&lt;-$L198*Listas!$B$10,"CUSTO ACIMA",IF($K198&lt;-Listas!$B$9,"ATRASO FÍSICO","CONTROLADO"))))</x:f>
      </x:c>
      <x:c r="U198" s="27"/>
      <x:c r="V198" s="1"/>
      <x:c r="W198" s="1"/>
    </x:row>
    <x:row r="199">
      <x:c r="A199" s="30"/>
      <x:c r="B199" s="30"/>
      <x:c r="C199" s="30"/>
      <x:c r="D199" s="30"/>
      <x:c r="E199" s="31"/>
      <x:c r="F199" s="31"/>
      <x:c r="G199" s="39" t="str">
        <x:f>IF(OR($E199="",$F199=""),"",$F199-$E199+1)</x:f>
      </x:c>
      <x:c r="H199" s="32"/>
      <x:c r="I199" s="41" t="str">
        <x:f>IF($A199="","",IF(Listas!$B$6&lt;$E199,0,IF(Listas!$B$6&gt;=$F199,1,(Listas!$B$6-$E199+1)/($F199-$E199+1))))</x:f>
      </x:c>
      <x:c r="J199" s="32"/>
      <x:c r="K199" s="41" t="str">
        <x:f>IF($A199="","",$J199-$I199)</x:f>
      </x:c>
      <x:c r="L199" s="34"/>
      <x:c r="M199" s="43" t="str">
        <x:f>IF($A199="","",$L199*$I199)</x:f>
      </x:c>
      <x:c r="N199" s="43" t="str">
        <x:f>IF($A199="","",$L199*$J199)</x:f>
      </x:c>
      <x:c r="O199" s="34"/>
      <x:c r="P199" s="43" t="str">
        <x:f>IF($A199="","",$N199-$O199)</x:f>
      </x:c>
      <x:c r="Q199" s="45" t="n">
        <x:f>IFERROR($N199/$M199,0)</x:f>
        <x:v>0</x:v>
      </x:c>
      <x:c r="R199" s="45" t="n">
        <x:f>IFERROR($N199/$O199,0)</x:f>
        <x:v>0</x:v>
      </x:c>
      <x:c r="S199" s="38" t="str">
        <x:f>IF($A199="","",IF($J199&gt;=1,"CONCLUÍDA",IF(AND(Listas!$B$6&gt;$F199,$J199&lt;1),"ATRASADA",IF($J199&lt;$I199-Listas!$B$9,"EM ATRASO",IF($J199&gt;$I199+Listas!$B$9,"ADIANTADA","EM DIA")))))</x:f>
      </x:c>
      <x:c r="T199" s="38" t="str">
        <x:f>IF($A199="","",IF(AND($P199&lt;-$L199*Listas!$B$10,$K199&lt;-Listas!$B$9),"CUSTO E PRAZO",IF($P199&lt;-$L199*Listas!$B$10,"CUSTO ACIMA",IF($K199&lt;-Listas!$B$9,"ATRASO FÍSICO","CONTROLADO"))))</x:f>
      </x:c>
      <x:c r="U199" s="27"/>
      <x:c r="V199" s="1"/>
      <x:c r="W199" s="1"/>
    </x:row>
    <x:row r="200">
      <x:c r="A200" s="30"/>
      <x:c r="B200" s="30"/>
      <x:c r="C200" s="30"/>
      <x:c r="D200" s="30"/>
      <x:c r="E200" s="31"/>
      <x:c r="F200" s="31"/>
      <x:c r="G200" s="39" t="str">
        <x:f>IF(OR($E200="",$F200=""),"",$F200-$E200+1)</x:f>
      </x:c>
      <x:c r="H200" s="32"/>
      <x:c r="I200" s="41" t="str">
        <x:f>IF($A200="","",IF(Listas!$B$6&lt;$E200,0,IF(Listas!$B$6&gt;=$F200,1,(Listas!$B$6-$E200+1)/($F200-$E200+1))))</x:f>
      </x:c>
      <x:c r="J200" s="32"/>
      <x:c r="K200" s="41" t="str">
        <x:f>IF($A200="","",$J200-$I200)</x:f>
      </x:c>
      <x:c r="L200" s="34"/>
      <x:c r="M200" s="43" t="str">
        <x:f>IF($A200="","",$L200*$I200)</x:f>
      </x:c>
      <x:c r="N200" s="43" t="str">
        <x:f>IF($A200="","",$L200*$J200)</x:f>
      </x:c>
      <x:c r="O200" s="34"/>
      <x:c r="P200" s="43" t="str">
        <x:f>IF($A200="","",$N200-$O200)</x:f>
      </x:c>
      <x:c r="Q200" s="45" t="n">
        <x:f>IFERROR($N200/$M200,0)</x:f>
        <x:v>0</x:v>
      </x:c>
      <x:c r="R200" s="45" t="n">
        <x:f>IFERROR($N200/$O200,0)</x:f>
        <x:v>0</x:v>
      </x:c>
      <x:c r="S200" s="38" t="str">
        <x:f>IF($A200="","",IF($J200&gt;=1,"CONCLUÍDA",IF(AND(Listas!$B$6&gt;$F200,$J200&lt;1),"ATRASADA",IF($J200&lt;$I200-Listas!$B$9,"EM ATRASO",IF($J200&gt;$I200+Listas!$B$9,"ADIANTADA","EM DIA")))))</x:f>
      </x:c>
      <x:c r="T200" s="38" t="str">
        <x:f>IF($A200="","",IF(AND($P200&lt;-$L200*Listas!$B$10,$K200&lt;-Listas!$B$9),"CUSTO E PRAZO",IF($P200&lt;-$L200*Listas!$B$10,"CUSTO ACIMA",IF($K200&lt;-Listas!$B$9,"ATRASO FÍSICO","CONTROLADO"))))</x:f>
      </x:c>
      <x:c r="U200" s="27"/>
      <x:c r="V200" s="1"/>
      <x:c r="W200" s="1"/>
    </x:row>
    <x:row r="201">
      <x:c r="A201" s="30"/>
      <x:c r="B201" s="30"/>
      <x:c r="C201" s="30"/>
      <x:c r="D201" s="30"/>
      <x:c r="E201" s="31"/>
      <x:c r="F201" s="31"/>
      <x:c r="G201" s="39" t="str">
        <x:f>IF(OR($E201="",$F201=""),"",$F201-$E201+1)</x:f>
      </x:c>
      <x:c r="H201" s="32"/>
      <x:c r="I201" s="41" t="str">
        <x:f>IF($A201="","",IF(Listas!$B$6&lt;$E201,0,IF(Listas!$B$6&gt;=$F201,1,(Listas!$B$6-$E201+1)/($F201-$E201+1))))</x:f>
      </x:c>
      <x:c r="J201" s="32"/>
      <x:c r="K201" s="41" t="str">
        <x:f>IF($A201="","",$J201-$I201)</x:f>
      </x:c>
      <x:c r="L201" s="34"/>
      <x:c r="M201" s="43" t="str">
        <x:f>IF($A201="","",$L201*$I201)</x:f>
      </x:c>
      <x:c r="N201" s="43" t="str">
        <x:f>IF($A201="","",$L201*$J201)</x:f>
      </x:c>
      <x:c r="O201" s="34"/>
      <x:c r="P201" s="43" t="str">
        <x:f>IF($A201="","",$N201-$O201)</x:f>
      </x:c>
      <x:c r="Q201" s="45" t="n">
        <x:f>IFERROR($N201/$M201,0)</x:f>
        <x:v>0</x:v>
      </x:c>
      <x:c r="R201" s="45" t="n">
        <x:f>IFERROR($N201/$O201,0)</x:f>
        <x:v>0</x:v>
      </x:c>
      <x:c r="S201" s="38" t="str">
        <x:f>IF($A201="","",IF($J201&gt;=1,"CONCLUÍDA",IF(AND(Listas!$B$6&gt;$F201,$J201&lt;1),"ATRASADA",IF($J201&lt;$I201-Listas!$B$9,"EM ATRASO",IF($J201&gt;$I201+Listas!$B$9,"ADIANTADA","EM DIA")))))</x:f>
      </x:c>
      <x:c r="T201" s="38" t="str">
        <x:f>IF($A201="","",IF(AND($P201&lt;-$L201*Listas!$B$10,$K201&lt;-Listas!$B$9),"CUSTO E PRAZO",IF($P201&lt;-$L201*Listas!$B$10,"CUSTO ACIMA",IF($K201&lt;-Listas!$B$9,"ATRASO FÍSICO","CONTROLADO"))))</x:f>
      </x:c>
      <x:c r="U201" s="27"/>
      <x:c r="V201" s="1"/>
      <x:c r="W201" s="1"/>
    </x:row>
    <x:row r="202">
      <x:c r="A202" s="30"/>
      <x:c r="B202" s="30"/>
      <x:c r="C202" s="30"/>
      <x:c r="D202" s="30"/>
      <x:c r="E202" s="31"/>
      <x:c r="F202" s="31"/>
      <x:c r="G202" s="39" t="str">
        <x:f>IF(OR($E202="",$F202=""),"",$F202-$E202+1)</x:f>
      </x:c>
      <x:c r="H202" s="32"/>
      <x:c r="I202" s="41" t="str">
        <x:f>IF($A202="","",IF(Listas!$B$6&lt;$E202,0,IF(Listas!$B$6&gt;=$F202,1,(Listas!$B$6-$E202+1)/($F202-$E202+1))))</x:f>
      </x:c>
      <x:c r="J202" s="32"/>
      <x:c r="K202" s="41" t="str">
        <x:f>IF($A202="","",$J202-$I202)</x:f>
      </x:c>
      <x:c r="L202" s="34"/>
      <x:c r="M202" s="43" t="str">
        <x:f>IF($A202="","",$L202*$I202)</x:f>
      </x:c>
      <x:c r="N202" s="43" t="str">
        <x:f>IF($A202="","",$L202*$J202)</x:f>
      </x:c>
      <x:c r="O202" s="34"/>
      <x:c r="P202" s="43" t="str">
        <x:f>IF($A202="","",$N202-$O202)</x:f>
      </x:c>
      <x:c r="Q202" s="45" t="n">
        <x:f>IFERROR($N202/$M202,0)</x:f>
        <x:v>0</x:v>
      </x:c>
      <x:c r="R202" s="45" t="n">
        <x:f>IFERROR($N202/$O202,0)</x:f>
        <x:v>0</x:v>
      </x:c>
      <x:c r="S202" s="38" t="str">
        <x:f>IF($A202="","",IF($J202&gt;=1,"CONCLUÍDA",IF(AND(Listas!$B$6&gt;$F202,$J202&lt;1),"ATRASADA",IF($J202&lt;$I202-Listas!$B$9,"EM ATRASO",IF($J202&gt;$I202+Listas!$B$9,"ADIANTADA","EM DIA")))))</x:f>
      </x:c>
      <x:c r="T202" s="38" t="str">
        <x:f>IF($A202="","",IF(AND($P202&lt;-$L202*Listas!$B$10,$K202&lt;-Listas!$B$9),"CUSTO E PRAZO",IF($P202&lt;-$L202*Listas!$B$10,"CUSTO ACIMA",IF($K202&lt;-Listas!$B$9,"ATRASO FÍSICO","CONTROLADO"))))</x:f>
      </x:c>
      <x:c r="U202" s="27"/>
      <x:c r="V202" s="1"/>
      <x:c r="W202" s="1"/>
    </x:row>
    <x:row r="203">
      <x:c r="A203" s="30"/>
      <x:c r="B203" s="30"/>
      <x:c r="C203" s="30"/>
      <x:c r="D203" s="30"/>
      <x:c r="E203" s="31"/>
      <x:c r="F203" s="31"/>
      <x:c r="G203" s="39" t="str">
        <x:f>IF(OR($E203="",$F203=""),"",$F203-$E203+1)</x:f>
      </x:c>
      <x:c r="H203" s="32"/>
      <x:c r="I203" s="41" t="str">
        <x:f>IF($A203="","",IF(Listas!$B$6&lt;$E203,0,IF(Listas!$B$6&gt;=$F203,1,(Listas!$B$6-$E203+1)/($F203-$E203+1))))</x:f>
      </x:c>
      <x:c r="J203" s="32"/>
      <x:c r="K203" s="41" t="str">
        <x:f>IF($A203="","",$J203-$I203)</x:f>
      </x:c>
      <x:c r="L203" s="34"/>
      <x:c r="M203" s="43" t="str">
        <x:f>IF($A203="","",$L203*$I203)</x:f>
      </x:c>
      <x:c r="N203" s="43" t="str">
        <x:f>IF($A203="","",$L203*$J203)</x:f>
      </x:c>
      <x:c r="O203" s="34"/>
      <x:c r="P203" s="43" t="str">
        <x:f>IF($A203="","",$N203-$O203)</x:f>
      </x:c>
      <x:c r="Q203" s="45" t="n">
        <x:f>IFERROR($N203/$M203,0)</x:f>
        <x:v>0</x:v>
      </x:c>
      <x:c r="R203" s="45" t="n">
        <x:f>IFERROR($N203/$O203,0)</x:f>
        <x:v>0</x:v>
      </x:c>
      <x:c r="S203" s="38" t="str">
        <x:f>IF($A203="","",IF($J203&gt;=1,"CONCLUÍDA",IF(AND(Listas!$B$6&gt;$F203,$J203&lt;1),"ATRASADA",IF($J203&lt;$I203-Listas!$B$9,"EM ATRASO",IF($J203&gt;$I203+Listas!$B$9,"ADIANTADA","EM DIA")))))</x:f>
      </x:c>
      <x:c r="T203" s="38" t="str">
        <x:f>IF($A203="","",IF(AND($P203&lt;-$L203*Listas!$B$10,$K203&lt;-Listas!$B$9),"CUSTO E PRAZO",IF($P203&lt;-$L203*Listas!$B$10,"CUSTO ACIMA",IF($K203&lt;-Listas!$B$9,"ATRASO FÍSICO","CONTROLADO"))))</x:f>
      </x:c>
      <x:c r="U203" s="27"/>
      <x:c r="V203" s="1"/>
      <x:c r="W203" s="1"/>
    </x:row>
    <x:row r="204">
      <x:c r="A204" s="30"/>
      <x:c r="B204" s="30"/>
      <x:c r="C204" s="30"/>
      <x:c r="D204" s="30"/>
      <x:c r="E204" s="31"/>
      <x:c r="F204" s="31"/>
      <x:c r="G204" s="39" t="str">
        <x:f>IF(OR($E204="",$F204=""),"",$F204-$E204+1)</x:f>
      </x:c>
      <x:c r="H204" s="32"/>
      <x:c r="I204" s="41" t="str">
        <x:f>IF($A204="","",IF(Listas!$B$6&lt;$E204,0,IF(Listas!$B$6&gt;=$F204,1,(Listas!$B$6-$E204+1)/($F204-$E204+1))))</x:f>
      </x:c>
      <x:c r="J204" s="32"/>
      <x:c r="K204" s="41" t="str">
        <x:f>IF($A204="","",$J204-$I204)</x:f>
      </x:c>
      <x:c r="L204" s="34"/>
      <x:c r="M204" s="43" t="str">
        <x:f>IF($A204="","",$L204*$I204)</x:f>
      </x:c>
      <x:c r="N204" s="43" t="str">
        <x:f>IF($A204="","",$L204*$J204)</x:f>
      </x:c>
      <x:c r="O204" s="34"/>
      <x:c r="P204" s="43" t="str">
        <x:f>IF($A204="","",$N204-$O204)</x:f>
      </x:c>
      <x:c r="Q204" s="45" t="n">
        <x:f>IFERROR($N204/$M204,0)</x:f>
        <x:v>0</x:v>
      </x:c>
      <x:c r="R204" s="45" t="n">
        <x:f>IFERROR($N204/$O204,0)</x:f>
        <x:v>0</x:v>
      </x:c>
      <x:c r="S204" s="38" t="str">
        <x:f>IF($A204="","",IF($J204&gt;=1,"CONCLUÍDA",IF(AND(Listas!$B$6&gt;$F204,$J204&lt;1),"ATRASADA",IF($J204&lt;$I204-Listas!$B$9,"EM ATRASO",IF($J204&gt;$I204+Listas!$B$9,"ADIANTADA","EM DIA")))))</x:f>
      </x:c>
      <x:c r="T204" s="38" t="str">
        <x:f>IF($A204="","",IF(AND($P204&lt;-$L204*Listas!$B$10,$K204&lt;-Listas!$B$9),"CUSTO E PRAZO",IF($P204&lt;-$L204*Listas!$B$10,"CUSTO ACIMA",IF($K204&lt;-Listas!$B$9,"ATRASO FÍSICO","CONTROLADO"))))</x:f>
      </x:c>
      <x:c r="U204" s="27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U1"/>
    <x:mergeCell ref="A2:U2"/>
  </x:mergeCells>
  <x:conditionalFormatting sqref="S5:T204">
    <x:cfRule type="containsText" dxfId="0" priority="1" operator="containsText" text="ATRAS"/>
  </x:conditionalFormatting>
  <x:conditionalFormatting sqref="T5:T204">
    <x:cfRule type="containsText" dxfId="1" priority="2" operator="containsText" text="CUSTO"/>
    <x:cfRule type="containsText" dxfId="2" priority="3" operator="containsText" text="CONTROLADO"/>
  </x:conditionalFormatting>
  <x:dataValidations count="4">
    <x:dataValidation type="list" sqref="B5:B204">
      <x:formula1>Listas!$E$6:$E$15</x:formula1>
    </x:dataValidation>
    <x:dataValidation type="list" sqref="D5:D204">
      <x:formula1>Listas!$F$6:$F$15</x:formula1>
    </x:dataValidation>
    <x:dataValidation type="decimal" sqref="H5:H204">
      <x:formula1>0</x:formula1>
      <x:formula2>1</x:formula2>
    </x:dataValidation>
    <x:dataValidation type="decimal" sqref="J5:J20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4447b5837e14866"/>
  </x:tableParts>
</x:worksheet>
</file>

<file path=xl/worksheets/sheet3.xml><?xml version="1.0" encoding="utf-8"?>
<x:worksheet xmlns:x="http://schemas.openxmlformats.org/spreadsheetml/2006/main">
  <x:sheetPr>
    <x:tabColor rgb="FF7AA7D8"/>
  </x:sheetPr>
  <x:sheetViews>
    <x:sheetView showGridLines="0" workbookViewId="0"/>
  </x:sheetViews>
  <x:sheetFormatPr defaultRowHeight="15"/>
  <x:cols>
    <x:col min="1" max="1" width="20" hidden="0" customWidth="1"/>
    <x:col min="2" max="2" width="31" hidden="0" customWidth="1"/>
    <x:col min="3" max="3" width="29" hidden="0" customWidth="1"/>
    <x:col min="4" max="4" width="27" hidden="0" customWidth="1"/>
    <x:col min="5" max="5" width="32" hidden="0" customWidth="1"/>
    <x:col min="6" max="6" width="30" hidden="0" customWidth="1"/>
    <x:col min="7" max="7" width="30" hidden="0" customWidth="1"/>
    <x:col min="8" max="8" width="4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4" t="str">
        <x:v>CURVA S — AVANÇO FÍSICO E FINANCEIRO</x:v>
      </x:c>
      <x:c r="B1" s="4" t="str">
        <x:v>CURVA S — AVANÇO FÍSICO E FINANCEIRO</x:v>
      </x:c>
      <x:c r="C1" s="4" t="str">
        <x:v>CURVA S — AVANÇO FÍSICO E FINANCEIRO</x:v>
      </x:c>
      <x:c r="D1" s="4" t="str">
        <x:v>CURVA S — AVANÇO FÍSICO E FINANCEIRO</x:v>
      </x:c>
      <x:c r="E1" s="4" t="str">
        <x:v>CURVA S — AVANÇO FÍSICO E FINANCEIRO</x:v>
      </x:c>
      <x:c r="F1" s="4" t="str">
        <x:v>CURVA S — AVANÇO FÍSICO E FINANCEIRO</x:v>
      </x:c>
      <x:c r="G1" s="4" t="str">
        <x:v>CURVA S — AVANÇO FÍSICO E FINANCEIRO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O planejado é calculado a partir das datas e pesos das atividades. Atualize em amarelo o avanço físico e o custo acumulado de cada fechamento mensal.</x:v>
      </x:c>
      <x:c r="B2" s="8" t="str">
        <x:v>O planejado é calculado a partir das datas e pesos das atividades. Atualize em amarelo o avanço físico e o custo acumulado de cada fechamento mensal.</x:v>
      </x:c>
      <x:c r="C2" s="8" t="str">
        <x:v>O planejado é calculado a partir das datas e pesos das atividades. Atualize em amarelo o avanço físico e o custo acumulado de cada fechamento mensal.</x:v>
      </x:c>
      <x:c r="D2" s="8" t="str">
        <x:v>O planejado é calculado a partir das datas e pesos das atividades. Atualize em amarelo o avanço físico e o custo acumulado de cada fechamento mensal.</x:v>
      </x:c>
      <x:c r="E2" s="8" t="str">
        <x:v>O planejado é calculado a partir das datas e pesos das atividades. Atualize em amarelo o avanço físico e o custo acumulado de cada fechamento mensal.</x:v>
      </x:c>
      <x:c r="F2" s="8" t="str">
        <x:v>O planejado é calculado a partir das datas e pesos das atividades. Atualize em amarelo o avanço físico e o custo acumulado de cada fechamento mensal.</x:v>
      </x:c>
      <x:c r="G2" s="8" t="str">
        <x:v>O planejado é calculado a partir das datas e pesos das atividades. Atualize em amarelo o avanço físico e o custo acumulado de cada fechamento mensal.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8" customHeight="1">
      <x:c r="A4" s="22" t="str">
        <x:v>Mês</x:v>
      </x:c>
      <x:c r="B4" s="23" t="str">
        <x:v>Avanço físico planejado</x:v>
      </x:c>
      <x:c r="C4" s="23" t="str">
        <x:v>Avanço físico real</x:v>
      </x:c>
      <x:c r="D4" s="23" t="str">
        <x:v>Desvio físico</x:v>
      </x:c>
      <x:c r="E4" s="23" t="str">
        <x:v>Custo planejado acumulado</x:v>
      </x:c>
      <x:c r="F4" s="23" t="str">
        <x:v>Custo real acumulado</x:v>
      </x:c>
      <x:c r="G4" s="24" t="str">
        <x:v>Desvio financeiro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1" t="str">
        <x:v>Jan/2026</x:v>
      </x:c>
      <x:c r="B5" s="41" t="n">
        <x:f>SUM(Cronograma!$H$5*IF(EOMONTH(DATE(2026,1,1),0)&lt;Cronograma!$E$5,0,IF(EOMONTH(DATE(2026,1,1),0)&gt;=Cronograma!$F$5,1,(EOMONTH(DATE(2026,1,1),0)-Cronograma!$E$5+1)/(Cronograma!$F$5-Cronograma!$E$5+1))),Cronograma!$H$6*IF(EOMONTH(DATE(2026,1,1),0)&lt;Cronograma!$E$6,0,IF(EOMONTH(DATE(2026,1,1),0)&gt;=Cronograma!$F$6,1,(EOMONTH(DATE(2026,1,1),0)-Cronograma!$E$6+1)/(Cronograma!$F$6-Cronograma!$E$6+1))),Cronograma!$H$7*IF(EOMONTH(DATE(2026,1,1),0)&lt;Cronograma!$E$7,0,IF(EOMONTH(DATE(2026,1,1),0)&gt;=Cronograma!$F$7,1,(EOMONTH(DATE(2026,1,1),0)-Cronograma!$E$7+1)/(Cronograma!$F$7-Cronograma!$E$7+1))),Cronograma!$H$8*IF(EOMONTH(DATE(2026,1,1),0)&lt;Cronograma!$E$8,0,IF(EOMONTH(DATE(2026,1,1),0)&gt;=Cronograma!$F$8,1,(EOMONTH(DATE(2026,1,1),0)-Cronograma!$E$8+1)/(Cronograma!$F$8-Cronograma!$E$8+1))),Cronograma!$H$9*IF(EOMONTH(DATE(2026,1,1),0)&lt;Cronograma!$E$9,0,IF(EOMONTH(DATE(2026,1,1),0)&gt;=Cronograma!$F$9,1,(EOMONTH(DATE(2026,1,1),0)-Cronograma!$E$9+1)/(Cronograma!$F$9-Cronograma!$E$9+1))),Cronograma!$H$10*IF(EOMONTH(DATE(2026,1,1),0)&lt;Cronograma!$E$10,0,IF(EOMONTH(DATE(2026,1,1),0)&gt;=Cronograma!$F$10,1,(EOMONTH(DATE(2026,1,1),0)-Cronograma!$E$10+1)/(Cronograma!$F$10-Cronograma!$E$10+1))),Cronograma!$H$11*IF(EOMONTH(DATE(2026,1,1),0)&lt;Cronograma!$E$11,0,IF(EOMONTH(DATE(2026,1,1),0)&gt;=Cronograma!$F$11,1,(EOMONTH(DATE(2026,1,1),0)-Cronograma!$E$11+1)/(Cronograma!$F$11-Cronograma!$E$11+1))),Cronograma!$H$12*IF(EOMONTH(DATE(2026,1,1),0)&lt;Cronograma!$E$12,0,IF(EOMONTH(DATE(2026,1,1),0)&gt;=Cronograma!$F$12,1,(EOMONTH(DATE(2026,1,1),0)-Cronograma!$E$12+1)/(Cronograma!$F$12-Cronograma!$E$12+1))),Cronograma!$H$13*IF(EOMONTH(DATE(2026,1,1),0)&lt;Cronograma!$E$13,0,IF(EOMONTH(DATE(2026,1,1),0)&gt;=Cronograma!$F$13,1,(EOMONTH(DATE(2026,1,1),0)-Cronograma!$E$13+1)/(Cronograma!$F$13-Cronograma!$E$13+1))),Cronograma!$H$14*IF(EOMONTH(DATE(2026,1,1),0)&lt;Cronograma!$E$14,0,IF(EOMONTH(DATE(2026,1,1),0)&gt;=Cronograma!$F$14,1,(EOMONTH(DATE(2026,1,1),0)-Cronograma!$E$14+1)/(Cronograma!$F$14-Cronograma!$E$14+1))),Cronograma!$H$15*IF(EOMONTH(DATE(2026,1,1),0)&lt;Cronograma!$E$15,0,IF(EOMONTH(DATE(2026,1,1),0)&gt;=Cronograma!$F$15,1,(EOMONTH(DATE(2026,1,1),0)-Cronograma!$E$15+1)/(Cronograma!$F$15-Cronograma!$E$15+1))),Cronograma!$H$16*IF(EOMONTH(DATE(2026,1,1),0)&lt;Cronograma!$E$16,0,IF(EOMONTH(DATE(2026,1,1),0)&gt;=Cronograma!$F$16,1,(EOMONTH(DATE(2026,1,1),0)-Cronograma!$E$16+1)/(Cronograma!$F$16-Cronograma!$E$16+1))))</x:f>
        <x:v>0.04</x:v>
      </x:c>
      <x:c r="C5" s="32" t="n">
        <x:v>0.03</x:v>
      </x:c>
      <x:c r="D5" s="41" t="n">
        <x:f>IF($C5="","",$C5-$B5)</x:f>
        <x:v>-0.010000000000000002</x:v>
      </x:c>
      <x:c r="E5" s="43" t="n">
        <x:f>$B5*SUM(Cronograma!$L$5:$L$204)</x:f>
        <x:v>52000</x:v>
      </x:c>
      <x:c r="F5" s="34" t="n">
        <x:v>42000</x:v>
      </x:c>
      <x:c r="G5" s="43" t="n">
        <x:f>IF($F5="","",$E5-$F5)</x:f>
        <x:v>10000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Fev/2026</x:v>
      </x:c>
      <x:c r="B6" s="41" t="n">
        <x:f>SUM(Cronograma!$H$5*IF(EOMONTH(DATE(2026,2,1),0)&lt;Cronograma!$E$5,0,IF(EOMONTH(DATE(2026,2,1),0)&gt;=Cronograma!$F$5,1,(EOMONTH(DATE(2026,2,1),0)-Cronograma!$E$5+1)/(Cronograma!$F$5-Cronograma!$E$5+1))),Cronograma!$H$6*IF(EOMONTH(DATE(2026,2,1),0)&lt;Cronograma!$E$6,0,IF(EOMONTH(DATE(2026,2,1),0)&gt;=Cronograma!$F$6,1,(EOMONTH(DATE(2026,2,1),0)-Cronograma!$E$6+1)/(Cronograma!$F$6-Cronograma!$E$6+1))),Cronograma!$H$7*IF(EOMONTH(DATE(2026,2,1),0)&lt;Cronograma!$E$7,0,IF(EOMONTH(DATE(2026,2,1),0)&gt;=Cronograma!$F$7,1,(EOMONTH(DATE(2026,2,1),0)-Cronograma!$E$7+1)/(Cronograma!$F$7-Cronograma!$E$7+1))),Cronograma!$H$8*IF(EOMONTH(DATE(2026,2,1),0)&lt;Cronograma!$E$8,0,IF(EOMONTH(DATE(2026,2,1),0)&gt;=Cronograma!$F$8,1,(EOMONTH(DATE(2026,2,1),0)-Cronograma!$E$8+1)/(Cronograma!$F$8-Cronograma!$E$8+1))),Cronograma!$H$9*IF(EOMONTH(DATE(2026,2,1),0)&lt;Cronograma!$E$9,0,IF(EOMONTH(DATE(2026,2,1),0)&gt;=Cronograma!$F$9,1,(EOMONTH(DATE(2026,2,1),0)-Cronograma!$E$9+1)/(Cronograma!$F$9-Cronograma!$E$9+1))),Cronograma!$H$10*IF(EOMONTH(DATE(2026,2,1),0)&lt;Cronograma!$E$10,0,IF(EOMONTH(DATE(2026,2,1),0)&gt;=Cronograma!$F$10,1,(EOMONTH(DATE(2026,2,1),0)-Cronograma!$E$10+1)/(Cronograma!$F$10-Cronograma!$E$10+1))),Cronograma!$H$11*IF(EOMONTH(DATE(2026,2,1),0)&lt;Cronograma!$E$11,0,IF(EOMONTH(DATE(2026,2,1),0)&gt;=Cronograma!$F$11,1,(EOMONTH(DATE(2026,2,1),0)-Cronograma!$E$11+1)/(Cronograma!$F$11-Cronograma!$E$11+1))),Cronograma!$H$12*IF(EOMONTH(DATE(2026,2,1),0)&lt;Cronograma!$E$12,0,IF(EOMONTH(DATE(2026,2,1),0)&gt;=Cronograma!$F$12,1,(EOMONTH(DATE(2026,2,1),0)-Cronograma!$E$12+1)/(Cronograma!$F$12-Cronograma!$E$12+1))),Cronograma!$H$13*IF(EOMONTH(DATE(2026,2,1),0)&lt;Cronograma!$E$13,0,IF(EOMONTH(DATE(2026,2,1),0)&gt;=Cronograma!$F$13,1,(EOMONTH(DATE(2026,2,1),0)-Cronograma!$E$13+1)/(Cronograma!$F$13-Cronograma!$E$13+1))),Cronograma!$H$14*IF(EOMONTH(DATE(2026,2,1),0)&lt;Cronograma!$E$14,0,IF(EOMONTH(DATE(2026,2,1),0)&gt;=Cronograma!$F$14,1,(EOMONTH(DATE(2026,2,1),0)-Cronograma!$E$14+1)/(Cronograma!$F$14-Cronograma!$E$14+1))),Cronograma!$H$15*IF(EOMONTH(DATE(2026,2,1),0)&lt;Cronograma!$E$15,0,IF(EOMONTH(DATE(2026,2,1),0)&gt;=Cronograma!$F$15,1,(EOMONTH(DATE(2026,2,1),0)-Cronograma!$E$15+1)/(Cronograma!$F$15-Cronograma!$E$15+1))),Cronograma!$H$16*IF(EOMONTH(DATE(2026,2,1),0)&lt;Cronograma!$E$16,0,IF(EOMONTH(DATE(2026,2,1),0)&gt;=Cronograma!$F$16,1,(EOMONTH(DATE(2026,2,1),0)-Cronograma!$E$16+1)/(Cronograma!$F$16-Cronograma!$E$16+1))))</x:f>
        <x:v>0.0974468085106383</x:v>
      </x:c>
      <x:c r="C6" s="32" t="n">
        <x:v>0.07</x:v>
      </x:c>
      <x:c r="D6" s="41" t="n">
        <x:f>IF($C6="","",$C6-$B6)</x:f>
        <x:v>-0.0274468085106383</x:v>
      </x:c>
      <x:c r="E6" s="43" t="n">
        <x:f>$B6*SUM(Cronograma!$L$5:$L$204)</x:f>
        <x:v>126680.8510638298</x:v>
      </x:c>
      <x:c r="F6" s="34" t="n">
        <x:v>95000</x:v>
      </x:c>
      <x:c r="G6" s="43" t="n">
        <x:f>IF($F6="","",$E6-$F6)</x:f>
        <x:v>31680.851063829803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Mar/2026</x:v>
      </x:c>
      <x:c r="B7" s="41" t="n">
        <x:f>SUM(Cronograma!$H$5*IF(EOMONTH(DATE(2026,3,1),0)&lt;Cronograma!$E$5,0,IF(EOMONTH(DATE(2026,3,1),0)&gt;=Cronograma!$F$5,1,(EOMONTH(DATE(2026,3,1),0)-Cronograma!$E$5+1)/(Cronograma!$F$5-Cronograma!$E$5+1))),Cronograma!$H$6*IF(EOMONTH(DATE(2026,3,1),0)&lt;Cronograma!$E$6,0,IF(EOMONTH(DATE(2026,3,1),0)&gt;=Cronograma!$F$6,1,(EOMONTH(DATE(2026,3,1),0)-Cronograma!$E$6+1)/(Cronograma!$F$6-Cronograma!$E$6+1))),Cronograma!$H$7*IF(EOMONTH(DATE(2026,3,1),0)&lt;Cronograma!$E$7,0,IF(EOMONTH(DATE(2026,3,1),0)&gt;=Cronograma!$F$7,1,(EOMONTH(DATE(2026,3,1),0)-Cronograma!$E$7+1)/(Cronograma!$F$7-Cronograma!$E$7+1))),Cronograma!$H$8*IF(EOMONTH(DATE(2026,3,1),0)&lt;Cronograma!$E$8,0,IF(EOMONTH(DATE(2026,3,1),0)&gt;=Cronograma!$F$8,1,(EOMONTH(DATE(2026,3,1),0)-Cronograma!$E$8+1)/(Cronograma!$F$8-Cronograma!$E$8+1))),Cronograma!$H$9*IF(EOMONTH(DATE(2026,3,1),0)&lt;Cronograma!$E$9,0,IF(EOMONTH(DATE(2026,3,1),0)&gt;=Cronograma!$F$9,1,(EOMONTH(DATE(2026,3,1),0)-Cronograma!$E$9+1)/(Cronograma!$F$9-Cronograma!$E$9+1))),Cronograma!$H$10*IF(EOMONTH(DATE(2026,3,1),0)&lt;Cronograma!$E$10,0,IF(EOMONTH(DATE(2026,3,1),0)&gt;=Cronograma!$F$10,1,(EOMONTH(DATE(2026,3,1),0)-Cronograma!$E$10+1)/(Cronograma!$F$10-Cronograma!$E$10+1))),Cronograma!$H$11*IF(EOMONTH(DATE(2026,3,1),0)&lt;Cronograma!$E$11,0,IF(EOMONTH(DATE(2026,3,1),0)&gt;=Cronograma!$F$11,1,(EOMONTH(DATE(2026,3,1),0)-Cronograma!$E$11+1)/(Cronograma!$F$11-Cronograma!$E$11+1))),Cronograma!$H$12*IF(EOMONTH(DATE(2026,3,1),0)&lt;Cronograma!$E$12,0,IF(EOMONTH(DATE(2026,3,1),0)&gt;=Cronograma!$F$12,1,(EOMONTH(DATE(2026,3,1),0)-Cronograma!$E$12+1)/(Cronograma!$F$12-Cronograma!$E$12+1))),Cronograma!$H$13*IF(EOMONTH(DATE(2026,3,1),0)&lt;Cronograma!$E$13,0,IF(EOMONTH(DATE(2026,3,1),0)&gt;=Cronograma!$F$13,1,(EOMONTH(DATE(2026,3,1),0)-Cronograma!$E$13+1)/(Cronograma!$F$13-Cronograma!$E$13+1))),Cronograma!$H$14*IF(EOMONTH(DATE(2026,3,1),0)&lt;Cronograma!$E$14,0,IF(EOMONTH(DATE(2026,3,1),0)&gt;=Cronograma!$F$14,1,(EOMONTH(DATE(2026,3,1),0)-Cronograma!$E$14+1)/(Cronograma!$F$14-Cronograma!$E$14+1))),Cronograma!$H$15*IF(EOMONTH(DATE(2026,3,1),0)&lt;Cronograma!$E$15,0,IF(EOMONTH(DATE(2026,3,1),0)&gt;=Cronograma!$F$15,1,(EOMONTH(DATE(2026,3,1),0)-Cronograma!$E$15+1)/(Cronograma!$F$15-Cronograma!$E$15+1))),Cronograma!$H$16*IF(EOMONTH(DATE(2026,3,1),0)&lt;Cronograma!$E$16,0,IF(EOMONTH(DATE(2026,3,1),0)&gt;=Cronograma!$F$16,1,(EOMONTH(DATE(2026,3,1),0)-Cronograma!$E$16+1)/(Cronograma!$F$16-Cronograma!$E$16+1))))</x:f>
        <x:v>0.1880909090909091</x:v>
      </x:c>
      <x:c r="C7" s="32" t="n">
        <x:v>0.16</x:v>
      </x:c>
      <x:c r="D7" s="41" t="n">
        <x:f>IF($C7="","",$C7-$B7)</x:f>
        <x:v>-0.028090909090909083</x:v>
      </x:c>
      <x:c r="E7" s="43" t="n">
        <x:f>$B7*SUM(Cronograma!$L$5:$L$204)</x:f>
        <x:v>244518.18181818182</x:v>
      </x:c>
      <x:c r="F7" s="34" t="n">
        <x:v>190000</x:v>
      </x:c>
      <x:c r="G7" s="43" t="n">
        <x:f>IF($F7="","",$E7-$F7)</x:f>
        <x:v>54518.18181818182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Abr/2026</x:v>
      </x:c>
      <x:c r="B8" s="41" t="n">
        <x:f>SUM(Cronograma!$H$5*IF(EOMONTH(DATE(2026,4,1),0)&lt;Cronograma!$E$5,0,IF(EOMONTH(DATE(2026,4,1),0)&gt;=Cronograma!$F$5,1,(EOMONTH(DATE(2026,4,1),0)-Cronograma!$E$5+1)/(Cronograma!$F$5-Cronograma!$E$5+1))),Cronograma!$H$6*IF(EOMONTH(DATE(2026,4,1),0)&lt;Cronograma!$E$6,0,IF(EOMONTH(DATE(2026,4,1),0)&gt;=Cronograma!$F$6,1,(EOMONTH(DATE(2026,4,1),0)-Cronograma!$E$6+1)/(Cronograma!$F$6-Cronograma!$E$6+1))),Cronograma!$H$7*IF(EOMONTH(DATE(2026,4,1),0)&lt;Cronograma!$E$7,0,IF(EOMONTH(DATE(2026,4,1),0)&gt;=Cronograma!$F$7,1,(EOMONTH(DATE(2026,4,1),0)-Cronograma!$E$7+1)/(Cronograma!$F$7-Cronograma!$E$7+1))),Cronograma!$H$8*IF(EOMONTH(DATE(2026,4,1),0)&lt;Cronograma!$E$8,0,IF(EOMONTH(DATE(2026,4,1),0)&gt;=Cronograma!$F$8,1,(EOMONTH(DATE(2026,4,1),0)-Cronograma!$E$8+1)/(Cronograma!$F$8-Cronograma!$E$8+1))),Cronograma!$H$9*IF(EOMONTH(DATE(2026,4,1),0)&lt;Cronograma!$E$9,0,IF(EOMONTH(DATE(2026,4,1),0)&gt;=Cronograma!$F$9,1,(EOMONTH(DATE(2026,4,1),0)-Cronograma!$E$9+1)/(Cronograma!$F$9-Cronograma!$E$9+1))),Cronograma!$H$10*IF(EOMONTH(DATE(2026,4,1),0)&lt;Cronograma!$E$10,0,IF(EOMONTH(DATE(2026,4,1),0)&gt;=Cronograma!$F$10,1,(EOMONTH(DATE(2026,4,1),0)-Cronograma!$E$10+1)/(Cronograma!$F$10-Cronograma!$E$10+1))),Cronograma!$H$11*IF(EOMONTH(DATE(2026,4,1),0)&lt;Cronograma!$E$11,0,IF(EOMONTH(DATE(2026,4,1),0)&gt;=Cronograma!$F$11,1,(EOMONTH(DATE(2026,4,1),0)-Cronograma!$E$11+1)/(Cronograma!$F$11-Cronograma!$E$11+1))),Cronograma!$H$12*IF(EOMONTH(DATE(2026,4,1),0)&lt;Cronograma!$E$12,0,IF(EOMONTH(DATE(2026,4,1),0)&gt;=Cronograma!$F$12,1,(EOMONTH(DATE(2026,4,1),0)-Cronograma!$E$12+1)/(Cronograma!$F$12-Cronograma!$E$12+1))),Cronograma!$H$13*IF(EOMONTH(DATE(2026,4,1),0)&lt;Cronograma!$E$13,0,IF(EOMONTH(DATE(2026,4,1),0)&gt;=Cronograma!$F$13,1,(EOMONTH(DATE(2026,4,1),0)-Cronograma!$E$13+1)/(Cronograma!$F$13-Cronograma!$E$13+1))),Cronograma!$H$14*IF(EOMONTH(DATE(2026,4,1),0)&lt;Cronograma!$E$14,0,IF(EOMONTH(DATE(2026,4,1),0)&gt;=Cronograma!$F$14,1,(EOMONTH(DATE(2026,4,1),0)-Cronograma!$E$14+1)/(Cronograma!$F$14-Cronograma!$E$14+1))),Cronograma!$H$15*IF(EOMONTH(DATE(2026,4,1),0)&lt;Cronograma!$E$15,0,IF(EOMONTH(DATE(2026,4,1),0)&gt;=Cronograma!$F$15,1,(EOMONTH(DATE(2026,4,1),0)-Cronograma!$E$15+1)/(Cronograma!$F$15-Cronograma!$E$15+1))),Cronograma!$H$16*IF(EOMONTH(DATE(2026,4,1),0)&lt;Cronograma!$E$16,0,IF(EOMONTH(DATE(2026,4,1),0)&gt;=Cronograma!$F$16,1,(EOMONTH(DATE(2026,4,1),0)-Cronograma!$E$16+1)/(Cronograma!$F$16-Cronograma!$E$16+1))))</x:f>
        <x:v>0.25081818181818183</x:v>
      </x:c>
      <x:c r="C8" s="32" t="n">
        <x:v>0.25</x:v>
      </x:c>
      <x:c r="D8" s="41" t="n">
        <x:f>IF($C8="","",$C8-$B8)</x:f>
        <x:v>-0.000818181818181829</x:v>
      </x:c>
      <x:c r="E8" s="43" t="n">
        <x:f>$B8*SUM(Cronograma!$L$5:$L$204)</x:f>
        <x:v>326063.63636363635</x:v>
      </x:c>
      <x:c r="F8" s="34" t="n">
        <x:v>287000</x:v>
      </x:c>
      <x:c r="G8" s="43" t="n">
        <x:f>IF($F8="","",$E8-$F8)</x:f>
        <x:v>39063.63636363635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Mai/2026</x:v>
      </x:c>
      <x:c r="B9" s="41" t="n">
        <x:f>SUM(Cronograma!$H$5*IF(EOMONTH(DATE(2026,5,1),0)&lt;Cronograma!$E$5,0,IF(EOMONTH(DATE(2026,5,1),0)&gt;=Cronograma!$F$5,1,(EOMONTH(DATE(2026,5,1),0)-Cronograma!$E$5+1)/(Cronograma!$F$5-Cronograma!$E$5+1))),Cronograma!$H$6*IF(EOMONTH(DATE(2026,5,1),0)&lt;Cronograma!$E$6,0,IF(EOMONTH(DATE(2026,5,1),0)&gt;=Cronograma!$F$6,1,(EOMONTH(DATE(2026,5,1),0)-Cronograma!$E$6+1)/(Cronograma!$F$6-Cronograma!$E$6+1))),Cronograma!$H$7*IF(EOMONTH(DATE(2026,5,1),0)&lt;Cronograma!$E$7,0,IF(EOMONTH(DATE(2026,5,1),0)&gt;=Cronograma!$F$7,1,(EOMONTH(DATE(2026,5,1),0)-Cronograma!$E$7+1)/(Cronograma!$F$7-Cronograma!$E$7+1))),Cronograma!$H$8*IF(EOMONTH(DATE(2026,5,1),0)&lt;Cronograma!$E$8,0,IF(EOMONTH(DATE(2026,5,1),0)&gt;=Cronograma!$F$8,1,(EOMONTH(DATE(2026,5,1),0)-Cronograma!$E$8+1)/(Cronograma!$F$8-Cronograma!$E$8+1))),Cronograma!$H$9*IF(EOMONTH(DATE(2026,5,1),0)&lt;Cronograma!$E$9,0,IF(EOMONTH(DATE(2026,5,1),0)&gt;=Cronograma!$F$9,1,(EOMONTH(DATE(2026,5,1),0)-Cronograma!$E$9+1)/(Cronograma!$F$9-Cronograma!$E$9+1))),Cronograma!$H$10*IF(EOMONTH(DATE(2026,5,1),0)&lt;Cronograma!$E$10,0,IF(EOMONTH(DATE(2026,5,1),0)&gt;=Cronograma!$F$10,1,(EOMONTH(DATE(2026,5,1),0)-Cronograma!$E$10+1)/(Cronograma!$F$10-Cronograma!$E$10+1))),Cronograma!$H$11*IF(EOMONTH(DATE(2026,5,1),0)&lt;Cronograma!$E$11,0,IF(EOMONTH(DATE(2026,5,1),0)&gt;=Cronograma!$F$11,1,(EOMONTH(DATE(2026,5,1),0)-Cronograma!$E$11+1)/(Cronograma!$F$11-Cronograma!$E$11+1))),Cronograma!$H$12*IF(EOMONTH(DATE(2026,5,1),0)&lt;Cronograma!$E$12,0,IF(EOMONTH(DATE(2026,5,1),0)&gt;=Cronograma!$F$12,1,(EOMONTH(DATE(2026,5,1),0)-Cronograma!$E$12+1)/(Cronograma!$F$12-Cronograma!$E$12+1))),Cronograma!$H$13*IF(EOMONTH(DATE(2026,5,1),0)&lt;Cronograma!$E$13,0,IF(EOMONTH(DATE(2026,5,1),0)&gt;=Cronograma!$F$13,1,(EOMONTH(DATE(2026,5,1),0)-Cronograma!$E$13+1)/(Cronograma!$F$13-Cronograma!$E$13+1))),Cronograma!$H$14*IF(EOMONTH(DATE(2026,5,1),0)&lt;Cronograma!$E$14,0,IF(EOMONTH(DATE(2026,5,1),0)&gt;=Cronograma!$F$14,1,(EOMONTH(DATE(2026,5,1),0)-Cronograma!$E$14+1)/(Cronograma!$F$14-Cronograma!$E$14+1))),Cronograma!$H$15*IF(EOMONTH(DATE(2026,5,1),0)&lt;Cronograma!$E$15,0,IF(EOMONTH(DATE(2026,5,1),0)&gt;=Cronograma!$F$15,1,(EOMONTH(DATE(2026,5,1),0)-Cronograma!$E$15+1)/(Cronograma!$F$15-Cronograma!$E$15+1))),Cronograma!$H$16*IF(EOMONTH(DATE(2026,5,1),0)&lt;Cronograma!$E$16,0,IF(EOMONTH(DATE(2026,5,1),0)&gt;=Cronograma!$F$16,1,(EOMONTH(DATE(2026,5,1),0)-Cronograma!$E$16+1)/(Cronograma!$F$16-Cronograma!$E$16+1))))</x:f>
        <x:v>0.33194704324801416</x:v>
      </x:c>
      <x:c r="C9" s="32" t="n">
        <x:v>0.36</x:v>
      </x:c>
      <x:c r="D9" s="41" t="n">
        <x:f>IF($C9="","",$C9-$B9)</x:f>
        <x:v>0.028052956751985825</x:v>
      </x:c>
      <x:c r="E9" s="43" t="n">
        <x:f>$B9*SUM(Cronograma!$L$5:$L$204)</x:f>
        <x:v>431531.1562224184</x:v>
      </x:c>
      <x:c r="F9" s="34" t="n">
        <x:v>396000</x:v>
      </x:c>
      <x:c r="G9" s="43" t="n">
        <x:f>IF($F9="","",$E9-$F9)</x:f>
        <x:v>35531.156222418416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Jun/2026</x:v>
      </x:c>
      <x:c r="B10" s="41" t="n">
        <x:f>SUM(Cronograma!$H$5*IF(EOMONTH(DATE(2026,6,1),0)&lt;Cronograma!$E$5,0,IF(EOMONTH(DATE(2026,6,1),0)&gt;=Cronograma!$F$5,1,(EOMONTH(DATE(2026,6,1),0)-Cronograma!$E$5+1)/(Cronograma!$F$5-Cronograma!$E$5+1))),Cronograma!$H$6*IF(EOMONTH(DATE(2026,6,1),0)&lt;Cronograma!$E$6,0,IF(EOMONTH(DATE(2026,6,1),0)&gt;=Cronograma!$F$6,1,(EOMONTH(DATE(2026,6,1),0)-Cronograma!$E$6+1)/(Cronograma!$F$6-Cronograma!$E$6+1))),Cronograma!$H$7*IF(EOMONTH(DATE(2026,6,1),0)&lt;Cronograma!$E$7,0,IF(EOMONTH(DATE(2026,6,1),0)&gt;=Cronograma!$F$7,1,(EOMONTH(DATE(2026,6,1),0)-Cronograma!$E$7+1)/(Cronograma!$F$7-Cronograma!$E$7+1))),Cronograma!$H$8*IF(EOMONTH(DATE(2026,6,1),0)&lt;Cronograma!$E$8,0,IF(EOMONTH(DATE(2026,6,1),0)&gt;=Cronograma!$F$8,1,(EOMONTH(DATE(2026,6,1),0)-Cronograma!$E$8+1)/(Cronograma!$F$8-Cronograma!$E$8+1))),Cronograma!$H$9*IF(EOMONTH(DATE(2026,6,1),0)&lt;Cronograma!$E$9,0,IF(EOMONTH(DATE(2026,6,1),0)&gt;=Cronograma!$F$9,1,(EOMONTH(DATE(2026,6,1),0)-Cronograma!$E$9+1)/(Cronograma!$F$9-Cronograma!$E$9+1))),Cronograma!$H$10*IF(EOMONTH(DATE(2026,6,1),0)&lt;Cronograma!$E$10,0,IF(EOMONTH(DATE(2026,6,1),0)&gt;=Cronograma!$F$10,1,(EOMONTH(DATE(2026,6,1),0)-Cronograma!$E$10+1)/(Cronograma!$F$10-Cronograma!$E$10+1))),Cronograma!$H$11*IF(EOMONTH(DATE(2026,6,1),0)&lt;Cronograma!$E$11,0,IF(EOMONTH(DATE(2026,6,1),0)&gt;=Cronograma!$F$11,1,(EOMONTH(DATE(2026,6,1),0)-Cronograma!$E$11+1)/(Cronograma!$F$11-Cronograma!$E$11+1))),Cronograma!$H$12*IF(EOMONTH(DATE(2026,6,1),0)&lt;Cronograma!$E$12,0,IF(EOMONTH(DATE(2026,6,1),0)&gt;=Cronograma!$F$12,1,(EOMONTH(DATE(2026,6,1),0)-Cronograma!$E$12+1)/(Cronograma!$F$12-Cronograma!$E$12+1))),Cronograma!$H$13*IF(EOMONTH(DATE(2026,6,1),0)&lt;Cronograma!$E$13,0,IF(EOMONTH(DATE(2026,6,1),0)&gt;=Cronograma!$F$13,1,(EOMONTH(DATE(2026,6,1),0)-Cronograma!$E$13+1)/(Cronograma!$F$13-Cronograma!$E$13+1))),Cronograma!$H$14*IF(EOMONTH(DATE(2026,6,1),0)&lt;Cronograma!$E$14,0,IF(EOMONTH(DATE(2026,6,1),0)&gt;=Cronograma!$F$14,1,(EOMONTH(DATE(2026,6,1),0)-Cronograma!$E$14+1)/(Cronograma!$F$14-Cronograma!$E$14+1))),Cronograma!$H$15*IF(EOMONTH(DATE(2026,6,1),0)&lt;Cronograma!$E$15,0,IF(EOMONTH(DATE(2026,6,1),0)&gt;=Cronograma!$F$15,1,(EOMONTH(DATE(2026,6,1),0)-Cronograma!$E$15+1)/(Cronograma!$F$15-Cronograma!$E$15+1))),Cronograma!$H$16*IF(EOMONTH(DATE(2026,6,1),0)&lt;Cronograma!$E$16,0,IF(EOMONTH(DATE(2026,6,1),0)&gt;=Cronograma!$F$16,1,(EOMONTH(DATE(2026,6,1),0)-Cronograma!$E$16+1)/(Cronograma!$F$16-Cronograma!$E$16+1))))</x:f>
        <x:v>0.440548017175252</x:v>
      </x:c>
      <x:c r="C10" s="32" t="n">
        <x:v>0.49</x:v>
      </x:c>
      <x:c r="D10" s="41" t="n">
        <x:f>IF($C10="","",$C10-$B10)</x:f>
        <x:v>0.049451982824748</x:v>
      </x:c>
      <x:c r="E10" s="43" t="n">
        <x:f>$B10*SUM(Cronograma!$L$5:$L$204)</x:f>
        <x:v>572712.4223278275</x:v>
      </x:c>
      <x:c r="F10" s="34" t="n">
        <x:v>505000</x:v>
      </x:c>
      <x:c r="G10" s="43" t="n">
        <x:f>IF($F10="","",$E10-$F10)</x:f>
        <x:v>67712.42232782755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Jul/2026</x:v>
      </x:c>
      <x:c r="B11" s="41" t="n">
        <x:f>SUM(Cronograma!$H$5*IF(EOMONTH(DATE(2026,7,1),0)&lt;Cronograma!$E$5,0,IF(EOMONTH(DATE(2026,7,1),0)&gt;=Cronograma!$F$5,1,(EOMONTH(DATE(2026,7,1),0)-Cronograma!$E$5+1)/(Cronograma!$F$5-Cronograma!$E$5+1))),Cronograma!$H$6*IF(EOMONTH(DATE(2026,7,1),0)&lt;Cronograma!$E$6,0,IF(EOMONTH(DATE(2026,7,1),0)&gt;=Cronograma!$F$6,1,(EOMONTH(DATE(2026,7,1),0)-Cronograma!$E$6+1)/(Cronograma!$F$6-Cronograma!$E$6+1))),Cronograma!$H$7*IF(EOMONTH(DATE(2026,7,1),0)&lt;Cronograma!$E$7,0,IF(EOMONTH(DATE(2026,7,1),0)&gt;=Cronograma!$F$7,1,(EOMONTH(DATE(2026,7,1),0)-Cronograma!$E$7+1)/(Cronograma!$F$7-Cronograma!$E$7+1))),Cronograma!$H$8*IF(EOMONTH(DATE(2026,7,1),0)&lt;Cronograma!$E$8,0,IF(EOMONTH(DATE(2026,7,1),0)&gt;=Cronograma!$F$8,1,(EOMONTH(DATE(2026,7,1),0)-Cronograma!$E$8+1)/(Cronograma!$F$8-Cronograma!$E$8+1))),Cronograma!$H$9*IF(EOMONTH(DATE(2026,7,1),0)&lt;Cronograma!$E$9,0,IF(EOMONTH(DATE(2026,7,1),0)&gt;=Cronograma!$F$9,1,(EOMONTH(DATE(2026,7,1),0)-Cronograma!$E$9+1)/(Cronograma!$F$9-Cronograma!$E$9+1))),Cronograma!$H$10*IF(EOMONTH(DATE(2026,7,1),0)&lt;Cronograma!$E$10,0,IF(EOMONTH(DATE(2026,7,1),0)&gt;=Cronograma!$F$10,1,(EOMONTH(DATE(2026,7,1),0)-Cronograma!$E$10+1)/(Cronograma!$F$10-Cronograma!$E$10+1))),Cronograma!$H$11*IF(EOMONTH(DATE(2026,7,1),0)&lt;Cronograma!$E$11,0,IF(EOMONTH(DATE(2026,7,1),0)&gt;=Cronograma!$F$11,1,(EOMONTH(DATE(2026,7,1),0)-Cronograma!$E$11+1)/(Cronograma!$F$11-Cronograma!$E$11+1))),Cronograma!$H$12*IF(EOMONTH(DATE(2026,7,1),0)&lt;Cronograma!$E$12,0,IF(EOMONTH(DATE(2026,7,1),0)&gt;=Cronograma!$F$12,1,(EOMONTH(DATE(2026,7,1),0)-Cronograma!$E$12+1)/(Cronograma!$F$12-Cronograma!$E$12+1))),Cronograma!$H$13*IF(EOMONTH(DATE(2026,7,1),0)&lt;Cronograma!$E$13,0,IF(EOMONTH(DATE(2026,7,1),0)&gt;=Cronograma!$F$13,1,(EOMONTH(DATE(2026,7,1),0)-Cronograma!$E$13+1)/(Cronograma!$F$13-Cronograma!$E$13+1))),Cronograma!$H$14*IF(EOMONTH(DATE(2026,7,1),0)&lt;Cronograma!$E$14,0,IF(EOMONTH(DATE(2026,7,1),0)&gt;=Cronograma!$F$14,1,(EOMONTH(DATE(2026,7,1),0)-Cronograma!$E$14+1)/(Cronograma!$F$14-Cronograma!$E$14+1))),Cronograma!$H$15*IF(EOMONTH(DATE(2026,7,1),0)&lt;Cronograma!$E$15,0,IF(EOMONTH(DATE(2026,7,1),0)&gt;=Cronograma!$F$15,1,(EOMONTH(DATE(2026,7,1),0)-Cronograma!$E$15+1)/(Cronograma!$F$15-Cronograma!$E$15+1))),Cronograma!$H$16*IF(EOMONTH(DATE(2026,7,1),0)&lt;Cronograma!$E$16,0,IF(EOMONTH(DATE(2026,7,1),0)&gt;=Cronograma!$F$16,1,(EOMONTH(DATE(2026,7,1),0)-Cronograma!$E$16+1)/(Cronograma!$F$16-Cronograma!$E$16+1))))</x:f>
        <x:v>0.5516080002904905</x:v>
      </x:c>
      <x:c r="C11" s="32" t="n">
        <x:v>0.58</x:v>
      </x:c>
      <x:c r="D11" s="41" t="n">
        <x:f>IF($C11="","",$C11-$B11)</x:f>
        <x:v>0.028391999709509452</x:v>
      </x:c>
      <x:c r="E11" s="43" t="n">
        <x:f>$B11*SUM(Cronograma!$L$5:$L$204)</x:f>
        <x:v>717090.4003776377</x:v>
      </x:c>
      <x:c r="F11" s="34" t="n">
        <x:v>612000</x:v>
      </x:c>
      <x:c r="G11" s="43" t="n">
        <x:f>IF($F11="","",$E11-$F11)</x:f>
        <x:v>105090.4003776377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Ago/2026</x:v>
      </x:c>
      <x:c r="B12" s="41" t="n">
        <x:f>SUM(Cronograma!$H$5*IF(EOMONTH(DATE(2026,8,1),0)&lt;Cronograma!$E$5,0,IF(EOMONTH(DATE(2026,8,1),0)&gt;=Cronograma!$F$5,1,(EOMONTH(DATE(2026,8,1),0)-Cronograma!$E$5+1)/(Cronograma!$F$5-Cronograma!$E$5+1))),Cronograma!$H$6*IF(EOMONTH(DATE(2026,8,1),0)&lt;Cronograma!$E$6,0,IF(EOMONTH(DATE(2026,8,1),0)&gt;=Cronograma!$F$6,1,(EOMONTH(DATE(2026,8,1),0)-Cronograma!$E$6+1)/(Cronograma!$F$6-Cronograma!$E$6+1))),Cronograma!$H$7*IF(EOMONTH(DATE(2026,8,1),0)&lt;Cronograma!$E$7,0,IF(EOMONTH(DATE(2026,8,1),0)&gt;=Cronograma!$F$7,1,(EOMONTH(DATE(2026,8,1),0)-Cronograma!$E$7+1)/(Cronograma!$F$7-Cronograma!$E$7+1))),Cronograma!$H$8*IF(EOMONTH(DATE(2026,8,1),0)&lt;Cronograma!$E$8,0,IF(EOMONTH(DATE(2026,8,1),0)&gt;=Cronograma!$F$8,1,(EOMONTH(DATE(2026,8,1),0)-Cronograma!$E$8+1)/(Cronograma!$F$8-Cronograma!$E$8+1))),Cronograma!$H$9*IF(EOMONTH(DATE(2026,8,1),0)&lt;Cronograma!$E$9,0,IF(EOMONTH(DATE(2026,8,1),0)&gt;=Cronograma!$F$9,1,(EOMONTH(DATE(2026,8,1),0)-Cronograma!$E$9+1)/(Cronograma!$F$9-Cronograma!$E$9+1))),Cronograma!$H$10*IF(EOMONTH(DATE(2026,8,1),0)&lt;Cronograma!$E$10,0,IF(EOMONTH(DATE(2026,8,1),0)&gt;=Cronograma!$F$10,1,(EOMONTH(DATE(2026,8,1),0)-Cronograma!$E$10+1)/(Cronograma!$F$10-Cronograma!$E$10+1))),Cronograma!$H$11*IF(EOMONTH(DATE(2026,8,1),0)&lt;Cronograma!$E$11,0,IF(EOMONTH(DATE(2026,8,1),0)&gt;=Cronograma!$F$11,1,(EOMONTH(DATE(2026,8,1),0)-Cronograma!$E$11+1)/(Cronograma!$F$11-Cronograma!$E$11+1))),Cronograma!$H$12*IF(EOMONTH(DATE(2026,8,1),0)&lt;Cronograma!$E$12,0,IF(EOMONTH(DATE(2026,8,1),0)&gt;=Cronograma!$F$12,1,(EOMONTH(DATE(2026,8,1),0)-Cronograma!$E$12+1)/(Cronograma!$F$12-Cronograma!$E$12+1))),Cronograma!$H$13*IF(EOMONTH(DATE(2026,8,1),0)&lt;Cronograma!$E$13,0,IF(EOMONTH(DATE(2026,8,1),0)&gt;=Cronograma!$F$13,1,(EOMONTH(DATE(2026,8,1),0)-Cronograma!$E$13+1)/(Cronograma!$F$13-Cronograma!$E$13+1))),Cronograma!$H$14*IF(EOMONTH(DATE(2026,8,1),0)&lt;Cronograma!$E$14,0,IF(EOMONTH(DATE(2026,8,1),0)&gt;=Cronograma!$F$14,1,(EOMONTH(DATE(2026,8,1),0)-Cronograma!$E$14+1)/(Cronograma!$F$14-Cronograma!$E$14+1))),Cronograma!$H$15*IF(EOMONTH(DATE(2026,8,1),0)&lt;Cronograma!$E$15,0,IF(EOMONTH(DATE(2026,8,1),0)&gt;=Cronograma!$F$15,1,(EOMONTH(DATE(2026,8,1),0)-Cronograma!$E$15+1)/(Cronograma!$F$15-Cronograma!$E$15+1))),Cronograma!$H$16*IF(EOMONTH(DATE(2026,8,1),0)&lt;Cronograma!$E$16,0,IF(EOMONTH(DATE(2026,8,1),0)&gt;=Cronograma!$F$16,1,(EOMONTH(DATE(2026,8,1),0)-Cronograma!$E$16+1)/(Cronograma!$F$16-Cronograma!$E$16+1))))</x:f>
        <x:v>0.6949750168689749</x:v>
      </x:c>
      <x:c r="C12" s="32" t="n">
        <x:v>0.64</x:v>
      </x:c>
      <x:c r="D12" s="41" t="n">
        <x:f>IF($C12="","",$C12-$B12)</x:f>
        <x:v>-0.05497501686897488</x:v>
      </x:c>
      <x:c r="E12" s="43" t="n">
        <x:f>$B12*SUM(Cronograma!$L$5:$L$204)</x:f>
        <x:v>903467.5219296673</x:v>
      </x:c>
      <x:c r="F12" s="34" t="n">
        <x:v>735000</x:v>
      </x:c>
      <x:c r="G12" s="43" t="n">
        <x:f>IF($F12="","",$E12-$F12)</x:f>
        <x:v>168467.52192966733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Set/2026</x:v>
      </x:c>
      <x:c r="B13" s="41" t="n">
        <x:f>SUM(Cronograma!$H$5*IF(EOMONTH(DATE(2026,9,1),0)&lt;Cronograma!$E$5,0,IF(EOMONTH(DATE(2026,9,1),0)&gt;=Cronograma!$F$5,1,(EOMONTH(DATE(2026,9,1),0)-Cronograma!$E$5+1)/(Cronograma!$F$5-Cronograma!$E$5+1))),Cronograma!$H$6*IF(EOMONTH(DATE(2026,9,1),0)&lt;Cronograma!$E$6,0,IF(EOMONTH(DATE(2026,9,1),0)&gt;=Cronograma!$F$6,1,(EOMONTH(DATE(2026,9,1),0)-Cronograma!$E$6+1)/(Cronograma!$F$6-Cronograma!$E$6+1))),Cronograma!$H$7*IF(EOMONTH(DATE(2026,9,1),0)&lt;Cronograma!$E$7,0,IF(EOMONTH(DATE(2026,9,1),0)&gt;=Cronograma!$F$7,1,(EOMONTH(DATE(2026,9,1),0)-Cronograma!$E$7+1)/(Cronograma!$F$7-Cronograma!$E$7+1))),Cronograma!$H$8*IF(EOMONTH(DATE(2026,9,1),0)&lt;Cronograma!$E$8,0,IF(EOMONTH(DATE(2026,9,1),0)&gt;=Cronograma!$F$8,1,(EOMONTH(DATE(2026,9,1),0)-Cronograma!$E$8+1)/(Cronograma!$F$8-Cronograma!$E$8+1))),Cronograma!$H$9*IF(EOMONTH(DATE(2026,9,1),0)&lt;Cronograma!$E$9,0,IF(EOMONTH(DATE(2026,9,1),0)&gt;=Cronograma!$F$9,1,(EOMONTH(DATE(2026,9,1),0)-Cronograma!$E$9+1)/(Cronograma!$F$9-Cronograma!$E$9+1))),Cronograma!$H$10*IF(EOMONTH(DATE(2026,9,1),0)&lt;Cronograma!$E$10,0,IF(EOMONTH(DATE(2026,9,1),0)&gt;=Cronograma!$F$10,1,(EOMONTH(DATE(2026,9,1),0)-Cronograma!$E$10+1)/(Cronograma!$F$10-Cronograma!$E$10+1))),Cronograma!$H$11*IF(EOMONTH(DATE(2026,9,1),0)&lt;Cronograma!$E$11,0,IF(EOMONTH(DATE(2026,9,1),0)&gt;=Cronograma!$F$11,1,(EOMONTH(DATE(2026,9,1),0)-Cronograma!$E$11+1)/(Cronograma!$F$11-Cronograma!$E$11+1))),Cronograma!$H$12*IF(EOMONTH(DATE(2026,9,1),0)&lt;Cronograma!$E$12,0,IF(EOMONTH(DATE(2026,9,1),0)&gt;=Cronograma!$F$12,1,(EOMONTH(DATE(2026,9,1),0)-Cronograma!$E$12+1)/(Cronograma!$F$12-Cronograma!$E$12+1))),Cronograma!$H$13*IF(EOMONTH(DATE(2026,9,1),0)&lt;Cronograma!$E$13,0,IF(EOMONTH(DATE(2026,9,1),0)&gt;=Cronograma!$F$13,1,(EOMONTH(DATE(2026,9,1),0)-Cronograma!$E$13+1)/(Cronograma!$F$13-Cronograma!$E$13+1))),Cronograma!$H$14*IF(EOMONTH(DATE(2026,9,1),0)&lt;Cronograma!$E$14,0,IF(EOMONTH(DATE(2026,9,1),0)&gt;=Cronograma!$F$14,1,(EOMONTH(DATE(2026,9,1),0)-Cronograma!$E$14+1)/(Cronograma!$F$14-Cronograma!$E$14+1))),Cronograma!$H$15*IF(EOMONTH(DATE(2026,9,1),0)&lt;Cronograma!$E$15,0,IF(EOMONTH(DATE(2026,9,1),0)&gt;=Cronograma!$F$15,1,(EOMONTH(DATE(2026,9,1),0)-Cronograma!$E$15+1)/(Cronograma!$F$15-Cronograma!$E$15+1))),Cronograma!$H$16*IF(EOMONTH(DATE(2026,9,1),0)&lt;Cronograma!$E$16,0,IF(EOMONTH(DATE(2026,9,1),0)&gt;=Cronograma!$F$16,1,(EOMONTH(DATE(2026,9,1),0)-Cronograma!$E$16+1)/(Cronograma!$F$16-Cronograma!$E$16+1))))</x:f>
        <x:v>0.8183453999630386</x:v>
      </x:c>
      <x:c r="C13" s="32" t="n">
        <x:v>0.682</x:v>
      </x:c>
      <x:c r="D13" s="41" t="n">
        <x:f>IF($C13="","",$C13-$B13)</x:f>
        <x:v>-0.13634539996303852</x:v>
      </x:c>
      <x:c r="E13" s="43" t="n">
        <x:f>$B13*SUM(Cronograma!$L$5:$L$204)</x:f>
        <x:v>1063849.01995195</x:v>
      </x:c>
      <x:c r="F13" s="34" t="n">
        <x:v>985000</x:v>
      </x:c>
      <x:c r="G13" s="43" t="n">
        <x:f>IF($F13="","",$E13-$F13)</x:f>
        <x:v>78849.01995195006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 t="str">
        <x:v>Out/2026</x:v>
      </x:c>
      <x:c r="B14" s="41" t="n">
        <x:f>SUM(Cronograma!$H$5*IF(EOMONTH(DATE(2026,10,1),0)&lt;Cronograma!$E$5,0,IF(EOMONTH(DATE(2026,10,1),0)&gt;=Cronograma!$F$5,1,(EOMONTH(DATE(2026,10,1),0)-Cronograma!$E$5+1)/(Cronograma!$F$5-Cronograma!$E$5+1))),Cronograma!$H$6*IF(EOMONTH(DATE(2026,10,1),0)&lt;Cronograma!$E$6,0,IF(EOMONTH(DATE(2026,10,1),0)&gt;=Cronograma!$F$6,1,(EOMONTH(DATE(2026,10,1),0)-Cronograma!$E$6+1)/(Cronograma!$F$6-Cronograma!$E$6+1))),Cronograma!$H$7*IF(EOMONTH(DATE(2026,10,1),0)&lt;Cronograma!$E$7,0,IF(EOMONTH(DATE(2026,10,1),0)&gt;=Cronograma!$F$7,1,(EOMONTH(DATE(2026,10,1),0)-Cronograma!$E$7+1)/(Cronograma!$F$7-Cronograma!$E$7+1))),Cronograma!$H$8*IF(EOMONTH(DATE(2026,10,1),0)&lt;Cronograma!$E$8,0,IF(EOMONTH(DATE(2026,10,1),0)&gt;=Cronograma!$F$8,1,(EOMONTH(DATE(2026,10,1),0)-Cronograma!$E$8+1)/(Cronograma!$F$8-Cronograma!$E$8+1))),Cronograma!$H$9*IF(EOMONTH(DATE(2026,10,1),0)&lt;Cronograma!$E$9,0,IF(EOMONTH(DATE(2026,10,1),0)&gt;=Cronograma!$F$9,1,(EOMONTH(DATE(2026,10,1),0)-Cronograma!$E$9+1)/(Cronograma!$F$9-Cronograma!$E$9+1))),Cronograma!$H$10*IF(EOMONTH(DATE(2026,10,1),0)&lt;Cronograma!$E$10,0,IF(EOMONTH(DATE(2026,10,1),0)&gt;=Cronograma!$F$10,1,(EOMONTH(DATE(2026,10,1),0)-Cronograma!$E$10+1)/(Cronograma!$F$10-Cronograma!$E$10+1))),Cronograma!$H$11*IF(EOMONTH(DATE(2026,10,1),0)&lt;Cronograma!$E$11,0,IF(EOMONTH(DATE(2026,10,1),0)&gt;=Cronograma!$F$11,1,(EOMONTH(DATE(2026,10,1),0)-Cronograma!$E$11+1)/(Cronograma!$F$11-Cronograma!$E$11+1))),Cronograma!$H$12*IF(EOMONTH(DATE(2026,10,1),0)&lt;Cronograma!$E$12,0,IF(EOMONTH(DATE(2026,10,1),0)&gt;=Cronograma!$F$12,1,(EOMONTH(DATE(2026,10,1),0)-Cronograma!$E$12+1)/(Cronograma!$F$12-Cronograma!$E$12+1))),Cronograma!$H$13*IF(EOMONTH(DATE(2026,10,1),0)&lt;Cronograma!$E$13,0,IF(EOMONTH(DATE(2026,10,1),0)&gt;=Cronograma!$F$13,1,(EOMONTH(DATE(2026,10,1),0)-Cronograma!$E$13+1)/(Cronograma!$F$13-Cronograma!$E$13+1))),Cronograma!$H$14*IF(EOMONTH(DATE(2026,10,1),0)&lt;Cronograma!$E$14,0,IF(EOMONTH(DATE(2026,10,1),0)&gt;=Cronograma!$F$14,1,(EOMONTH(DATE(2026,10,1),0)-Cronograma!$E$14+1)/(Cronograma!$F$14-Cronograma!$E$14+1))),Cronograma!$H$15*IF(EOMONTH(DATE(2026,10,1),0)&lt;Cronograma!$E$15,0,IF(EOMONTH(DATE(2026,10,1),0)&gt;=Cronograma!$F$15,1,(EOMONTH(DATE(2026,10,1),0)-Cronograma!$E$15+1)/(Cronograma!$F$15-Cronograma!$E$15+1))),Cronograma!$H$16*IF(EOMONTH(DATE(2026,10,1),0)&lt;Cronograma!$E$16,0,IF(EOMONTH(DATE(2026,10,1),0)&gt;=Cronograma!$F$16,1,(EOMONTH(DATE(2026,10,1),0)-Cronograma!$E$16+1)/(Cronograma!$F$16-Cronograma!$E$16+1))))</x:f>
        <x:v>0.9193845760980591</x:v>
      </x:c>
      <x:c r="C14" s="32"/>
      <x:c r="D14" s="41" t="str">
        <x:f>IF($C14="","",$C14-$B14)</x:f>
      </x:c>
      <x:c r="E14" s="43" t="n">
        <x:f>$B14*SUM(Cronograma!$L$5:$L$204)</x:f>
        <x:v>1195199.9489274768</x:v>
      </x:c>
      <x:c r="F14" s="34"/>
      <x:c r="G14" s="43" t="str">
        <x:f>IF($F14="","",$E14-$F14)</x:f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 t="str">
        <x:v>Nov/2026</x:v>
      </x:c>
      <x:c r="B15" s="41" t="n">
        <x:f>SUM(Cronograma!$H$5*IF(EOMONTH(DATE(2026,11,1),0)&lt;Cronograma!$E$5,0,IF(EOMONTH(DATE(2026,11,1),0)&gt;=Cronograma!$F$5,1,(EOMONTH(DATE(2026,11,1),0)-Cronograma!$E$5+1)/(Cronograma!$F$5-Cronograma!$E$5+1))),Cronograma!$H$6*IF(EOMONTH(DATE(2026,11,1),0)&lt;Cronograma!$E$6,0,IF(EOMONTH(DATE(2026,11,1),0)&gt;=Cronograma!$F$6,1,(EOMONTH(DATE(2026,11,1),0)-Cronograma!$E$6+1)/(Cronograma!$F$6-Cronograma!$E$6+1))),Cronograma!$H$7*IF(EOMONTH(DATE(2026,11,1),0)&lt;Cronograma!$E$7,0,IF(EOMONTH(DATE(2026,11,1),0)&gt;=Cronograma!$F$7,1,(EOMONTH(DATE(2026,11,1),0)-Cronograma!$E$7+1)/(Cronograma!$F$7-Cronograma!$E$7+1))),Cronograma!$H$8*IF(EOMONTH(DATE(2026,11,1),0)&lt;Cronograma!$E$8,0,IF(EOMONTH(DATE(2026,11,1),0)&gt;=Cronograma!$F$8,1,(EOMONTH(DATE(2026,11,1),0)-Cronograma!$E$8+1)/(Cronograma!$F$8-Cronograma!$E$8+1))),Cronograma!$H$9*IF(EOMONTH(DATE(2026,11,1),0)&lt;Cronograma!$E$9,0,IF(EOMONTH(DATE(2026,11,1),0)&gt;=Cronograma!$F$9,1,(EOMONTH(DATE(2026,11,1),0)-Cronograma!$E$9+1)/(Cronograma!$F$9-Cronograma!$E$9+1))),Cronograma!$H$10*IF(EOMONTH(DATE(2026,11,1),0)&lt;Cronograma!$E$10,0,IF(EOMONTH(DATE(2026,11,1),0)&gt;=Cronograma!$F$10,1,(EOMONTH(DATE(2026,11,1),0)-Cronograma!$E$10+1)/(Cronograma!$F$10-Cronograma!$E$10+1))),Cronograma!$H$11*IF(EOMONTH(DATE(2026,11,1),0)&lt;Cronograma!$E$11,0,IF(EOMONTH(DATE(2026,11,1),0)&gt;=Cronograma!$F$11,1,(EOMONTH(DATE(2026,11,1),0)-Cronograma!$E$11+1)/(Cronograma!$F$11-Cronograma!$E$11+1))),Cronograma!$H$12*IF(EOMONTH(DATE(2026,11,1),0)&lt;Cronograma!$E$12,0,IF(EOMONTH(DATE(2026,11,1),0)&gt;=Cronograma!$F$12,1,(EOMONTH(DATE(2026,11,1),0)-Cronograma!$E$12+1)/(Cronograma!$F$12-Cronograma!$E$12+1))),Cronograma!$H$13*IF(EOMONTH(DATE(2026,11,1),0)&lt;Cronograma!$E$13,0,IF(EOMONTH(DATE(2026,11,1),0)&gt;=Cronograma!$F$13,1,(EOMONTH(DATE(2026,11,1),0)-Cronograma!$E$13+1)/(Cronograma!$F$13-Cronograma!$E$13+1))),Cronograma!$H$14*IF(EOMONTH(DATE(2026,11,1),0)&lt;Cronograma!$E$14,0,IF(EOMONTH(DATE(2026,11,1),0)&gt;=Cronograma!$F$14,1,(EOMONTH(DATE(2026,11,1),0)-Cronograma!$E$14+1)/(Cronograma!$F$14-Cronograma!$E$14+1))),Cronograma!$H$15*IF(EOMONTH(DATE(2026,11,1),0)&lt;Cronograma!$E$15,0,IF(EOMONTH(DATE(2026,11,1),0)&gt;=Cronograma!$F$15,1,(EOMONTH(DATE(2026,11,1),0)-Cronograma!$E$15+1)/(Cronograma!$F$15-Cronograma!$E$15+1))),Cronograma!$H$16*IF(EOMONTH(DATE(2026,11,1),0)&lt;Cronograma!$E$16,0,IF(EOMONTH(DATE(2026,11,1),0)&gt;=Cronograma!$F$16,1,(EOMONTH(DATE(2026,11,1),0)-Cronograma!$E$16+1)/(Cronograma!$F$16-Cronograma!$E$16+1))))</x:f>
        <x:v>0.9837296037296037</x:v>
      </x:c>
      <x:c r="C15" s="32"/>
      <x:c r="D15" s="41" t="str">
        <x:f>IF($C15="","",$C15-$B15)</x:f>
      </x:c>
      <x:c r="E15" s="43" t="n">
        <x:f>$B15*SUM(Cronograma!$L$5:$L$204)</x:f>
        <x:v>1278848.4848484849</x:v>
      </x:c>
      <x:c r="F15" s="34"/>
      <x:c r="G15" s="43" t="str">
        <x:f>IF($F15="","",$E15-$F15)</x:f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 t="str">
        <x:v>Dez/2026</x:v>
      </x:c>
      <x:c r="B16" s="41" t="n">
        <x:f>SUM(Cronograma!$H$5*IF(EOMONTH(DATE(2026,12,1),0)&lt;Cronograma!$E$5,0,IF(EOMONTH(DATE(2026,12,1),0)&gt;=Cronograma!$F$5,1,(EOMONTH(DATE(2026,12,1),0)-Cronograma!$E$5+1)/(Cronograma!$F$5-Cronograma!$E$5+1))),Cronograma!$H$6*IF(EOMONTH(DATE(2026,12,1),0)&lt;Cronograma!$E$6,0,IF(EOMONTH(DATE(2026,12,1),0)&gt;=Cronograma!$F$6,1,(EOMONTH(DATE(2026,12,1),0)-Cronograma!$E$6+1)/(Cronograma!$F$6-Cronograma!$E$6+1))),Cronograma!$H$7*IF(EOMONTH(DATE(2026,12,1),0)&lt;Cronograma!$E$7,0,IF(EOMONTH(DATE(2026,12,1),0)&gt;=Cronograma!$F$7,1,(EOMONTH(DATE(2026,12,1),0)-Cronograma!$E$7+1)/(Cronograma!$F$7-Cronograma!$E$7+1))),Cronograma!$H$8*IF(EOMONTH(DATE(2026,12,1),0)&lt;Cronograma!$E$8,0,IF(EOMONTH(DATE(2026,12,1),0)&gt;=Cronograma!$F$8,1,(EOMONTH(DATE(2026,12,1),0)-Cronograma!$E$8+1)/(Cronograma!$F$8-Cronograma!$E$8+1))),Cronograma!$H$9*IF(EOMONTH(DATE(2026,12,1),0)&lt;Cronograma!$E$9,0,IF(EOMONTH(DATE(2026,12,1),0)&gt;=Cronograma!$F$9,1,(EOMONTH(DATE(2026,12,1),0)-Cronograma!$E$9+1)/(Cronograma!$F$9-Cronograma!$E$9+1))),Cronograma!$H$10*IF(EOMONTH(DATE(2026,12,1),0)&lt;Cronograma!$E$10,0,IF(EOMONTH(DATE(2026,12,1),0)&gt;=Cronograma!$F$10,1,(EOMONTH(DATE(2026,12,1),0)-Cronograma!$E$10+1)/(Cronograma!$F$10-Cronograma!$E$10+1))),Cronograma!$H$11*IF(EOMONTH(DATE(2026,12,1),0)&lt;Cronograma!$E$11,0,IF(EOMONTH(DATE(2026,12,1),0)&gt;=Cronograma!$F$11,1,(EOMONTH(DATE(2026,12,1),0)-Cronograma!$E$11+1)/(Cronograma!$F$11-Cronograma!$E$11+1))),Cronograma!$H$12*IF(EOMONTH(DATE(2026,12,1),0)&lt;Cronograma!$E$12,0,IF(EOMONTH(DATE(2026,12,1),0)&gt;=Cronograma!$F$12,1,(EOMONTH(DATE(2026,12,1),0)-Cronograma!$E$12+1)/(Cronograma!$F$12-Cronograma!$E$12+1))),Cronograma!$H$13*IF(EOMONTH(DATE(2026,12,1),0)&lt;Cronograma!$E$13,0,IF(EOMONTH(DATE(2026,12,1),0)&gt;=Cronograma!$F$13,1,(EOMONTH(DATE(2026,12,1),0)-Cronograma!$E$13+1)/(Cronograma!$F$13-Cronograma!$E$13+1))),Cronograma!$H$14*IF(EOMONTH(DATE(2026,12,1),0)&lt;Cronograma!$E$14,0,IF(EOMONTH(DATE(2026,12,1),0)&gt;=Cronograma!$F$14,1,(EOMONTH(DATE(2026,12,1),0)-Cronograma!$E$14+1)/(Cronograma!$F$14-Cronograma!$E$14+1))),Cronograma!$H$15*IF(EOMONTH(DATE(2026,12,1),0)&lt;Cronograma!$E$15,0,IF(EOMONTH(DATE(2026,12,1),0)&gt;=Cronograma!$F$15,1,(EOMONTH(DATE(2026,12,1),0)-Cronograma!$E$15+1)/(Cronograma!$F$15-Cronograma!$E$15+1))),Cronograma!$H$16*IF(EOMONTH(DATE(2026,12,1),0)&lt;Cronograma!$E$16,0,IF(EOMONTH(DATE(2026,12,1),0)&gt;=Cronograma!$F$16,1,(EOMONTH(DATE(2026,12,1),0)-Cronograma!$E$16+1)/(Cronograma!$F$16-Cronograma!$E$16+1))))</x:f>
        <x:v>1</x:v>
      </x:c>
      <x:c r="C16" s="32"/>
      <x:c r="D16" s="41" t="str">
        <x:f>IF($C16="","",$C16-$B16)</x:f>
      </x:c>
      <x:c r="E16" s="43" t="n">
        <x:f>$B16*SUM(Cronograma!$L$5:$L$204)</x:f>
        <x:v>1300000</x:v>
      </x:c>
      <x:c r="F16" s="34"/>
      <x:c r="G16" s="43" t="str">
        <x:f>IF($F16="","",$E16-$F16)</x:f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25" customHeight="1">
      <x:c r="A19" s="10" t="str">
        <x:v>LEITURA DA CURVA</x:v>
      </x:c>
      <x:c r="B19" s="10" t="str">
        <x:v>LEITURA DA CURVA</x:v>
      </x:c>
      <x:c r="C19" s="10" t="str">
        <x:v>LEITURA DA CURVA</x:v>
      </x:c>
      <x:c r="D19" s="10" t="str">
        <x:v>LEITURA DA CURVA</x:v>
      </x:c>
      <x:c r="E19" s="10" t="str">
        <x:v>LEITURA DA CURVA</x:v>
      </x:c>
      <x:c r="F19" s="10" t="str">
        <x:v>LEITURA DA CURVA</x:v>
      </x:c>
      <x:c r="G19" s="10" t="str">
        <x:v>LEITURA DA CURVA</x:v>
      </x:c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64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B20" s="65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C20" s="65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D20" s="65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E20" s="65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F20" s="65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G20" s="66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67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B21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C21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D21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E21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F21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G21" s="69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67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B22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C22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D22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E22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F22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G22" s="69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67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B23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C23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D23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E23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F23" s="68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G23" s="69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70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B24" s="71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C24" s="71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D24" s="71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E24" s="71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F24" s="71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G24" s="72" t="str">
        <x:v>A linha realizada abaixo da planejada indica atraso físico acumulado. No financeiro, custo real acima do custo planejado acumulado pode sinalizar antecipação de compras, baixa produtividade ou estouro; confirme a causa antes de decidir. Registre cada fechamento mensal sem substituir o histórico anterior.</x:v>
      </x:c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G1"/>
    <x:mergeCell ref="A2:G2"/>
    <x:mergeCell ref="A19:G19"/>
    <x:mergeCell ref="A20:G24"/>
  </x:mergeCells>
  <x:conditionalFormatting sqref="D5:D16">
    <x:cfRule type="expression" dxfId="3" priority="1">
      <x:formula>$D5&lt;-0.05</x:formula>
    </x:cfRule>
  </x:conditionalFormatting>
  <x:conditionalFormatting sqref="G5:G16">
    <x:cfRule type="expression" dxfId="4" priority="2">
      <x:formula>$G5&lt;0</x:formula>
    </x:cfRule>
  </x:conditionalFormatting>
  <x:pageMargins left="0.7" right="0.7" top="0.75" bottom="0.75" header="0.3" footer="0.3"/>
  <x:drawing xmlns:r="http://schemas.openxmlformats.org/officeDocument/2006/relationships" r:id="Rc1b7e9649a38462d"/>
</x:worksheet>
</file>

<file path=xl/worksheets/sheet4.xml><?xml version="1.0" encoding="utf-8"?>
<x:worksheet xmlns:x="http://schemas.openxmlformats.org/spreadsheetml/2006/main">
  <x:sheetPr>
    <x:tabColor rgb="FFE39A2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41" hidden="0" customWidth="1"/>
    <x:col min="4" max="4" width="47" hidden="0" customWidth="1"/>
    <x:col min="5" max="5" width="25" hidden="0" customWidth="1"/>
    <x:col min="6" max="6" width="16" hidden="0" customWidth="1"/>
    <x:col min="7" max="7" width="17" hidden="0" customWidth="1"/>
    <x:col min="8" max="8" width="16" hidden="0" customWidth="1"/>
    <x:col min="9" max="9" width="16" hidden="0" customWidth="1"/>
    <x:col min="10" max="10" width="20" hidden="0" customWidth="1"/>
    <x:col min="11" max="11" width="16" hidden="0" customWidth="1"/>
    <x:col min="12" max="12" width="18" hidden="0" customWidth="1"/>
    <x:col min="13" max="13" width="42" hidden="0" customWidth="1"/>
  </x:cols>
  <x:sheetData>
    <x:row r="1" ht="34" customHeight="1">
      <x:c r="A1" s="4" t="str">
        <x:v>PLANO DE AÇÃO PARA DESVIOS DA OBRA</x:v>
      </x:c>
      <x:c r="B1" s="4" t="str">
        <x:v>PLANO DE AÇÃO PARA DESVIOS DA OBRA</x:v>
      </x:c>
      <x:c r="C1" s="4" t="str">
        <x:v>PLANO DE AÇÃO PARA DESVIOS DA OBRA</x:v>
      </x:c>
      <x:c r="D1" s="4" t="str">
        <x:v>PLANO DE AÇÃO PARA DESVIOS DA OBRA</x:v>
      </x:c>
      <x:c r="E1" s="4" t="str">
        <x:v>PLANO DE AÇÃO PARA DESVIOS DA OBRA</x:v>
      </x:c>
      <x:c r="F1" s="4" t="str">
        <x:v>PLANO DE AÇÃO PARA DESVIOS DA OBRA</x:v>
      </x:c>
      <x:c r="G1" s="4" t="str">
        <x:v>PLANO DE AÇÃO PARA DESVIOS DA OBRA</x:v>
      </x:c>
      <x:c r="H1" s="4" t="str">
        <x:v>PLANO DE AÇÃO PARA DESVIOS DA OBRA</x:v>
      </x:c>
      <x:c r="I1" s="4" t="str">
        <x:v>PLANO DE AÇÃO PARA DESVIOS DA OBRA</x:v>
      </x:c>
      <x:c r="J1" s="4" t="str">
        <x:v>PLANO DE AÇÃO PARA DESVIOS DA OBRA</x:v>
      </x:c>
      <x:c r="K1" s="4" t="str">
        <x:v>PLANO DE AÇÃO PARA DESVIOS DA OBRA</x:v>
      </x:c>
      <x:c r="L1" s="4" t="str">
        <x:v>PLANO DE AÇÃO PARA DESVIOS DA OBRA</x:v>
      </x:c>
      <x:c r="M1" s="4" t="str">
        <x:v>PLANO DE AÇÃO PARA DESVIOS DA OBRA</x:v>
      </x:c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Transforme alertas do cronograma em ações com dono, prazo e evidência. Atrasos são calculados pela data de análise.</x:v>
      </x:c>
      <x:c r="B2" s="8" t="str">
        <x:v>Transforme alertas do cronograma em ações com dono, prazo e evidência. Atrasos são calculados pela data de análise.</x:v>
      </x:c>
      <x:c r="C2" s="8" t="str">
        <x:v>Transforme alertas do cronograma em ações com dono, prazo e evidência. Atrasos são calculados pela data de análise.</x:v>
      </x:c>
      <x:c r="D2" s="8" t="str">
        <x:v>Transforme alertas do cronograma em ações com dono, prazo e evidência. Atrasos são calculados pela data de análise.</x:v>
      </x:c>
      <x:c r="E2" s="8" t="str">
        <x:v>Transforme alertas do cronograma em ações com dono, prazo e evidência. Atrasos são calculados pela data de análise.</x:v>
      </x:c>
      <x:c r="F2" s="8" t="str">
        <x:v>Transforme alertas do cronograma em ações com dono, prazo e evidência. Atrasos são calculados pela data de análise.</x:v>
      </x:c>
      <x:c r="G2" s="8" t="str">
        <x:v>Transforme alertas do cronograma em ações com dono, prazo e evidência. Atrasos são calculados pela data de análise.</x:v>
      </x:c>
      <x:c r="H2" s="8" t="str">
        <x:v>Transforme alertas do cronograma em ações com dono, prazo e evidência. Atrasos são calculados pela data de análise.</x:v>
      </x:c>
      <x:c r="I2" s="8" t="str">
        <x:v>Transforme alertas do cronograma em ações com dono, prazo e evidência. Atrasos são calculados pela data de análise.</x:v>
      </x:c>
      <x:c r="J2" s="8" t="str">
        <x:v>Transforme alertas do cronograma em ações com dono, prazo e evidência. Atrasos são calculados pela data de análise.</x:v>
      </x:c>
      <x:c r="K2" s="8" t="str">
        <x:v>Transforme alertas do cronograma em ações com dono, prazo e evidência. Atrasos são calculados pela data de análise.</x:v>
      </x:c>
      <x:c r="L2" s="8" t="str">
        <x:v>Transforme alertas do cronograma em ações com dono, prazo e evidência. Atrasos são calculados pela data de análise.</x:v>
      </x:c>
      <x:c r="M2" s="8" t="str">
        <x:v>Transforme alertas do cronograma em ações com dono, prazo e evidência. Atrasos são calculados pela data de análise.</x:v>
      </x:c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8" customHeight="1">
      <x:c r="A4" s="22" t="str">
        <x:v>ID ação</x:v>
      </x:c>
      <x:c r="B4" s="23" t="str">
        <x:v>ID atividade</x:v>
      </x:c>
      <x:c r="C4" s="23" t="str">
        <x:v>Problema / causa</x:v>
      </x:c>
      <x:c r="D4" s="23" t="str">
        <x:v>Ação corretiva</x:v>
      </x:c>
      <x:c r="E4" s="23" t="str">
        <x:v>Responsável</x:v>
      </x:c>
      <x:c r="F4" s="23" t="str">
        <x:v>Prioridade</x:v>
      </x:c>
      <x:c r="G4" s="23" t="str">
        <x:v>Tipo</x:v>
      </x:c>
      <x:c r="H4" s="23" t="str">
        <x:v>Abertura</x:v>
      </x:c>
      <x:c r="I4" s="23" t="str">
        <x:v>Prazo</x:v>
      </x:c>
      <x:c r="J4" s="23" t="str">
        <x:v>Status</x:v>
      </x:c>
      <x:c r="K4" s="23" t="str">
        <x:v>Conclusão</x:v>
      </x:c>
      <x:c r="L4" s="23" t="str">
        <x:v>Dias em atraso</x:v>
      </x:c>
      <x:c r="M4" s="24" t="str">
        <x:v>Evidência / observação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73" t="str">
        <x:v>PA-001</x:v>
      </x:c>
      <x:c r="B5" s="73" t="str">
        <x:v>ATV-004</x:v>
      </x:c>
      <x:c r="C5" s="73" t="str">
        <x:v>Pendência de alvenaria no 8º pavimento</x:v>
      </x:c>
      <x:c r="D5" s="73" t="str">
        <x:v>Reforçar equipe e liberar frente em três dias</x:v>
      </x:c>
      <x:c r="E5" s="73" t="str">
        <x:v>Equipe Civil</x:v>
      </x:c>
      <x:c r="F5" s="73" t="str">
        <x:v>Alta</x:v>
      </x:c>
      <x:c r="G5" s="73" t="str">
        <x:v>Prazo</x:v>
      </x:c>
      <x:c r="H5" s="74" t="n">
        <x:v>46286</x:v>
      </x:c>
      <x:c r="I5" s="74" t="n">
        <x:v>46295</x:v>
      </x:c>
      <x:c r="J5" s="74" t="str">
        <x:v>Em andamento</x:v>
      </x:c>
      <x:c r="K5" s="74"/>
      <x:c r="L5" s="39" t="n">
        <x:f>IF($A5="","",IF($J5="Concluída",MAX(0,$K5-$I5),IF(OR($J5="Cancelada",$I5=""),0,MAX(0,Listas!$B$6-$I5))))</x:f>
        <x:v>0</x:v>
      </x:c>
      <x:c r="M5" s="27" t="str">
        <x:v>Equipe adicional mobilizada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73" t="str">
        <x:v>PA-002</x:v>
      </x:c>
      <x:c r="B6" s="73" t="str">
        <x:v>ATV-005</x:v>
      </x:c>
      <x:c r="C6" s="73" t="str">
        <x:v>Entrega atrasada da manta impermeável</x:v>
      </x:c>
      <x:c r="D6" s="73" t="str">
        <x:v>Negociar entrega parcial e priorizar área técnica</x:v>
      </x:c>
      <x:c r="E6" s="73" t="str">
        <x:v>Construtora Alfa</x:v>
      </x:c>
      <x:c r="F6" s="73" t="str">
        <x:v>Crítica</x:v>
      </x:c>
      <x:c r="G6" s="73" t="str">
        <x:v>Suprimento</x:v>
      </x:c>
      <x:c r="H6" s="74" t="n">
        <x:v>46283</x:v>
      </x:c>
      <x:c r="I6" s="74" t="n">
        <x:v>46290</x:v>
      </x:c>
      <x:c r="J6" s="74" t="str">
        <x:v>Em andamento</x:v>
      </x:c>
      <x:c r="K6" s="74"/>
      <x:c r="L6" s="39" t="n">
        <x:f>IF($A6="","",IF($J6="Concluída",MAX(0,$K6-$I6),IF(OR($J6="Cancelada",$I6=""),0,MAX(0,Listas!$B$6-$I6))))</x:f>
        <x:v>3</x:v>
      </x:c>
      <x:c r="M6" s="27" t="str">
        <x:v>Fornecedor confirmou lote parcial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73" t="str">
        <x:v>PA-003</x:v>
      </x:c>
      <x:c r="B7" s="73" t="str">
        <x:v>ATV-005</x:v>
      </x:c>
      <x:c r="C7" s="73" t="str">
        <x:v>Custo da cobertura acima do valor agregado</x:v>
      </x:c>
      <x:c r="D7" s="73" t="str">
        <x:v>Revisar produtividade e medições da subcontratada</x:v>
      </x:c>
      <x:c r="E7" s="73" t="str">
        <x:v>Eng. Marina Lopes</x:v>
      </x:c>
      <x:c r="F7" s="73" t="str">
        <x:v>Alta</x:v>
      </x:c>
      <x:c r="G7" s="73" t="str">
        <x:v>Custo</x:v>
      </x:c>
      <x:c r="H7" s="74" t="n">
        <x:v>46287</x:v>
      </x:c>
      <x:c r="I7" s="74" t="n">
        <x:v>46297</x:v>
      </x:c>
      <x:c r="J7" s="74" t="str">
        <x:v>Pendente</x:v>
      </x:c>
      <x:c r="K7" s="74"/>
      <x:c r="L7" s="39" t="n">
        <x:f>IF($A7="","",IF($J7="Concluída",MAX(0,$K7-$I7),IF(OR($J7="Cancelada",$I7=""),0,MAX(0,Listas!$B$6-$I7))))</x:f>
        <x:v>0</x:v>
      </x:c>
      <x:c r="M7" s="27" t="str">
        <x:v>Aguardando memória de medição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73" t="str">
        <x:v>PA-004</x:v>
      </x:c>
      <x:c r="B8" s="73" t="str">
        <x:v>ATV-007</x:v>
      </x:c>
      <x:c r="C8" s="73" t="str">
        <x:v>Teste de pressão ainda não executado</x:v>
      </x:c>
      <x:c r="D8" s="73" t="str">
        <x:v>Reservar bomba e executar teste por setores</x:v>
      </x:c>
      <x:c r="E8" s="73" t="str">
        <x:v>Equipe Instalações</x:v>
      </x:c>
      <x:c r="F8" s="73" t="str">
        <x:v>Alta</x:v>
      </x:c>
      <x:c r="G8" s="73" t="str">
        <x:v>Qualidade</x:v>
      </x:c>
      <x:c r="H8" s="74" t="n">
        <x:v>46289</x:v>
      </x:c>
      <x:c r="I8" s="74" t="n">
        <x:v>46296</x:v>
      </x:c>
      <x:c r="J8" s="74" t="str">
        <x:v>Em andamento</x:v>
      </x:c>
      <x:c r="K8" s="74"/>
      <x:c r="L8" s="39" t="n">
        <x:f>IF($A8="","",IF($J8="Concluída",MAX(0,$K8-$I8),IF(OR($J8="Cancelada",$I8=""),0,MAX(0,Listas!$B$6-$I8))))</x:f>
        <x:v>0</x:v>
      </x:c>
      <x:c r="M8" s="27" t="str">
        <x:v>Equipamento reservado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73" t="str">
        <x:v>PA-005</x:v>
      </x:c>
      <x:c r="B9" s="73" t="str">
        <x:v>ATV-008</x:v>
      </x:c>
      <x:c r="C9" s="73" t="str">
        <x:v>Liberação parcial de frentes de revestimento</x:v>
      </x:c>
      <x:c r="D9" s="73" t="str">
        <x:v>Sequenciar apartamentos por pavimento concluído</x:v>
      </x:c>
      <x:c r="E9" s="73" t="str">
        <x:v>Equipe Acabamentos</x:v>
      </x:c>
      <x:c r="F9" s="73" t="str">
        <x:v>Média</x:v>
      </x:c>
      <x:c r="G9" s="73" t="str">
        <x:v>Prazo</x:v>
      </x:c>
      <x:c r="H9" s="74" t="n">
        <x:v>46290</x:v>
      </x:c>
      <x:c r="I9" s="74" t="n">
        <x:v>46300</x:v>
      </x:c>
      <x:c r="J9" s="74" t="str">
        <x:v>Pendente</x:v>
      </x:c>
      <x:c r="K9" s="74"/>
      <x:c r="L9" s="39" t="n">
        <x:f>IF($A9="","",IF($J9="Concluída",MAX(0,$K9-$I9),IF(OR($J9="Cancelada",$I9=""),0,MAX(0,Listas!$B$6-$I9))))</x:f>
        <x:v>0</x:v>
      </x:c>
      <x:c r="M9" s="27" t="str">
        <x:v>Mapa de frentes em elaboração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73" t="str">
        <x:v>PA-006</x:v>
      </x:c>
      <x:c r="B10" s="73" t="str">
        <x:v>ATV-010</x:v>
      </x:c>
      <x:c r="C10" s="73" t="str">
        <x:v>Risco de atraso na fabricação de esquadrias</x:v>
      </x:c>
      <x:c r="D10" s="73" t="str">
        <x:v>Antecipar inspeção na fábrica e validar lote piloto</x:v>
      </x:c>
      <x:c r="E10" s="73" t="str">
        <x:v>Fornecedor Externo</x:v>
      </x:c>
      <x:c r="F10" s="73" t="str">
        <x:v>Crítica</x:v>
      </x:c>
      <x:c r="G10" s="73" t="str">
        <x:v>Suprimento</x:v>
      </x:c>
      <x:c r="H10" s="74" t="n">
        <x:v>46285</x:v>
      </x:c>
      <x:c r="I10" s="74" t="n">
        <x:v>46292</x:v>
      </x:c>
      <x:c r="J10" s="74" t="str">
        <x:v>Concluída</x:v>
      </x:c>
      <x:c r="K10" s="74" t="n">
        <x:v>46291</x:v>
      </x:c>
      <x:c r="L10" s="39" t="n">
        <x:f>IF($A10="","",IF($J10="Concluída",MAX(0,$K10-$I10),IF(OR($J10="Cancelada",$I10=""),0,MAX(0,Listas!$B$6-$I10))))</x:f>
        <x:v>0</x:v>
      </x:c>
      <x:c r="M10" s="27" t="str">
        <x:v>Lote piloto aprovado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73"/>
      <x:c r="B11" s="73"/>
      <x:c r="C11" s="73"/>
      <x:c r="D11" s="73"/>
      <x:c r="E11" s="73"/>
      <x:c r="F11" s="73"/>
      <x:c r="G11" s="73"/>
      <x:c r="H11" s="74"/>
      <x:c r="I11" s="74"/>
      <x:c r="J11" s="74"/>
      <x:c r="K11" s="74"/>
      <x:c r="L11" s="39" t="str">
        <x:f>IF($A11="","",IF($J11="Concluída",MAX(0,$K11-$I11),IF(OR($J11="Cancelada",$I11=""),0,MAX(0,Listas!$B$6-$I11))))</x:f>
      </x:c>
      <x:c r="M11" s="27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73"/>
      <x:c r="B12" s="73"/>
      <x:c r="C12" s="73"/>
      <x:c r="D12" s="73"/>
      <x:c r="E12" s="73"/>
      <x:c r="F12" s="73"/>
      <x:c r="G12" s="73"/>
      <x:c r="H12" s="74"/>
      <x:c r="I12" s="74"/>
      <x:c r="J12" s="74"/>
      <x:c r="K12" s="74"/>
      <x:c r="L12" s="39" t="str">
        <x:f>IF($A12="","",IF($J12="Concluída",MAX(0,$K12-$I12),IF(OR($J12="Cancelada",$I12=""),0,MAX(0,Listas!$B$6-$I12))))</x:f>
      </x:c>
      <x:c r="M12" s="27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73"/>
      <x:c r="B13" s="73"/>
      <x:c r="C13" s="73"/>
      <x:c r="D13" s="73"/>
      <x:c r="E13" s="73"/>
      <x:c r="F13" s="73"/>
      <x:c r="G13" s="73"/>
      <x:c r="H13" s="74"/>
      <x:c r="I13" s="74"/>
      <x:c r="J13" s="74"/>
      <x:c r="K13" s="74"/>
      <x:c r="L13" s="39" t="str">
        <x:f>IF($A13="","",IF($J13="Concluída",MAX(0,$K13-$I13),IF(OR($J13="Cancelada",$I13=""),0,MAX(0,Listas!$B$6-$I13))))</x:f>
      </x:c>
      <x:c r="M13" s="27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73"/>
      <x:c r="B14" s="73"/>
      <x:c r="C14" s="73"/>
      <x:c r="D14" s="73"/>
      <x:c r="E14" s="73"/>
      <x:c r="F14" s="73"/>
      <x:c r="G14" s="73"/>
      <x:c r="H14" s="74"/>
      <x:c r="I14" s="74"/>
      <x:c r="J14" s="74"/>
      <x:c r="K14" s="74"/>
      <x:c r="L14" s="39" t="str">
        <x:f>IF($A14="","",IF($J14="Concluída",MAX(0,$K14-$I14),IF(OR($J14="Cancelada",$I14=""),0,MAX(0,Listas!$B$6-$I14))))</x:f>
      </x:c>
      <x:c r="M14" s="27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73"/>
      <x:c r="B15" s="73"/>
      <x:c r="C15" s="73"/>
      <x:c r="D15" s="73"/>
      <x:c r="E15" s="73"/>
      <x:c r="F15" s="73"/>
      <x:c r="G15" s="73"/>
      <x:c r="H15" s="74"/>
      <x:c r="I15" s="74"/>
      <x:c r="J15" s="74"/>
      <x:c r="K15" s="74"/>
      <x:c r="L15" s="39" t="str">
        <x:f>IF($A15="","",IF($J15="Concluída",MAX(0,$K15-$I15),IF(OR($J15="Cancelada",$I15=""),0,MAX(0,Listas!$B$6-$I15))))</x:f>
      </x:c>
      <x:c r="M15" s="27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73"/>
      <x:c r="B16" s="73"/>
      <x:c r="C16" s="73"/>
      <x:c r="D16" s="73"/>
      <x:c r="E16" s="73"/>
      <x:c r="F16" s="73"/>
      <x:c r="G16" s="73"/>
      <x:c r="H16" s="74"/>
      <x:c r="I16" s="74"/>
      <x:c r="J16" s="74"/>
      <x:c r="K16" s="74"/>
      <x:c r="L16" s="39" t="str">
        <x:f>IF($A16="","",IF($J16="Concluída",MAX(0,$K16-$I16),IF(OR($J16="Cancelada",$I16=""),0,MAX(0,Listas!$B$6-$I16))))</x:f>
      </x:c>
      <x:c r="M16" s="27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73"/>
      <x:c r="B17" s="73"/>
      <x:c r="C17" s="73"/>
      <x:c r="D17" s="73"/>
      <x:c r="E17" s="73"/>
      <x:c r="F17" s="73"/>
      <x:c r="G17" s="73"/>
      <x:c r="H17" s="74"/>
      <x:c r="I17" s="74"/>
      <x:c r="J17" s="74"/>
      <x:c r="K17" s="74"/>
      <x:c r="L17" s="39" t="str">
        <x:f>IF($A17="","",IF($J17="Concluída",MAX(0,$K17-$I17),IF(OR($J17="Cancelada",$I17=""),0,MAX(0,Listas!$B$6-$I17))))</x:f>
      </x:c>
      <x:c r="M17" s="27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73"/>
      <x:c r="B18" s="73"/>
      <x:c r="C18" s="73"/>
      <x:c r="D18" s="73"/>
      <x:c r="E18" s="73"/>
      <x:c r="F18" s="73"/>
      <x:c r="G18" s="73"/>
      <x:c r="H18" s="74"/>
      <x:c r="I18" s="74"/>
      <x:c r="J18" s="74"/>
      <x:c r="K18" s="74"/>
      <x:c r="L18" s="39" t="str">
        <x:f>IF($A18="","",IF($J18="Concluída",MAX(0,$K18-$I18),IF(OR($J18="Cancelada",$I18=""),0,MAX(0,Listas!$B$6-$I18))))</x:f>
      </x:c>
      <x:c r="M18" s="27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73"/>
      <x:c r="B19" s="73"/>
      <x:c r="C19" s="73"/>
      <x:c r="D19" s="73"/>
      <x:c r="E19" s="73"/>
      <x:c r="F19" s="73"/>
      <x:c r="G19" s="73"/>
      <x:c r="H19" s="74"/>
      <x:c r="I19" s="74"/>
      <x:c r="J19" s="74"/>
      <x:c r="K19" s="74"/>
      <x:c r="L19" s="39" t="str">
        <x:f>IF($A19="","",IF($J19="Concluída",MAX(0,$K19-$I19),IF(OR($J19="Cancelada",$I19=""),0,MAX(0,Listas!$B$6-$I19))))</x:f>
      </x:c>
      <x:c r="M19" s="27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73"/>
      <x:c r="B20" s="73"/>
      <x:c r="C20" s="73"/>
      <x:c r="D20" s="73"/>
      <x:c r="E20" s="73"/>
      <x:c r="F20" s="73"/>
      <x:c r="G20" s="73"/>
      <x:c r="H20" s="74"/>
      <x:c r="I20" s="74"/>
      <x:c r="J20" s="74"/>
      <x:c r="K20" s="74"/>
      <x:c r="L20" s="39" t="str">
        <x:f>IF($A20="","",IF($J20="Concluída",MAX(0,$K20-$I20),IF(OR($J20="Cancelada",$I20=""),0,MAX(0,Listas!$B$6-$I20))))</x:f>
      </x:c>
      <x:c r="M20" s="27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73"/>
      <x:c r="B21" s="73"/>
      <x:c r="C21" s="73"/>
      <x:c r="D21" s="73"/>
      <x:c r="E21" s="73"/>
      <x:c r="F21" s="73"/>
      <x:c r="G21" s="73"/>
      <x:c r="H21" s="74"/>
      <x:c r="I21" s="74"/>
      <x:c r="J21" s="74"/>
      <x:c r="K21" s="74"/>
      <x:c r="L21" s="39" t="str">
        <x:f>IF($A21="","",IF($J21="Concluída",MAX(0,$K21-$I21),IF(OR($J21="Cancelada",$I21=""),0,MAX(0,Listas!$B$6-$I21))))</x:f>
      </x:c>
      <x:c r="M21" s="27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73"/>
      <x:c r="B22" s="73"/>
      <x:c r="C22" s="73"/>
      <x:c r="D22" s="73"/>
      <x:c r="E22" s="73"/>
      <x:c r="F22" s="73"/>
      <x:c r="G22" s="73"/>
      <x:c r="H22" s="74"/>
      <x:c r="I22" s="74"/>
      <x:c r="J22" s="74"/>
      <x:c r="K22" s="74"/>
      <x:c r="L22" s="39" t="str">
        <x:f>IF($A22="","",IF($J22="Concluída",MAX(0,$K22-$I22),IF(OR($J22="Cancelada",$I22=""),0,MAX(0,Listas!$B$6-$I22))))</x:f>
      </x:c>
      <x:c r="M22" s="27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73"/>
      <x:c r="B23" s="73"/>
      <x:c r="C23" s="73"/>
      <x:c r="D23" s="73"/>
      <x:c r="E23" s="73"/>
      <x:c r="F23" s="73"/>
      <x:c r="G23" s="73"/>
      <x:c r="H23" s="74"/>
      <x:c r="I23" s="74"/>
      <x:c r="J23" s="74"/>
      <x:c r="K23" s="74"/>
      <x:c r="L23" s="39" t="str">
        <x:f>IF($A23="","",IF($J23="Concluída",MAX(0,$K23-$I23),IF(OR($J23="Cancelada",$I23=""),0,MAX(0,Listas!$B$6-$I23))))</x:f>
      </x:c>
      <x:c r="M23" s="27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73"/>
      <x:c r="B24" s="73"/>
      <x:c r="C24" s="73"/>
      <x:c r="D24" s="73"/>
      <x:c r="E24" s="73"/>
      <x:c r="F24" s="73"/>
      <x:c r="G24" s="73"/>
      <x:c r="H24" s="74"/>
      <x:c r="I24" s="74"/>
      <x:c r="J24" s="74"/>
      <x:c r="K24" s="74"/>
      <x:c r="L24" s="39" t="str">
        <x:f>IF($A24="","",IF($J24="Concluída",MAX(0,$K24-$I24),IF(OR($J24="Cancelada",$I24=""),0,MAX(0,Listas!$B$6-$I24))))</x:f>
      </x:c>
      <x:c r="M24" s="27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73"/>
      <x:c r="B25" s="73"/>
      <x:c r="C25" s="73"/>
      <x:c r="D25" s="73"/>
      <x:c r="E25" s="73"/>
      <x:c r="F25" s="73"/>
      <x:c r="G25" s="73"/>
      <x:c r="H25" s="74"/>
      <x:c r="I25" s="74"/>
      <x:c r="J25" s="74"/>
      <x:c r="K25" s="74"/>
      <x:c r="L25" s="39" t="str">
        <x:f>IF($A25="","",IF($J25="Concluída",MAX(0,$K25-$I25),IF(OR($J25="Cancelada",$I25=""),0,MAX(0,Listas!$B$6-$I25))))</x:f>
      </x:c>
      <x:c r="M25" s="27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73"/>
      <x:c r="B26" s="73"/>
      <x:c r="C26" s="73"/>
      <x:c r="D26" s="73"/>
      <x:c r="E26" s="73"/>
      <x:c r="F26" s="73"/>
      <x:c r="G26" s="73"/>
      <x:c r="H26" s="74"/>
      <x:c r="I26" s="74"/>
      <x:c r="J26" s="74"/>
      <x:c r="K26" s="74"/>
      <x:c r="L26" s="39" t="str">
        <x:f>IF($A26="","",IF($J26="Concluída",MAX(0,$K26-$I26),IF(OR($J26="Cancelada",$I26=""),0,MAX(0,Listas!$B$6-$I26))))</x:f>
      </x:c>
      <x:c r="M26" s="27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73"/>
      <x:c r="B27" s="73"/>
      <x:c r="C27" s="73"/>
      <x:c r="D27" s="73"/>
      <x:c r="E27" s="73"/>
      <x:c r="F27" s="73"/>
      <x:c r="G27" s="73"/>
      <x:c r="H27" s="74"/>
      <x:c r="I27" s="74"/>
      <x:c r="J27" s="74"/>
      <x:c r="K27" s="74"/>
      <x:c r="L27" s="39" t="str">
        <x:f>IF($A27="","",IF($J27="Concluída",MAX(0,$K27-$I27),IF(OR($J27="Cancelada",$I27=""),0,MAX(0,Listas!$B$6-$I27))))</x:f>
      </x:c>
      <x:c r="M27" s="27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73"/>
      <x:c r="B28" s="73"/>
      <x:c r="C28" s="73"/>
      <x:c r="D28" s="73"/>
      <x:c r="E28" s="73"/>
      <x:c r="F28" s="73"/>
      <x:c r="G28" s="73"/>
      <x:c r="H28" s="74"/>
      <x:c r="I28" s="74"/>
      <x:c r="J28" s="74"/>
      <x:c r="K28" s="74"/>
      <x:c r="L28" s="39" t="str">
        <x:f>IF($A28="","",IF($J28="Concluída",MAX(0,$K28-$I28),IF(OR($J28="Cancelada",$I28=""),0,MAX(0,Listas!$B$6-$I28))))</x:f>
      </x:c>
      <x:c r="M28" s="27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73"/>
      <x:c r="B29" s="73"/>
      <x:c r="C29" s="73"/>
      <x:c r="D29" s="73"/>
      <x:c r="E29" s="73"/>
      <x:c r="F29" s="73"/>
      <x:c r="G29" s="73"/>
      <x:c r="H29" s="74"/>
      <x:c r="I29" s="74"/>
      <x:c r="J29" s="74"/>
      <x:c r="K29" s="74"/>
      <x:c r="L29" s="39" t="str">
        <x:f>IF($A29="","",IF($J29="Concluída",MAX(0,$K29-$I29),IF(OR($J29="Cancelada",$I29=""),0,MAX(0,Listas!$B$6-$I29))))</x:f>
      </x:c>
      <x:c r="M29" s="27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73"/>
      <x:c r="B30" s="73"/>
      <x:c r="C30" s="73"/>
      <x:c r="D30" s="73"/>
      <x:c r="E30" s="73"/>
      <x:c r="F30" s="73"/>
      <x:c r="G30" s="73"/>
      <x:c r="H30" s="74"/>
      <x:c r="I30" s="74"/>
      <x:c r="J30" s="74"/>
      <x:c r="K30" s="74"/>
      <x:c r="L30" s="39" t="str">
        <x:f>IF($A30="","",IF($J30="Concluída",MAX(0,$K30-$I30),IF(OR($J30="Cancelada",$I30=""),0,MAX(0,Listas!$B$6-$I30))))</x:f>
      </x:c>
      <x:c r="M30" s="27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73"/>
      <x:c r="B31" s="73"/>
      <x:c r="C31" s="73"/>
      <x:c r="D31" s="73"/>
      <x:c r="E31" s="73"/>
      <x:c r="F31" s="73"/>
      <x:c r="G31" s="73"/>
      <x:c r="H31" s="74"/>
      <x:c r="I31" s="74"/>
      <x:c r="J31" s="74"/>
      <x:c r="K31" s="74"/>
      <x:c r="L31" s="39" t="str">
        <x:f>IF($A31="","",IF($J31="Concluída",MAX(0,$K31-$I31),IF(OR($J31="Cancelada",$I31=""),0,MAX(0,Listas!$B$6-$I31))))</x:f>
      </x:c>
      <x:c r="M31" s="27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73"/>
      <x:c r="B32" s="73"/>
      <x:c r="C32" s="73"/>
      <x:c r="D32" s="73"/>
      <x:c r="E32" s="73"/>
      <x:c r="F32" s="73"/>
      <x:c r="G32" s="73"/>
      <x:c r="H32" s="74"/>
      <x:c r="I32" s="74"/>
      <x:c r="J32" s="74"/>
      <x:c r="K32" s="74"/>
      <x:c r="L32" s="39" t="str">
        <x:f>IF($A32="","",IF($J32="Concluída",MAX(0,$K32-$I32),IF(OR($J32="Cancelada",$I32=""),0,MAX(0,Listas!$B$6-$I32))))</x:f>
      </x:c>
      <x:c r="M32" s="27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73"/>
      <x:c r="B33" s="73"/>
      <x:c r="C33" s="73"/>
      <x:c r="D33" s="73"/>
      <x:c r="E33" s="73"/>
      <x:c r="F33" s="73"/>
      <x:c r="G33" s="73"/>
      <x:c r="H33" s="74"/>
      <x:c r="I33" s="74"/>
      <x:c r="J33" s="74"/>
      <x:c r="K33" s="74"/>
      <x:c r="L33" s="39" t="str">
        <x:f>IF($A33="","",IF($J33="Concluída",MAX(0,$K33-$I33),IF(OR($J33="Cancelada",$I33=""),0,MAX(0,Listas!$B$6-$I33))))</x:f>
      </x:c>
      <x:c r="M33" s="27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73"/>
      <x:c r="B34" s="73"/>
      <x:c r="C34" s="73"/>
      <x:c r="D34" s="73"/>
      <x:c r="E34" s="73"/>
      <x:c r="F34" s="73"/>
      <x:c r="G34" s="73"/>
      <x:c r="H34" s="74"/>
      <x:c r="I34" s="74"/>
      <x:c r="J34" s="74"/>
      <x:c r="K34" s="74"/>
      <x:c r="L34" s="39" t="str">
        <x:f>IF($A34="","",IF($J34="Concluída",MAX(0,$K34-$I34),IF(OR($J34="Cancelada",$I34=""),0,MAX(0,Listas!$B$6-$I34))))</x:f>
      </x:c>
      <x:c r="M34" s="27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73"/>
      <x:c r="B35" s="73"/>
      <x:c r="C35" s="73"/>
      <x:c r="D35" s="73"/>
      <x:c r="E35" s="73"/>
      <x:c r="F35" s="73"/>
      <x:c r="G35" s="73"/>
      <x:c r="H35" s="74"/>
      <x:c r="I35" s="74"/>
      <x:c r="J35" s="74"/>
      <x:c r="K35" s="74"/>
      <x:c r="L35" s="39" t="str">
        <x:f>IF($A35="","",IF($J35="Concluída",MAX(0,$K35-$I35),IF(OR($J35="Cancelada",$I35=""),0,MAX(0,Listas!$B$6-$I35))))</x:f>
      </x:c>
      <x:c r="M35" s="27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73"/>
      <x:c r="B36" s="73"/>
      <x:c r="C36" s="73"/>
      <x:c r="D36" s="73"/>
      <x:c r="E36" s="73"/>
      <x:c r="F36" s="73"/>
      <x:c r="G36" s="73"/>
      <x:c r="H36" s="74"/>
      <x:c r="I36" s="74"/>
      <x:c r="J36" s="74"/>
      <x:c r="K36" s="74"/>
      <x:c r="L36" s="39" t="str">
        <x:f>IF($A36="","",IF($J36="Concluída",MAX(0,$K36-$I36),IF(OR($J36="Cancelada",$I36=""),0,MAX(0,Listas!$B$6-$I36))))</x:f>
      </x:c>
      <x:c r="M36" s="27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73"/>
      <x:c r="B37" s="73"/>
      <x:c r="C37" s="73"/>
      <x:c r="D37" s="73"/>
      <x:c r="E37" s="73"/>
      <x:c r="F37" s="73"/>
      <x:c r="G37" s="73"/>
      <x:c r="H37" s="74"/>
      <x:c r="I37" s="74"/>
      <x:c r="J37" s="74"/>
      <x:c r="K37" s="74"/>
      <x:c r="L37" s="39" t="str">
        <x:f>IF($A37="","",IF($J37="Concluída",MAX(0,$K37-$I37),IF(OR($J37="Cancelada",$I37=""),0,MAX(0,Listas!$B$6-$I37))))</x:f>
      </x:c>
      <x:c r="M37" s="27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73"/>
      <x:c r="B38" s="73"/>
      <x:c r="C38" s="73"/>
      <x:c r="D38" s="73"/>
      <x:c r="E38" s="73"/>
      <x:c r="F38" s="73"/>
      <x:c r="G38" s="73"/>
      <x:c r="H38" s="74"/>
      <x:c r="I38" s="74"/>
      <x:c r="J38" s="74"/>
      <x:c r="K38" s="74"/>
      <x:c r="L38" s="39" t="str">
        <x:f>IF($A38="","",IF($J38="Concluída",MAX(0,$K38-$I38),IF(OR($J38="Cancelada",$I38=""),0,MAX(0,Listas!$B$6-$I38))))</x:f>
      </x:c>
      <x:c r="M38" s="27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73"/>
      <x:c r="B39" s="73"/>
      <x:c r="C39" s="73"/>
      <x:c r="D39" s="73"/>
      <x:c r="E39" s="73"/>
      <x:c r="F39" s="73"/>
      <x:c r="G39" s="73"/>
      <x:c r="H39" s="74"/>
      <x:c r="I39" s="74"/>
      <x:c r="J39" s="74"/>
      <x:c r="K39" s="74"/>
      <x:c r="L39" s="39" t="str">
        <x:f>IF($A39="","",IF($J39="Concluída",MAX(0,$K39-$I39),IF(OR($J39="Cancelada",$I39=""),0,MAX(0,Listas!$B$6-$I39))))</x:f>
      </x:c>
      <x:c r="M39" s="27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73"/>
      <x:c r="B40" s="73"/>
      <x:c r="C40" s="73"/>
      <x:c r="D40" s="73"/>
      <x:c r="E40" s="73"/>
      <x:c r="F40" s="73"/>
      <x:c r="G40" s="73"/>
      <x:c r="H40" s="74"/>
      <x:c r="I40" s="74"/>
      <x:c r="J40" s="74"/>
      <x:c r="K40" s="74"/>
      <x:c r="L40" s="39" t="str">
        <x:f>IF($A40="","",IF($J40="Concluída",MAX(0,$K40-$I40),IF(OR($J40="Cancelada",$I40=""),0,MAX(0,Listas!$B$6-$I40))))</x:f>
      </x:c>
      <x:c r="M40" s="27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73"/>
      <x:c r="B41" s="73"/>
      <x:c r="C41" s="73"/>
      <x:c r="D41" s="73"/>
      <x:c r="E41" s="73"/>
      <x:c r="F41" s="73"/>
      <x:c r="G41" s="73"/>
      <x:c r="H41" s="74"/>
      <x:c r="I41" s="74"/>
      <x:c r="J41" s="74"/>
      <x:c r="K41" s="74"/>
      <x:c r="L41" s="39" t="str">
        <x:f>IF($A41="","",IF($J41="Concluída",MAX(0,$K41-$I41),IF(OR($J41="Cancelada",$I41=""),0,MAX(0,Listas!$B$6-$I41))))</x:f>
      </x:c>
      <x:c r="M41" s="27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73"/>
      <x:c r="B42" s="73"/>
      <x:c r="C42" s="73"/>
      <x:c r="D42" s="73"/>
      <x:c r="E42" s="73"/>
      <x:c r="F42" s="73"/>
      <x:c r="G42" s="73"/>
      <x:c r="H42" s="74"/>
      <x:c r="I42" s="74"/>
      <x:c r="J42" s="74"/>
      <x:c r="K42" s="74"/>
      <x:c r="L42" s="39" t="str">
        <x:f>IF($A42="","",IF($J42="Concluída",MAX(0,$K42-$I42),IF(OR($J42="Cancelada",$I42=""),0,MAX(0,Listas!$B$6-$I42))))</x:f>
      </x:c>
      <x:c r="M42" s="27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73"/>
      <x:c r="B43" s="73"/>
      <x:c r="C43" s="73"/>
      <x:c r="D43" s="73"/>
      <x:c r="E43" s="73"/>
      <x:c r="F43" s="73"/>
      <x:c r="G43" s="73"/>
      <x:c r="H43" s="74"/>
      <x:c r="I43" s="74"/>
      <x:c r="J43" s="74"/>
      <x:c r="K43" s="74"/>
      <x:c r="L43" s="39" t="str">
        <x:f>IF($A43="","",IF($J43="Concluída",MAX(0,$K43-$I43),IF(OR($J43="Cancelada",$I43=""),0,MAX(0,Listas!$B$6-$I43))))</x:f>
      </x:c>
      <x:c r="M43" s="27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73"/>
      <x:c r="B44" s="73"/>
      <x:c r="C44" s="73"/>
      <x:c r="D44" s="73"/>
      <x:c r="E44" s="73"/>
      <x:c r="F44" s="73"/>
      <x:c r="G44" s="73"/>
      <x:c r="H44" s="74"/>
      <x:c r="I44" s="74"/>
      <x:c r="J44" s="74"/>
      <x:c r="K44" s="74"/>
      <x:c r="L44" s="39" t="str">
        <x:f>IF($A44="","",IF($J44="Concluída",MAX(0,$K44-$I44),IF(OR($J44="Cancelada",$I44=""),0,MAX(0,Listas!$B$6-$I44))))</x:f>
      </x:c>
      <x:c r="M44" s="27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73"/>
      <x:c r="B45" s="73"/>
      <x:c r="C45" s="73"/>
      <x:c r="D45" s="73"/>
      <x:c r="E45" s="73"/>
      <x:c r="F45" s="73"/>
      <x:c r="G45" s="73"/>
      <x:c r="H45" s="74"/>
      <x:c r="I45" s="74"/>
      <x:c r="J45" s="74"/>
      <x:c r="K45" s="74"/>
      <x:c r="L45" s="39" t="str">
        <x:f>IF($A45="","",IF($J45="Concluída",MAX(0,$K45-$I45),IF(OR($J45="Cancelada",$I45=""),0,MAX(0,Listas!$B$6-$I45))))</x:f>
      </x:c>
      <x:c r="M45" s="27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73"/>
      <x:c r="B46" s="73"/>
      <x:c r="C46" s="73"/>
      <x:c r="D46" s="73"/>
      <x:c r="E46" s="73"/>
      <x:c r="F46" s="73"/>
      <x:c r="G46" s="73"/>
      <x:c r="H46" s="74"/>
      <x:c r="I46" s="74"/>
      <x:c r="J46" s="74"/>
      <x:c r="K46" s="74"/>
      <x:c r="L46" s="39" t="str">
        <x:f>IF($A46="","",IF($J46="Concluída",MAX(0,$K46-$I46),IF(OR($J46="Cancelada",$I46=""),0,MAX(0,Listas!$B$6-$I46))))</x:f>
      </x:c>
      <x:c r="M46" s="27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73"/>
      <x:c r="B47" s="73"/>
      <x:c r="C47" s="73"/>
      <x:c r="D47" s="73"/>
      <x:c r="E47" s="73"/>
      <x:c r="F47" s="73"/>
      <x:c r="G47" s="73"/>
      <x:c r="H47" s="74"/>
      <x:c r="I47" s="74"/>
      <x:c r="J47" s="74"/>
      <x:c r="K47" s="74"/>
      <x:c r="L47" s="39" t="str">
        <x:f>IF($A47="","",IF($J47="Concluída",MAX(0,$K47-$I47),IF(OR($J47="Cancelada",$I47=""),0,MAX(0,Listas!$B$6-$I47))))</x:f>
      </x:c>
      <x:c r="M47" s="27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73"/>
      <x:c r="B48" s="73"/>
      <x:c r="C48" s="73"/>
      <x:c r="D48" s="73"/>
      <x:c r="E48" s="73"/>
      <x:c r="F48" s="73"/>
      <x:c r="G48" s="73"/>
      <x:c r="H48" s="74"/>
      <x:c r="I48" s="74"/>
      <x:c r="J48" s="74"/>
      <x:c r="K48" s="74"/>
      <x:c r="L48" s="39" t="str">
        <x:f>IF($A48="","",IF($J48="Concluída",MAX(0,$K48-$I48),IF(OR($J48="Cancelada",$I48=""),0,MAX(0,Listas!$B$6-$I48))))</x:f>
      </x:c>
      <x:c r="M48" s="27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73"/>
      <x:c r="B49" s="73"/>
      <x:c r="C49" s="73"/>
      <x:c r="D49" s="73"/>
      <x:c r="E49" s="73"/>
      <x:c r="F49" s="73"/>
      <x:c r="G49" s="73"/>
      <x:c r="H49" s="74"/>
      <x:c r="I49" s="74"/>
      <x:c r="J49" s="74"/>
      <x:c r="K49" s="74"/>
      <x:c r="L49" s="39" t="str">
        <x:f>IF($A49="","",IF($J49="Concluída",MAX(0,$K49-$I49),IF(OR($J49="Cancelada",$I49=""),0,MAX(0,Listas!$B$6-$I49))))</x:f>
      </x:c>
      <x:c r="M49" s="27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73"/>
      <x:c r="B50" s="73"/>
      <x:c r="C50" s="73"/>
      <x:c r="D50" s="73"/>
      <x:c r="E50" s="73"/>
      <x:c r="F50" s="73"/>
      <x:c r="G50" s="73"/>
      <x:c r="H50" s="74"/>
      <x:c r="I50" s="74"/>
      <x:c r="J50" s="74"/>
      <x:c r="K50" s="74"/>
      <x:c r="L50" s="39" t="str">
        <x:f>IF($A50="","",IF($J50="Concluída",MAX(0,$K50-$I50),IF(OR($J50="Cancelada",$I50=""),0,MAX(0,Listas!$B$6-$I50))))</x:f>
      </x:c>
      <x:c r="M50" s="27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73"/>
      <x:c r="B51" s="73"/>
      <x:c r="C51" s="73"/>
      <x:c r="D51" s="73"/>
      <x:c r="E51" s="73"/>
      <x:c r="F51" s="73"/>
      <x:c r="G51" s="73"/>
      <x:c r="H51" s="74"/>
      <x:c r="I51" s="74"/>
      <x:c r="J51" s="74"/>
      <x:c r="K51" s="74"/>
      <x:c r="L51" s="39" t="str">
        <x:f>IF($A51="","",IF($J51="Concluída",MAX(0,$K51-$I51),IF(OR($J51="Cancelada",$I51=""),0,MAX(0,Listas!$B$6-$I51))))</x:f>
      </x:c>
      <x:c r="M51" s="27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73"/>
      <x:c r="B52" s="73"/>
      <x:c r="C52" s="73"/>
      <x:c r="D52" s="73"/>
      <x:c r="E52" s="73"/>
      <x:c r="F52" s="73"/>
      <x:c r="G52" s="73"/>
      <x:c r="H52" s="74"/>
      <x:c r="I52" s="74"/>
      <x:c r="J52" s="74"/>
      <x:c r="K52" s="74"/>
      <x:c r="L52" s="39" t="str">
        <x:f>IF($A52="","",IF($J52="Concluída",MAX(0,$K52-$I52),IF(OR($J52="Cancelada",$I52=""),0,MAX(0,Listas!$B$6-$I52))))</x:f>
      </x:c>
      <x:c r="M52" s="27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73"/>
      <x:c r="B53" s="73"/>
      <x:c r="C53" s="73"/>
      <x:c r="D53" s="73"/>
      <x:c r="E53" s="73"/>
      <x:c r="F53" s="73"/>
      <x:c r="G53" s="73"/>
      <x:c r="H53" s="74"/>
      <x:c r="I53" s="74"/>
      <x:c r="J53" s="74"/>
      <x:c r="K53" s="74"/>
      <x:c r="L53" s="39" t="str">
        <x:f>IF($A53="","",IF($J53="Concluída",MAX(0,$K53-$I53),IF(OR($J53="Cancelada",$I53=""),0,MAX(0,Listas!$B$6-$I53))))</x:f>
      </x:c>
      <x:c r="M53" s="27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73"/>
      <x:c r="B54" s="73"/>
      <x:c r="C54" s="73"/>
      <x:c r="D54" s="73"/>
      <x:c r="E54" s="73"/>
      <x:c r="F54" s="73"/>
      <x:c r="G54" s="73"/>
      <x:c r="H54" s="74"/>
      <x:c r="I54" s="74"/>
      <x:c r="J54" s="74"/>
      <x:c r="K54" s="74"/>
      <x:c r="L54" s="39" t="str">
        <x:f>IF($A54="","",IF($J54="Concluída",MAX(0,$K54-$I54),IF(OR($J54="Cancelada",$I54=""),0,MAX(0,Listas!$B$6-$I54))))</x:f>
      </x:c>
      <x:c r="M54" s="27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73"/>
      <x:c r="B55" s="73"/>
      <x:c r="C55" s="73"/>
      <x:c r="D55" s="73"/>
      <x:c r="E55" s="73"/>
      <x:c r="F55" s="73"/>
      <x:c r="G55" s="73"/>
      <x:c r="H55" s="74"/>
      <x:c r="I55" s="74"/>
      <x:c r="J55" s="74"/>
      <x:c r="K55" s="74"/>
      <x:c r="L55" s="39" t="str">
        <x:f>IF($A55="","",IF($J55="Concluída",MAX(0,$K55-$I55),IF(OR($J55="Cancelada",$I55=""),0,MAX(0,Listas!$B$6-$I55))))</x:f>
      </x:c>
      <x:c r="M55" s="27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73"/>
      <x:c r="B56" s="73"/>
      <x:c r="C56" s="73"/>
      <x:c r="D56" s="73"/>
      <x:c r="E56" s="73"/>
      <x:c r="F56" s="73"/>
      <x:c r="G56" s="73"/>
      <x:c r="H56" s="74"/>
      <x:c r="I56" s="74"/>
      <x:c r="J56" s="74"/>
      <x:c r="K56" s="74"/>
      <x:c r="L56" s="39" t="str">
        <x:f>IF($A56="","",IF($J56="Concluída",MAX(0,$K56-$I56),IF(OR($J56="Cancelada",$I56=""),0,MAX(0,Listas!$B$6-$I56))))</x:f>
      </x:c>
      <x:c r="M56" s="27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73"/>
      <x:c r="B57" s="73"/>
      <x:c r="C57" s="73"/>
      <x:c r="D57" s="73"/>
      <x:c r="E57" s="73"/>
      <x:c r="F57" s="73"/>
      <x:c r="G57" s="73"/>
      <x:c r="H57" s="74"/>
      <x:c r="I57" s="74"/>
      <x:c r="J57" s="74"/>
      <x:c r="K57" s="74"/>
      <x:c r="L57" s="39" t="str">
        <x:f>IF($A57="","",IF($J57="Concluída",MAX(0,$K57-$I57),IF(OR($J57="Cancelada",$I57=""),0,MAX(0,Listas!$B$6-$I57))))</x:f>
      </x:c>
      <x:c r="M57" s="27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73"/>
      <x:c r="B58" s="73"/>
      <x:c r="C58" s="73"/>
      <x:c r="D58" s="73"/>
      <x:c r="E58" s="73"/>
      <x:c r="F58" s="73"/>
      <x:c r="G58" s="73"/>
      <x:c r="H58" s="74"/>
      <x:c r="I58" s="74"/>
      <x:c r="J58" s="74"/>
      <x:c r="K58" s="74"/>
      <x:c r="L58" s="39" t="str">
        <x:f>IF($A58="","",IF($J58="Concluída",MAX(0,$K58-$I58),IF(OR($J58="Cancelada",$I58=""),0,MAX(0,Listas!$B$6-$I58))))</x:f>
      </x:c>
      <x:c r="M58" s="27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73"/>
      <x:c r="B59" s="73"/>
      <x:c r="C59" s="73"/>
      <x:c r="D59" s="73"/>
      <x:c r="E59" s="73"/>
      <x:c r="F59" s="73"/>
      <x:c r="G59" s="73"/>
      <x:c r="H59" s="74"/>
      <x:c r="I59" s="74"/>
      <x:c r="J59" s="74"/>
      <x:c r="K59" s="74"/>
      <x:c r="L59" s="39" t="str">
        <x:f>IF($A59="","",IF($J59="Concluída",MAX(0,$K59-$I59),IF(OR($J59="Cancelada",$I59=""),0,MAX(0,Listas!$B$6-$I59))))</x:f>
      </x:c>
      <x:c r="M59" s="27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73"/>
      <x:c r="B60" s="73"/>
      <x:c r="C60" s="73"/>
      <x:c r="D60" s="73"/>
      <x:c r="E60" s="73"/>
      <x:c r="F60" s="73"/>
      <x:c r="G60" s="73"/>
      <x:c r="H60" s="74"/>
      <x:c r="I60" s="74"/>
      <x:c r="J60" s="74"/>
      <x:c r="K60" s="74"/>
      <x:c r="L60" s="39" t="str">
        <x:f>IF($A60="","",IF($J60="Concluída",MAX(0,$K60-$I60),IF(OR($J60="Cancelada",$I60=""),0,MAX(0,Listas!$B$6-$I60))))</x:f>
      </x:c>
      <x:c r="M60" s="27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73"/>
      <x:c r="B61" s="73"/>
      <x:c r="C61" s="73"/>
      <x:c r="D61" s="73"/>
      <x:c r="E61" s="73"/>
      <x:c r="F61" s="73"/>
      <x:c r="G61" s="73"/>
      <x:c r="H61" s="74"/>
      <x:c r="I61" s="74"/>
      <x:c r="J61" s="74"/>
      <x:c r="K61" s="74"/>
      <x:c r="L61" s="39" t="str">
        <x:f>IF($A61="","",IF($J61="Concluída",MAX(0,$K61-$I61),IF(OR($J61="Cancelada",$I61=""),0,MAX(0,Listas!$B$6-$I61))))</x:f>
      </x:c>
      <x:c r="M61" s="27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73"/>
      <x:c r="B62" s="73"/>
      <x:c r="C62" s="73"/>
      <x:c r="D62" s="73"/>
      <x:c r="E62" s="73"/>
      <x:c r="F62" s="73"/>
      <x:c r="G62" s="73"/>
      <x:c r="H62" s="74"/>
      <x:c r="I62" s="74"/>
      <x:c r="J62" s="74"/>
      <x:c r="K62" s="74"/>
      <x:c r="L62" s="39" t="str">
        <x:f>IF($A62="","",IF($J62="Concluída",MAX(0,$K62-$I62),IF(OR($J62="Cancelada",$I62=""),0,MAX(0,Listas!$B$6-$I62))))</x:f>
      </x:c>
      <x:c r="M62" s="27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73"/>
      <x:c r="B63" s="73"/>
      <x:c r="C63" s="73"/>
      <x:c r="D63" s="73"/>
      <x:c r="E63" s="73"/>
      <x:c r="F63" s="73"/>
      <x:c r="G63" s="73"/>
      <x:c r="H63" s="74"/>
      <x:c r="I63" s="74"/>
      <x:c r="J63" s="74"/>
      <x:c r="K63" s="74"/>
      <x:c r="L63" s="39" t="str">
        <x:f>IF($A63="","",IF($J63="Concluída",MAX(0,$K63-$I63),IF(OR($J63="Cancelada",$I63=""),0,MAX(0,Listas!$B$6-$I63))))</x:f>
      </x:c>
      <x:c r="M63" s="27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73"/>
      <x:c r="B64" s="73"/>
      <x:c r="C64" s="73"/>
      <x:c r="D64" s="73"/>
      <x:c r="E64" s="73"/>
      <x:c r="F64" s="73"/>
      <x:c r="G64" s="73"/>
      <x:c r="H64" s="74"/>
      <x:c r="I64" s="74"/>
      <x:c r="J64" s="74"/>
      <x:c r="K64" s="74"/>
      <x:c r="L64" s="39" t="str">
        <x:f>IF($A64="","",IF($J64="Concluída",MAX(0,$K64-$I64),IF(OR($J64="Cancelada",$I64=""),0,MAX(0,Listas!$B$6-$I64))))</x:f>
      </x:c>
      <x:c r="M64" s="27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73"/>
      <x:c r="B65" s="73"/>
      <x:c r="C65" s="73"/>
      <x:c r="D65" s="73"/>
      <x:c r="E65" s="73"/>
      <x:c r="F65" s="73"/>
      <x:c r="G65" s="73"/>
      <x:c r="H65" s="74"/>
      <x:c r="I65" s="74"/>
      <x:c r="J65" s="74"/>
      <x:c r="K65" s="74"/>
      <x:c r="L65" s="39" t="str">
        <x:f>IF($A65="","",IF($J65="Concluída",MAX(0,$K65-$I65),IF(OR($J65="Cancelada",$I65=""),0,MAX(0,Listas!$B$6-$I65))))</x:f>
      </x:c>
      <x:c r="M65" s="27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73"/>
      <x:c r="B66" s="73"/>
      <x:c r="C66" s="73"/>
      <x:c r="D66" s="73"/>
      <x:c r="E66" s="73"/>
      <x:c r="F66" s="73"/>
      <x:c r="G66" s="73"/>
      <x:c r="H66" s="74"/>
      <x:c r="I66" s="74"/>
      <x:c r="J66" s="74"/>
      <x:c r="K66" s="74"/>
      <x:c r="L66" s="39" t="str">
        <x:f>IF($A66="","",IF($J66="Concluída",MAX(0,$K66-$I66),IF(OR($J66="Cancelada",$I66=""),0,MAX(0,Listas!$B$6-$I66))))</x:f>
      </x:c>
      <x:c r="M66" s="27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73"/>
      <x:c r="B67" s="73"/>
      <x:c r="C67" s="73"/>
      <x:c r="D67" s="73"/>
      <x:c r="E67" s="73"/>
      <x:c r="F67" s="73"/>
      <x:c r="G67" s="73"/>
      <x:c r="H67" s="74"/>
      <x:c r="I67" s="74"/>
      <x:c r="J67" s="74"/>
      <x:c r="K67" s="74"/>
      <x:c r="L67" s="39" t="str">
        <x:f>IF($A67="","",IF($J67="Concluída",MAX(0,$K67-$I67),IF(OR($J67="Cancelada",$I67=""),0,MAX(0,Listas!$B$6-$I67))))</x:f>
      </x:c>
      <x:c r="M67" s="27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73"/>
      <x:c r="B68" s="73"/>
      <x:c r="C68" s="73"/>
      <x:c r="D68" s="73"/>
      <x:c r="E68" s="73"/>
      <x:c r="F68" s="73"/>
      <x:c r="G68" s="73"/>
      <x:c r="H68" s="74"/>
      <x:c r="I68" s="74"/>
      <x:c r="J68" s="74"/>
      <x:c r="K68" s="74"/>
      <x:c r="L68" s="39" t="str">
        <x:f>IF($A68="","",IF($J68="Concluída",MAX(0,$K68-$I68),IF(OR($J68="Cancelada",$I68=""),0,MAX(0,Listas!$B$6-$I68))))</x:f>
      </x:c>
      <x:c r="M68" s="27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73"/>
      <x:c r="B69" s="73"/>
      <x:c r="C69" s="73"/>
      <x:c r="D69" s="73"/>
      <x:c r="E69" s="73"/>
      <x:c r="F69" s="73"/>
      <x:c r="G69" s="73"/>
      <x:c r="H69" s="74"/>
      <x:c r="I69" s="74"/>
      <x:c r="J69" s="74"/>
      <x:c r="K69" s="74"/>
      <x:c r="L69" s="39" t="str">
        <x:f>IF($A69="","",IF($J69="Concluída",MAX(0,$K69-$I69),IF(OR($J69="Cancelada",$I69=""),0,MAX(0,Listas!$B$6-$I69))))</x:f>
      </x:c>
      <x:c r="M69" s="27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73"/>
      <x:c r="B70" s="73"/>
      <x:c r="C70" s="73"/>
      <x:c r="D70" s="73"/>
      <x:c r="E70" s="73"/>
      <x:c r="F70" s="73"/>
      <x:c r="G70" s="73"/>
      <x:c r="H70" s="74"/>
      <x:c r="I70" s="74"/>
      <x:c r="J70" s="74"/>
      <x:c r="K70" s="74"/>
      <x:c r="L70" s="39" t="str">
        <x:f>IF($A70="","",IF($J70="Concluída",MAX(0,$K70-$I70),IF(OR($J70="Cancelada",$I70=""),0,MAX(0,Listas!$B$6-$I70))))</x:f>
      </x:c>
      <x:c r="M70" s="27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73"/>
      <x:c r="B71" s="73"/>
      <x:c r="C71" s="73"/>
      <x:c r="D71" s="73"/>
      <x:c r="E71" s="73"/>
      <x:c r="F71" s="73"/>
      <x:c r="G71" s="73"/>
      <x:c r="H71" s="74"/>
      <x:c r="I71" s="74"/>
      <x:c r="J71" s="74"/>
      <x:c r="K71" s="74"/>
      <x:c r="L71" s="39" t="str">
        <x:f>IF($A71="","",IF($J71="Concluída",MAX(0,$K71-$I71),IF(OR($J71="Cancelada",$I71=""),0,MAX(0,Listas!$B$6-$I71))))</x:f>
      </x:c>
      <x:c r="M71" s="27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73"/>
      <x:c r="B72" s="73"/>
      <x:c r="C72" s="73"/>
      <x:c r="D72" s="73"/>
      <x:c r="E72" s="73"/>
      <x:c r="F72" s="73"/>
      <x:c r="G72" s="73"/>
      <x:c r="H72" s="74"/>
      <x:c r="I72" s="74"/>
      <x:c r="J72" s="74"/>
      <x:c r="K72" s="74"/>
      <x:c r="L72" s="39" t="str">
        <x:f>IF($A72="","",IF($J72="Concluída",MAX(0,$K72-$I72),IF(OR($J72="Cancelada",$I72=""),0,MAX(0,Listas!$B$6-$I72))))</x:f>
      </x:c>
      <x:c r="M72" s="27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73"/>
      <x:c r="B73" s="73"/>
      <x:c r="C73" s="73"/>
      <x:c r="D73" s="73"/>
      <x:c r="E73" s="73"/>
      <x:c r="F73" s="73"/>
      <x:c r="G73" s="73"/>
      <x:c r="H73" s="74"/>
      <x:c r="I73" s="74"/>
      <x:c r="J73" s="74"/>
      <x:c r="K73" s="74"/>
      <x:c r="L73" s="39" t="str">
        <x:f>IF($A73="","",IF($J73="Concluída",MAX(0,$K73-$I73),IF(OR($J73="Cancelada",$I73=""),0,MAX(0,Listas!$B$6-$I73))))</x:f>
      </x:c>
      <x:c r="M73" s="27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73"/>
      <x:c r="B74" s="73"/>
      <x:c r="C74" s="73"/>
      <x:c r="D74" s="73"/>
      <x:c r="E74" s="73"/>
      <x:c r="F74" s="73"/>
      <x:c r="G74" s="73"/>
      <x:c r="H74" s="74"/>
      <x:c r="I74" s="74"/>
      <x:c r="J74" s="74"/>
      <x:c r="K74" s="74"/>
      <x:c r="L74" s="39" t="str">
        <x:f>IF($A74="","",IF($J74="Concluída",MAX(0,$K74-$I74),IF(OR($J74="Cancelada",$I74=""),0,MAX(0,Listas!$B$6-$I74))))</x:f>
      </x:c>
      <x:c r="M74" s="27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73"/>
      <x:c r="B75" s="73"/>
      <x:c r="C75" s="73"/>
      <x:c r="D75" s="73"/>
      <x:c r="E75" s="73"/>
      <x:c r="F75" s="73"/>
      <x:c r="G75" s="73"/>
      <x:c r="H75" s="74"/>
      <x:c r="I75" s="74"/>
      <x:c r="J75" s="74"/>
      <x:c r="K75" s="74"/>
      <x:c r="L75" s="39" t="str">
        <x:f>IF($A75="","",IF($J75="Concluída",MAX(0,$K75-$I75),IF(OR($J75="Cancelada",$I75=""),0,MAX(0,Listas!$B$6-$I75))))</x:f>
      </x:c>
      <x:c r="M75" s="27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73"/>
      <x:c r="B76" s="73"/>
      <x:c r="C76" s="73"/>
      <x:c r="D76" s="73"/>
      <x:c r="E76" s="73"/>
      <x:c r="F76" s="73"/>
      <x:c r="G76" s="73"/>
      <x:c r="H76" s="74"/>
      <x:c r="I76" s="74"/>
      <x:c r="J76" s="74"/>
      <x:c r="K76" s="74"/>
      <x:c r="L76" s="39" t="str">
        <x:f>IF($A76="","",IF($J76="Concluída",MAX(0,$K76-$I76),IF(OR($J76="Cancelada",$I76=""),0,MAX(0,Listas!$B$6-$I76))))</x:f>
      </x:c>
      <x:c r="M76" s="27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73"/>
      <x:c r="B77" s="73"/>
      <x:c r="C77" s="73"/>
      <x:c r="D77" s="73"/>
      <x:c r="E77" s="73"/>
      <x:c r="F77" s="73"/>
      <x:c r="G77" s="73"/>
      <x:c r="H77" s="74"/>
      <x:c r="I77" s="74"/>
      <x:c r="J77" s="74"/>
      <x:c r="K77" s="74"/>
      <x:c r="L77" s="39" t="str">
        <x:f>IF($A77="","",IF($J77="Concluída",MAX(0,$K77-$I77),IF(OR($J77="Cancelada",$I77=""),0,MAX(0,Listas!$B$6-$I77))))</x:f>
      </x:c>
      <x:c r="M77" s="27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73"/>
      <x:c r="B78" s="73"/>
      <x:c r="C78" s="73"/>
      <x:c r="D78" s="73"/>
      <x:c r="E78" s="73"/>
      <x:c r="F78" s="73"/>
      <x:c r="G78" s="73"/>
      <x:c r="H78" s="74"/>
      <x:c r="I78" s="74"/>
      <x:c r="J78" s="74"/>
      <x:c r="K78" s="74"/>
      <x:c r="L78" s="39" t="str">
        <x:f>IF($A78="","",IF($J78="Concluída",MAX(0,$K78-$I78),IF(OR($J78="Cancelada",$I78=""),0,MAX(0,Listas!$B$6-$I78))))</x:f>
      </x:c>
      <x:c r="M78" s="27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73"/>
      <x:c r="B79" s="73"/>
      <x:c r="C79" s="73"/>
      <x:c r="D79" s="73"/>
      <x:c r="E79" s="73"/>
      <x:c r="F79" s="73"/>
      <x:c r="G79" s="73"/>
      <x:c r="H79" s="74"/>
      <x:c r="I79" s="74"/>
      <x:c r="J79" s="74"/>
      <x:c r="K79" s="74"/>
      <x:c r="L79" s="39" t="str">
        <x:f>IF($A79="","",IF($J79="Concluída",MAX(0,$K79-$I79),IF(OR($J79="Cancelada",$I79=""),0,MAX(0,Listas!$B$6-$I79))))</x:f>
      </x:c>
      <x:c r="M79" s="27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73"/>
      <x:c r="B80" s="73"/>
      <x:c r="C80" s="73"/>
      <x:c r="D80" s="73"/>
      <x:c r="E80" s="73"/>
      <x:c r="F80" s="73"/>
      <x:c r="G80" s="73"/>
      <x:c r="H80" s="74"/>
      <x:c r="I80" s="74"/>
      <x:c r="J80" s="74"/>
      <x:c r="K80" s="74"/>
      <x:c r="L80" s="39" t="str">
        <x:f>IF($A80="","",IF($J80="Concluída",MAX(0,$K80-$I80),IF(OR($J80="Cancelada",$I80=""),0,MAX(0,Listas!$B$6-$I80))))</x:f>
      </x:c>
      <x:c r="M80" s="27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73"/>
      <x:c r="B81" s="73"/>
      <x:c r="C81" s="73"/>
      <x:c r="D81" s="73"/>
      <x:c r="E81" s="73"/>
      <x:c r="F81" s="73"/>
      <x:c r="G81" s="73"/>
      <x:c r="H81" s="74"/>
      <x:c r="I81" s="74"/>
      <x:c r="J81" s="74"/>
      <x:c r="K81" s="74"/>
      <x:c r="L81" s="39" t="str">
        <x:f>IF($A81="","",IF($J81="Concluída",MAX(0,$K81-$I81),IF(OR($J81="Cancelada",$I81=""),0,MAX(0,Listas!$B$6-$I81))))</x:f>
      </x:c>
      <x:c r="M81" s="27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73"/>
      <x:c r="B82" s="73"/>
      <x:c r="C82" s="73"/>
      <x:c r="D82" s="73"/>
      <x:c r="E82" s="73"/>
      <x:c r="F82" s="73"/>
      <x:c r="G82" s="73"/>
      <x:c r="H82" s="74"/>
      <x:c r="I82" s="74"/>
      <x:c r="J82" s="74"/>
      <x:c r="K82" s="74"/>
      <x:c r="L82" s="39" t="str">
        <x:f>IF($A82="","",IF($J82="Concluída",MAX(0,$K82-$I82),IF(OR($J82="Cancelada",$I82=""),0,MAX(0,Listas!$B$6-$I82))))</x:f>
      </x:c>
      <x:c r="M82" s="27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73"/>
      <x:c r="B83" s="73"/>
      <x:c r="C83" s="73"/>
      <x:c r="D83" s="73"/>
      <x:c r="E83" s="73"/>
      <x:c r="F83" s="73"/>
      <x:c r="G83" s="73"/>
      <x:c r="H83" s="74"/>
      <x:c r="I83" s="74"/>
      <x:c r="J83" s="74"/>
      <x:c r="K83" s="74"/>
      <x:c r="L83" s="39" t="str">
        <x:f>IF($A83="","",IF($J83="Concluída",MAX(0,$K83-$I83),IF(OR($J83="Cancelada",$I83=""),0,MAX(0,Listas!$B$6-$I83))))</x:f>
      </x:c>
      <x:c r="M83" s="27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73"/>
      <x:c r="B84" s="73"/>
      <x:c r="C84" s="73"/>
      <x:c r="D84" s="73"/>
      <x:c r="E84" s="73"/>
      <x:c r="F84" s="73"/>
      <x:c r="G84" s="73"/>
      <x:c r="H84" s="74"/>
      <x:c r="I84" s="74"/>
      <x:c r="J84" s="74"/>
      <x:c r="K84" s="74"/>
      <x:c r="L84" s="39" t="str">
        <x:f>IF($A84="","",IF($J84="Concluída",MAX(0,$K84-$I84),IF(OR($J84="Cancelada",$I84=""),0,MAX(0,Listas!$B$6-$I84))))</x:f>
      </x:c>
      <x:c r="M84" s="27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73"/>
      <x:c r="B85" s="73"/>
      <x:c r="C85" s="73"/>
      <x:c r="D85" s="73"/>
      <x:c r="E85" s="73"/>
      <x:c r="F85" s="73"/>
      <x:c r="G85" s="73"/>
      <x:c r="H85" s="74"/>
      <x:c r="I85" s="74"/>
      <x:c r="J85" s="74"/>
      <x:c r="K85" s="74"/>
      <x:c r="L85" s="39" t="str">
        <x:f>IF($A85="","",IF($J85="Concluída",MAX(0,$K85-$I85),IF(OR($J85="Cancelada",$I85=""),0,MAX(0,Listas!$B$6-$I85))))</x:f>
      </x:c>
      <x:c r="M85" s="27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73"/>
      <x:c r="B86" s="73"/>
      <x:c r="C86" s="73"/>
      <x:c r="D86" s="73"/>
      <x:c r="E86" s="73"/>
      <x:c r="F86" s="73"/>
      <x:c r="G86" s="73"/>
      <x:c r="H86" s="74"/>
      <x:c r="I86" s="74"/>
      <x:c r="J86" s="74"/>
      <x:c r="K86" s="74"/>
      <x:c r="L86" s="39" t="str">
        <x:f>IF($A86="","",IF($J86="Concluída",MAX(0,$K86-$I86),IF(OR($J86="Cancelada",$I86=""),0,MAX(0,Listas!$B$6-$I86))))</x:f>
      </x:c>
      <x:c r="M86" s="27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73"/>
      <x:c r="B87" s="73"/>
      <x:c r="C87" s="73"/>
      <x:c r="D87" s="73"/>
      <x:c r="E87" s="73"/>
      <x:c r="F87" s="73"/>
      <x:c r="G87" s="73"/>
      <x:c r="H87" s="74"/>
      <x:c r="I87" s="74"/>
      <x:c r="J87" s="74"/>
      <x:c r="K87" s="74"/>
      <x:c r="L87" s="39" t="str">
        <x:f>IF($A87="","",IF($J87="Concluída",MAX(0,$K87-$I87),IF(OR($J87="Cancelada",$I87=""),0,MAX(0,Listas!$B$6-$I87))))</x:f>
      </x:c>
      <x:c r="M87" s="27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73"/>
      <x:c r="B88" s="73"/>
      <x:c r="C88" s="73"/>
      <x:c r="D88" s="73"/>
      <x:c r="E88" s="73"/>
      <x:c r="F88" s="73"/>
      <x:c r="G88" s="73"/>
      <x:c r="H88" s="74"/>
      <x:c r="I88" s="74"/>
      <x:c r="J88" s="74"/>
      <x:c r="K88" s="74"/>
      <x:c r="L88" s="39" t="str">
        <x:f>IF($A88="","",IF($J88="Concluída",MAX(0,$K88-$I88),IF(OR($J88="Cancelada",$I88=""),0,MAX(0,Listas!$B$6-$I88))))</x:f>
      </x:c>
      <x:c r="M88" s="27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73"/>
      <x:c r="B89" s="73"/>
      <x:c r="C89" s="73"/>
      <x:c r="D89" s="73"/>
      <x:c r="E89" s="73"/>
      <x:c r="F89" s="73"/>
      <x:c r="G89" s="73"/>
      <x:c r="H89" s="74"/>
      <x:c r="I89" s="74"/>
      <x:c r="J89" s="74"/>
      <x:c r="K89" s="74"/>
      <x:c r="L89" s="39" t="str">
        <x:f>IF($A89="","",IF($J89="Concluída",MAX(0,$K89-$I89),IF(OR($J89="Cancelada",$I89=""),0,MAX(0,Listas!$B$6-$I89))))</x:f>
      </x:c>
      <x:c r="M89" s="27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73"/>
      <x:c r="B90" s="73"/>
      <x:c r="C90" s="73"/>
      <x:c r="D90" s="73"/>
      <x:c r="E90" s="73"/>
      <x:c r="F90" s="73"/>
      <x:c r="G90" s="73"/>
      <x:c r="H90" s="74"/>
      <x:c r="I90" s="74"/>
      <x:c r="J90" s="74"/>
      <x:c r="K90" s="74"/>
      <x:c r="L90" s="39" t="str">
        <x:f>IF($A90="","",IF($J90="Concluída",MAX(0,$K90-$I90),IF(OR($J90="Cancelada",$I90=""),0,MAX(0,Listas!$B$6-$I90))))</x:f>
      </x:c>
      <x:c r="M90" s="27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73"/>
      <x:c r="B91" s="73"/>
      <x:c r="C91" s="73"/>
      <x:c r="D91" s="73"/>
      <x:c r="E91" s="73"/>
      <x:c r="F91" s="73"/>
      <x:c r="G91" s="73"/>
      <x:c r="H91" s="74"/>
      <x:c r="I91" s="74"/>
      <x:c r="J91" s="74"/>
      <x:c r="K91" s="74"/>
      <x:c r="L91" s="39" t="str">
        <x:f>IF($A91="","",IF($J91="Concluída",MAX(0,$K91-$I91),IF(OR($J91="Cancelada",$I91=""),0,MAX(0,Listas!$B$6-$I91))))</x:f>
      </x:c>
      <x:c r="M91" s="27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73"/>
      <x:c r="B92" s="73"/>
      <x:c r="C92" s="73"/>
      <x:c r="D92" s="73"/>
      <x:c r="E92" s="73"/>
      <x:c r="F92" s="73"/>
      <x:c r="G92" s="73"/>
      <x:c r="H92" s="74"/>
      <x:c r="I92" s="74"/>
      <x:c r="J92" s="74"/>
      <x:c r="K92" s="74"/>
      <x:c r="L92" s="39" t="str">
        <x:f>IF($A92="","",IF($J92="Concluída",MAX(0,$K92-$I92),IF(OR($J92="Cancelada",$I92=""),0,MAX(0,Listas!$B$6-$I92))))</x:f>
      </x:c>
      <x:c r="M92" s="27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73"/>
      <x:c r="B93" s="73"/>
      <x:c r="C93" s="73"/>
      <x:c r="D93" s="73"/>
      <x:c r="E93" s="73"/>
      <x:c r="F93" s="73"/>
      <x:c r="G93" s="73"/>
      <x:c r="H93" s="74"/>
      <x:c r="I93" s="74"/>
      <x:c r="J93" s="74"/>
      <x:c r="K93" s="74"/>
      <x:c r="L93" s="39" t="str">
        <x:f>IF($A93="","",IF($J93="Concluída",MAX(0,$K93-$I93),IF(OR($J93="Cancelada",$I93=""),0,MAX(0,Listas!$B$6-$I93))))</x:f>
      </x:c>
      <x:c r="M93" s="27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73"/>
      <x:c r="B94" s="73"/>
      <x:c r="C94" s="73"/>
      <x:c r="D94" s="73"/>
      <x:c r="E94" s="73"/>
      <x:c r="F94" s="73"/>
      <x:c r="G94" s="73"/>
      <x:c r="H94" s="74"/>
      <x:c r="I94" s="74"/>
      <x:c r="J94" s="74"/>
      <x:c r="K94" s="74"/>
      <x:c r="L94" s="39" t="str">
        <x:f>IF($A94="","",IF($J94="Concluída",MAX(0,$K94-$I94),IF(OR($J94="Cancelada",$I94=""),0,MAX(0,Listas!$B$6-$I94))))</x:f>
      </x:c>
      <x:c r="M94" s="27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73"/>
      <x:c r="B95" s="73"/>
      <x:c r="C95" s="73"/>
      <x:c r="D95" s="73"/>
      <x:c r="E95" s="73"/>
      <x:c r="F95" s="73"/>
      <x:c r="G95" s="73"/>
      <x:c r="H95" s="74"/>
      <x:c r="I95" s="74"/>
      <x:c r="J95" s="74"/>
      <x:c r="K95" s="74"/>
      <x:c r="L95" s="39" t="str">
        <x:f>IF($A95="","",IF($J95="Concluída",MAX(0,$K95-$I95),IF(OR($J95="Cancelada",$I95=""),0,MAX(0,Listas!$B$6-$I95))))</x:f>
      </x:c>
      <x:c r="M95" s="27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73"/>
      <x:c r="B96" s="73"/>
      <x:c r="C96" s="73"/>
      <x:c r="D96" s="73"/>
      <x:c r="E96" s="73"/>
      <x:c r="F96" s="73"/>
      <x:c r="G96" s="73"/>
      <x:c r="H96" s="74"/>
      <x:c r="I96" s="74"/>
      <x:c r="J96" s="74"/>
      <x:c r="K96" s="74"/>
      <x:c r="L96" s="39" t="str">
        <x:f>IF($A96="","",IF($J96="Concluída",MAX(0,$K96-$I96),IF(OR($J96="Cancelada",$I96=""),0,MAX(0,Listas!$B$6-$I96))))</x:f>
      </x:c>
      <x:c r="M96" s="27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73"/>
      <x:c r="B97" s="73"/>
      <x:c r="C97" s="73"/>
      <x:c r="D97" s="73"/>
      <x:c r="E97" s="73"/>
      <x:c r="F97" s="73"/>
      <x:c r="G97" s="73"/>
      <x:c r="H97" s="74"/>
      <x:c r="I97" s="74"/>
      <x:c r="J97" s="74"/>
      <x:c r="K97" s="74"/>
      <x:c r="L97" s="39" t="str">
        <x:f>IF($A97="","",IF($J97="Concluída",MAX(0,$K97-$I97),IF(OR($J97="Cancelada",$I97=""),0,MAX(0,Listas!$B$6-$I97))))</x:f>
      </x:c>
      <x:c r="M97" s="27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73"/>
      <x:c r="B98" s="73"/>
      <x:c r="C98" s="73"/>
      <x:c r="D98" s="73"/>
      <x:c r="E98" s="73"/>
      <x:c r="F98" s="73"/>
      <x:c r="G98" s="73"/>
      <x:c r="H98" s="74"/>
      <x:c r="I98" s="74"/>
      <x:c r="J98" s="74"/>
      <x:c r="K98" s="74"/>
      <x:c r="L98" s="39" t="str">
        <x:f>IF($A98="","",IF($J98="Concluída",MAX(0,$K98-$I98),IF(OR($J98="Cancelada",$I98=""),0,MAX(0,Listas!$B$6-$I98))))</x:f>
      </x:c>
      <x:c r="M98" s="27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73"/>
      <x:c r="B99" s="73"/>
      <x:c r="C99" s="73"/>
      <x:c r="D99" s="73"/>
      <x:c r="E99" s="73"/>
      <x:c r="F99" s="73"/>
      <x:c r="G99" s="73"/>
      <x:c r="H99" s="74"/>
      <x:c r="I99" s="74"/>
      <x:c r="J99" s="74"/>
      <x:c r="K99" s="74"/>
      <x:c r="L99" s="39" t="str">
        <x:f>IF($A99="","",IF($J99="Concluída",MAX(0,$K99-$I99),IF(OR($J99="Cancelada",$I99=""),0,MAX(0,Listas!$B$6-$I99))))</x:f>
      </x:c>
      <x:c r="M99" s="27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73"/>
      <x:c r="B100" s="73"/>
      <x:c r="C100" s="73"/>
      <x:c r="D100" s="73"/>
      <x:c r="E100" s="73"/>
      <x:c r="F100" s="73"/>
      <x:c r="G100" s="73"/>
      <x:c r="H100" s="74"/>
      <x:c r="I100" s="74"/>
      <x:c r="J100" s="74"/>
      <x:c r="K100" s="74"/>
      <x:c r="L100" s="39" t="str">
        <x:f>IF($A100="","",IF($J100="Concluída",MAX(0,$K100-$I100),IF(OR($J100="Cancelada",$I100=""),0,MAX(0,Listas!$B$6-$I100))))</x:f>
      </x:c>
      <x:c r="M100" s="27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73"/>
      <x:c r="B101" s="73"/>
      <x:c r="C101" s="73"/>
      <x:c r="D101" s="73"/>
      <x:c r="E101" s="73"/>
      <x:c r="F101" s="73"/>
      <x:c r="G101" s="73"/>
      <x:c r="H101" s="74"/>
      <x:c r="I101" s="74"/>
      <x:c r="J101" s="74"/>
      <x:c r="K101" s="74"/>
      <x:c r="L101" s="39" t="str">
        <x:f>IF($A101="","",IF($J101="Concluída",MAX(0,$K101-$I101),IF(OR($J101="Cancelada",$I101=""),0,MAX(0,Listas!$B$6-$I101))))</x:f>
      </x:c>
      <x:c r="M101" s="27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73"/>
      <x:c r="B102" s="73"/>
      <x:c r="C102" s="73"/>
      <x:c r="D102" s="73"/>
      <x:c r="E102" s="73"/>
      <x:c r="F102" s="73"/>
      <x:c r="G102" s="73"/>
      <x:c r="H102" s="74"/>
      <x:c r="I102" s="74"/>
      <x:c r="J102" s="74"/>
      <x:c r="K102" s="74"/>
      <x:c r="L102" s="39" t="str">
        <x:f>IF($A102="","",IF($J102="Concluída",MAX(0,$K102-$I102),IF(OR($J102="Cancelada",$I102=""),0,MAX(0,Listas!$B$6-$I102))))</x:f>
      </x:c>
      <x:c r="M102" s="27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73"/>
      <x:c r="B103" s="73"/>
      <x:c r="C103" s="73"/>
      <x:c r="D103" s="73"/>
      <x:c r="E103" s="73"/>
      <x:c r="F103" s="73"/>
      <x:c r="G103" s="73"/>
      <x:c r="H103" s="74"/>
      <x:c r="I103" s="74"/>
      <x:c r="J103" s="74"/>
      <x:c r="K103" s="74"/>
      <x:c r="L103" s="39" t="str">
        <x:f>IF($A103="","",IF($J103="Concluída",MAX(0,$K103-$I103),IF(OR($J103="Cancelada",$I103=""),0,MAX(0,Listas!$B$6-$I103))))</x:f>
      </x:c>
      <x:c r="M103" s="27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73"/>
      <x:c r="B104" s="73"/>
      <x:c r="C104" s="73"/>
      <x:c r="D104" s="73"/>
      <x:c r="E104" s="73"/>
      <x:c r="F104" s="73"/>
      <x:c r="G104" s="73"/>
      <x:c r="H104" s="74"/>
      <x:c r="I104" s="74"/>
      <x:c r="J104" s="74"/>
      <x:c r="K104" s="74"/>
      <x:c r="L104" s="39" t="str">
        <x:f>IF($A104="","",IF($J104="Concluída",MAX(0,$K104-$I104),IF(OR($J104="Cancelada",$I104=""),0,MAX(0,Listas!$B$6-$I104))))</x:f>
      </x:c>
      <x:c r="M104" s="27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73"/>
      <x:c r="B105" s="73"/>
      <x:c r="C105" s="73"/>
      <x:c r="D105" s="73"/>
      <x:c r="E105" s="73"/>
      <x:c r="F105" s="73"/>
      <x:c r="G105" s="73"/>
      <x:c r="H105" s="74"/>
      <x:c r="I105" s="74"/>
      <x:c r="J105" s="74"/>
      <x:c r="K105" s="74"/>
      <x:c r="L105" s="39" t="str">
        <x:f>IF($A105="","",IF($J105="Concluída",MAX(0,$K105-$I105),IF(OR($J105="Cancelada",$I105=""),0,MAX(0,Listas!$B$6-$I105))))</x:f>
      </x:c>
      <x:c r="M105" s="27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73"/>
      <x:c r="B106" s="73"/>
      <x:c r="C106" s="73"/>
      <x:c r="D106" s="73"/>
      <x:c r="E106" s="73"/>
      <x:c r="F106" s="73"/>
      <x:c r="G106" s="73"/>
      <x:c r="H106" s="74"/>
      <x:c r="I106" s="74"/>
      <x:c r="J106" s="74"/>
      <x:c r="K106" s="74"/>
      <x:c r="L106" s="39" t="str">
        <x:f>IF($A106="","",IF($J106="Concluída",MAX(0,$K106-$I106),IF(OR($J106="Cancelada",$I106=""),0,MAX(0,Listas!$B$6-$I106))))</x:f>
      </x:c>
      <x:c r="M106" s="27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73"/>
      <x:c r="B107" s="73"/>
      <x:c r="C107" s="73"/>
      <x:c r="D107" s="73"/>
      <x:c r="E107" s="73"/>
      <x:c r="F107" s="73"/>
      <x:c r="G107" s="73"/>
      <x:c r="H107" s="74"/>
      <x:c r="I107" s="74"/>
      <x:c r="J107" s="74"/>
      <x:c r="K107" s="74"/>
      <x:c r="L107" s="39" t="str">
        <x:f>IF($A107="","",IF($J107="Concluída",MAX(0,$K107-$I107),IF(OR($J107="Cancelada",$I107=""),0,MAX(0,Listas!$B$6-$I107))))</x:f>
      </x:c>
      <x:c r="M107" s="27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73"/>
      <x:c r="B108" s="73"/>
      <x:c r="C108" s="73"/>
      <x:c r="D108" s="73"/>
      <x:c r="E108" s="73"/>
      <x:c r="F108" s="73"/>
      <x:c r="G108" s="73"/>
      <x:c r="H108" s="74"/>
      <x:c r="I108" s="74"/>
      <x:c r="J108" s="74"/>
      <x:c r="K108" s="74"/>
      <x:c r="L108" s="39" t="str">
        <x:f>IF($A108="","",IF($J108="Concluída",MAX(0,$K108-$I108),IF(OR($J108="Cancelada",$I108=""),0,MAX(0,Listas!$B$6-$I108))))</x:f>
      </x:c>
      <x:c r="M108" s="27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73"/>
      <x:c r="B109" s="73"/>
      <x:c r="C109" s="73"/>
      <x:c r="D109" s="73"/>
      <x:c r="E109" s="73"/>
      <x:c r="F109" s="73"/>
      <x:c r="G109" s="73"/>
      <x:c r="H109" s="74"/>
      <x:c r="I109" s="74"/>
      <x:c r="J109" s="74"/>
      <x:c r="K109" s="74"/>
      <x:c r="L109" s="39" t="str">
        <x:f>IF($A109="","",IF($J109="Concluída",MAX(0,$K109-$I109),IF(OR($J109="Cancelada",$I109=""),0,MAX(0,Listas!$B$6-$I109))))</x:f>
      </x:c>
      <x:c r="M109" s="27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73"/>
      <x:c r="B110" s="73"/>
      <x:c r="C110" s="73"/>
      <x:c r="D110" s="73"/>
      <x:c r="E110" s="73"/>
      <x:c r="F110" s="73"/>
      <x:c r="G110" s="73"/>
      <x:c r="H110" s="74"/>
      <x:c r="I110" s="74"/>
      <x:c r="J110" s="74"/>
      <x:c r="K110" s="74"/>
      <x:c r="L110" s="39" t="str">
        <x:f>IF($A110="","",IF($J110="Concluída",MAX(0,$K110-$I110),IF(OR($J110="Cancelada",$I110=""),0,MAX(0,Listas!$B$6-$I110))))</x:f>
      </x:c>
      <x:c r="M110" s="27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73"/>
      <x:c r="B111" s="73"/>
      <x:c r="C111" s="73"/>
      <x:c r="D111" s="73"/>
      <x:c r="E111" s="73"/>
      <x:c r="F111" s="73"/>
      <x:c r="G111" s="73"/>
      <x:c r="H111" s="74"/>
      <x:c r="I111" s="74"/>
      <x:c r="J111" s="74"/>
      <x:c r="K111" s="74"/>
      <x:c r="L111" s="39" t="str">
        <x:f>IF($A111="","",IF($J111="Concluída",MAX(0,$K111-$I111),IF(OR($J111="Cancelada",$I111=""),0,MAX(0,Listas!$B$6-$I111))))</x:f>
      </x:c>
      <x:c r="M111" s="27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73"/>
      <x:c r="B112" s="73"/>
      <x:c r="C112" s="73"/>
      <x:c r="D112" s="73"/>
      <x:c r="E112" s="73"/>
      <x:c r="F112" s="73"/>
      <x:c r="G112" s="73"/>
      <x:c r="H112" s="74"/>
      <x:c r="I112" s="74"/>
      <x:c r="J112" s="74"/>
      <x:c r="K112" s="74"/>
      <x:c r="L112" s="39" t="str">
        <x:f>IF($A112="","",IF($J112="Concluída",MAX(0,$K112-$I112),IF(OR($J112="Cancelada",$I112=""),0,MAX(0,Listas!$B$6-$I112))))</x:f>
      </x:c>
      <x:c r="M112" s="27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73"/>
      <x:c r="B113" s="73"/>
      <x:c r="C113" s="73"/>
      <x:c r="D113" s="73"/>
      <x:c r="E113" s="73"/>
      <x:c r="F113" s="73"/>
      <x:c r="G113" s="73"/>
      <x:c r="H113" s="74"/>
      <x:c r="I113" s="74"/>
      <x:c r="J113" s="74"/>
      <x:c r="K113" s="74"/>
      <x:c r="L113" s="39" t="str">
        <x:f>IF($A113="","",IF($J113="Concluída",MAX(0,$K113-$I113),IF(OR($J113="Cancelada",$I113=""),0,MAX(0,Listas!$B$6-$I113))))</x:f>
      </x:c>
      <x:c r="M113" s="27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73"/>
      <x:c r="B114" s="73"/>
      <x:c r="C114" s="73"/>
      <x:c r="D114" s="73"/>
      <x:c r="E114" s="73"/>
      <x:c r="F114" s="73"/>
      <x:c r="G114" s="73"/>
      <x:c r="H114" s="74"/>
      <x:c r="I114" s="74"/>
      <x:c r="J114" s="74"/>
      <x:c r="K114" s="74"/>
      <x:c r="L114" s="39" t="str">
        <x:f>IF($A114="","",IF($J114="Concluída",MAX(0,$K114-$I114),IF(OR($J114="Cancelada",$I114=""),0,MAX(0,Listas!$B$6-$I114))))</x:f>
      </x:c>
      <x:c r="M114" s="27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73"/>
      <x:c r="B115" s="73"/>
      <x:c r="C115" s="73"/>
      <x:c r="D115" s="73"/>
      <x:c r="E115" s="73"/>
      <x:c r="F115" s="73"/>
      <x:c r="G115" s="73"/>
      <x:c r="H115" s="74"/>
      <x:c r="I115" s="74"/>
      <x:c r="J115" s="74"/>
      <x:c r="K115" s="74"/>
      <x:c r="L115" s="39" t="str">
        <x:f>IF($A115="","",IF($J115="Concluída",MAX(0,$K115-$I115),IF(OR($J115="Cancelada",$I115=""),0,MAX(0,Listas!$B$6-$I115))))</x:f>
      </x:c>
      <x:c r="M115" s="27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73"/>
      <x:c r="B116" s="73"/>
      <x:c r="C116" s="73"/>
      <x:c r="D116" s="73"/>
      <x:c r="E116" s="73"/>
      <x:c r="F116" s="73"/>
      <x:c r="G116" s="73"/>
      <x:c r="H116" s="74"/>
      <x:c r="I116" s="74"/>
      <x:c r="J116" s="74"/>
      <x:c r="K116" s="74"/>
      <x:c r="L116" s="39" t="str">
        <x:f>IF($A116="","",IF($J116="Concluída",MAX(0,$K116-$I116),IF(OR($J116="Cancelada",$I116=""),0,MAX(0,Listas!$B$6-$I116))))</x:f>
      </x:c>
      <x:c r="M116" s="27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73"/>
      <x:c r="B117" s="73"/>
      <x:c r="C117" s="73"/>
      <x:c r="D117" s="73"/>
      <x:c r="E117" s="73"/>
      <x:c r="F117" s="73"/>
      <x:c r="G117" s="73"/>
      <x:c r="H117" s="74"/>
      <x:c r="I117" s="74"/>
      <x:c r="J117" s="74"/>
      <x:c r="K117" s="74"/>
      <x:c r="L117" s="39" t="str">
        <x:f>IF($A117="","",IF($J117="Concluída",MAX(0,$K117-$I117),IF(OR($J117="Cancelada",$I117=""),0,MAX(0,Listas!$B$6-$I117))))</x:f>
      </x:c>
      <x:c r="M117" s="27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73"/>
      <x:c r="B118" s="73"/>
      <x:c r="C118" s="73"/>
      <x:c r="D118" s="73"/>
      <x:c r="E118" s="73"/>
      <x:c r="F118" s="73"/>
      <x:c r="G118" s="73"/>
      <x:c r="H118" s="74"/>
      <x:c r="I118" s="74"/>
      <x:c r="J118" s="74"/>
      <x:c r="K118" s="74"/>
      <x:c r="L118" s="39" t="str">
        <x:f>IF($A118="","",IF($J118="Concluída",MAX(0,$K118-$I118),IF(OR($J118="Cancelada",$I118=""),0,MAX(0,Listas!$B$6-$I118))))</x:f>
      </x:c>
      <x:c r="M118" s="27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73"/>
      <x:c r="B119" s="73"/>
      <x:c r="C119" s="73"/>
      <x:c r="D119" s="73"/>
      <x:c r="E119" s="73"/>
      <x:c r="F119" s="73"/>
      <x:c r="G119" s="73"/>
      <x:c r="H119" s="74"/>
      <x:c r="I119" s="74"/>
      <x:c r="J119" s="74"/>
      <x:c r="K119" s="74"/>
      <x:c r="L119" s="39" t="str">
        <x:f>IF($A119="","",IF($J119="Concluída",MAX(0,$K119-$I119),IF(OR($J119="Cancelada",$I119=""),0,MAX(0,Listas!$B$6-$I119))))</x:f>
      </x:c>
      <x:c r="M119" s="27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73"/>
      <x:c r="B120" s="73"/>
      <x:c r="C120" s="73"/>
      <x:c r="D120" s="73"/>
      <x:c r="E120" s="73"/>
      <x:c r="F120" s="73"/>
      <x:c r="G120" s="73"/>
      <x:c r="H120" s="74"/>
      <x:c r="I120" s="74"/>
      <x:c r="J120" s="74"/>
      <x:c r="K120" s="74"/>
      <x:c r="L120" s="39" t="str">
        <x:f>IF($A120="","",IF($J120="Concluída",MAX(0,$K120-$I120),IF(OR($J120="Cancelada",$I120=""),0,MAX(0,Listas!$B$6-$I120))))</x:f>
      </x:c>
      <x:c r="M120" s="27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73"/>
      <x:c r="B121" s="73"/>
      <x:c r="C121" s="73"/>
      <x:c r="D121" s="73"/>
      <x:c r="E121" s="73"/>
      <x:c r="F121" s="73"/>
      <x:c r="G121" s="73"/>
      <x:c r="H121" s="74"/>
      <x:c r="I121" s="74"/>
      <x:c r="J121" s="74"/>
      <x:c r="K121" s="74"/>
      <x:c r="L121" s="39" t="str">
        <x:f>IF($A121="","",IF($J121="Concluída",MAX(0,$K121-$I121),IF(OR($J121="Cancelada",$I121=""),0,MAX(0,Listas!$B$6-$I121))))</x:f>
      </x:c>
      <x:c r="M121" s="27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73"/>
      <x:c r="B122" s="73"/>
      <x:c r="C122" s="73"/>
      <x:c r="D122" s="73"/>
      <x:c r="E122" s="73"/>
      <x:c r="F122" s="73"/>
      <x:c r="G122" s="73"/>
      <x:c r="H122" s="74"/>
      <x:c r="I122" s="74"/>
      <x:c r="J122" s="74"/>
      <x:c r="K122" s="74"/>
      <x:c r="L122" s="39" t="str">
        <x:f>IF($A122="","",IF($J122="Concluída",MAX(0,$K122-$I122),IF(OR($J122="Cancelada",$I122=""),0,MAX(0,Listas!$B$6-$I122))))</x:f>
      </x:c>
      <x:c r="M122" s="27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73"/>
      <x:c r="B123" s="73"/>
      <x:c r="C123" s="73"/>
      <x:c r="D123" s="73"/>
      <x:c r="E123" s="73"/>
      <x:c r="F123" s="73"/>
      <x:c r="G123" s="73"/>
      <x:c r="H123" s="74"/>
      <x:c r="I123" s="74"/>
      <x:c r="J123" s="74"/>
      <x:c r="K123" s="74"/>
      <x:c r="L123" s="39" t="str">
        <x:f>IF($A123="","",IF($J123="Concluída",MAX(0,$K123-$I123),IF(OR($J123="Cancelada",$I123=""),0,MAX(0,Listas!$B$6-$I123))))</x:f>
      </x:c>
      <x:c r="M123" s="27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73"/>
      <x:c r="B124" s="73"/>
      <x:c r="C124" s="73"/>
      <x:c r="D124" s="73"/>
      <x:c r="E124" s="73"/>
      <x:c r="F124" s="73"/>
      <x:c r="G124" s="73"/>
      <x:c r="H124" s="74"/>
      <x:c r="I124" s="74"/>
      <x:c r="J124" s="74"/>
      <x:c r="K124" s="74"/>
      <x:c r="L124" s="39" t="str">
        <x:f>IF($A124="","",IF($J124="Concluída",MAX(0,$K124-$I124),IF(OR($J124="Cancelada",$I124=""),0,MAX(0,Listas!$B$6-$I124))))</x:f>
      </x:c>
      <x:c r="M124" s="27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73"/>
      <x:c r="B125" s="73"/>
      <x:c r="C125" s="73"/>
      <x:c r="D125" s="73"/>
      <x:c r="E125" s="73"/>
      <x:c r="F125" s="73"/>
      <x:c r="G125" s="73"/>
      <x:c r="H125" s="74"/>
      <x:c r="I125" s="74"/>
      <x:c r="J125" s="74"/>
      <x:c r="K125" s="74"/>
      <x:c r="L125" s="39" t="str">
        <x:f>IF($A125="","",IF($J125="Concluída",MAX(0,$K125-$I125),IF(OR($J125="Cancelada",$I125=""),0,MAX(0,Listas!$B$6-$I125))))</x:f>
      </x:c>
      <x:c r="M125" s="27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73"/>
      <x:c r="B126" s="73"/>
      <x:c r="C126" s="73"/>
      <x:c r="D126" s="73"/>
      <x:c r="E126" s="73"/>
      <x:c r="F126" s="73"/>
      <x:c r="G126" s="73"/>
      <x:c r="H126" s="74"/>
      <x:c r="I126" s="74"/>
      <x:c r="J126" s="74"/>
      <x:c r="K126" s="74"/>
      <x:c r="L126" s="39" t="str">
        <x:f>IF($A126="","",IF($J126="Concluída",MAX(0,$K126-$I126),IF(OR($J126="Cancelada",$I126=""),0,MAX(0,Listas!$B$6-$I126))))</x:f>
      </x:c>
      <x:c r="M126" s="27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73"/>
      <x:c r="B127" s="73"/>
      <x:c r="C127" s="73"/>
      <x:c r="D127" s="73"/>
      <x:c r="E127" s="73"/>
      <x:c r="F127" s="73"/>
      <x:c r="G127" s="73"/>
      <x:c r="H127" s="74"/>
      <x:c r="I127" s="74"/>
      <x:c r="J127" s="74"/>
      <x:c r="K127" s="74"/>
      <x:c r="L127" s="39" t="str">
        <x:f>IF($A127="","",IF($J127="Concluída",MAX(0,$K127-$I127),IF(OR($J127="Cancelada",$I127=""),0,MAX(0,Listas!$B$6-$I127))))</x:f>
      </x:c>
      <x:c r="M127" s="27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73"/>
      <x:c r="B128" s="73"/>
      <x:c r="C128" s="73"/>
      <x:c r="D128" s="73"/>
      <x:c r="E128" s="73"/>
      <x:c r="F128" s="73"/>
      <x:c r="G128" s="73"/>
      <x:c r="H128" s="74"/>
      <x:c r="I128" s="74"/>
      <x:c r="J128" s="74"/>
      <x:c r="K128" s="74"/>
      <x:c r="L128" s="39" t="str">
        <x:f>IF($A128="","",IF($J128="Concluída",MAX(0,$K128-$I128),IF(OR($J128="Cancelada",$I128=""),0,MAX(0,Listas!$B$6-$I128))))</x:f>
      </x:c>
      <x:c r="M128" s="27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73"/>
      <x:c r="B129" s="73"/>
      <x:c r="C129" s="73"/>
      <x:c r="D129" s="73"/>
      <x:c r="E129" s="73"/>
      <x:c r="F129" s="73"/>
      <x:c r="G129" s="73"/>
      <x:c r="H129" s="74"/>
      <x:c r="I129" s="74"/>
      <x:c r="J129" s="74"/>
      <x:c r="K129" s="74"/>
      <x:c r="L129" s="39" t="str">
        <x:f>IF($A129="","",IF($J129="Concluída",MAX(0,$K129-$I129),IF(OR($J129="Cancelada",$I129=""),0,MAX(0,Listas!$B$6-$I129))))</x:f>
      </x:c>
      <x:c r="M129" s="27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73"/>
      <x:c r="B130" s="73"/>
      <x:c r="C130" s="73"/>
      <x:c r="D130" s="73"/>
      <x:c r="E130" s="73"/>
      <x:c r="F130" s="73"/>
      <x:c r="G130" s="73"/>
      <x:c r="H130" s="74"/>
      <x:c r="I130" s="74"/>
      <x:c r="J130" s="74"/>
      <x:c r="K130" s="74"/>
      <x:c r="L130" s="39" t="str">
        <x:f>IF($A130="","",IF($J130="Concluída",MAX(0,$K130-$I130),IF(OR($J130="Cancelada",$I130=""),0,MAX(0,Listas!$B$6-$I130))))</x:f>
      </x:c>
      <x:c r="M130" s="27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73"/>
      <x:c r="B131" s="73"/>
      <x:c r="C131" s="73"/>
      <x:c r="D131" s="73"/>
      <x:c r="E131" s="73"/>
      <x:c r="F131" s="73"/>
      <x:c r="G131" s="73"/>
      <x:c r="H131" s="74"/>
      <x:c r="I131" s="74"/>
      <x:c r="J131" s="74"/>
      <x:c r="K131" s="74"/>
      <x:c r="L131" s="39" t="str">
        <x:f>IF($A131="","",IF($J131="Concluída",MAX(0,$K131-$I131),IF(OR($J131="Cancelada",$I131=""),0,MAX(0,Listas!$B$6-$I131))))</x:f>
      </x:c>
      <x:c r="M131" s="27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73"/>
      <x:c r="B132" s="73"/>
      <x:c r="C132" s="73"/>
      <x:c r="D132" s="73"/>
      <x:c r="E132" s="73"/>
      <x:c r="F132" s="73"/>
      <x:c r="G132" s="73"/>
      <x:c r="H132" s="74"/>
      <x:c r="I132" s="74"/>
      <x:c r="J132" s="74"/>
      <x:c r="K132" s="74"/>
      <x:c r="L132" s="39" t="str">
        <x:f>IF($A132="","",IF($J132="Concluída",MAX(0,$K132-$I132),IF(OR($J132="Cancelada",$I132=""),0,MAX(0,Listas!$B$6-$I132))))</x:f>
      </x:c>
      <x:c r="M132" s="27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73"/>
      <x:c r="B133" s="73"/>
      <x:c r="C133" s="73"/>
      <x:c r="D133" s="73"/>
      <x:c r="E133" s="73"/>
      <x:c r="F133" s="73"/>
      <x:c r="G133" s="73"/>
      <x:c r="H133" s="74"/>
      <x:c r="I133" s="74"/>
      <x:c r="J133" s="74"/>
      <x:c r="K133" s="74"/>
      <x:c r="L133" s="39" t="str">
        <x:f>IF($A133="","",IF($J133="Concluída",MAX(0,$K133-$I133),IF(OR($J133="Cancelada",$I133=""),0,MAX(0,Listas!$B$6-$I133))))</x:f>
      </x:c>
      <x:c r="M133" s="27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73"/>
      <x:c r="B134" s="73"/>
      <x:c r="C134" s="73"/>
      <x:c r="D134" s="73"/>
      <x:c r="E134" s="73"/>
      <x:c r="F134" s="73"/>
      <x:c r="G134" s="73"/>
      <x:c r="H134" s="74"/>
      <x:c r="I134" s="74"/>
      <x:c r="J134" s="74"/>
      <x:c r="K134" s="74"/>
      <x:c r="L134" s="39" t="str">
        <x:f>IF($A134="","",IF($J134="Concluída",MAX(0,$K134-$I134),IF(OR($J134="Cancelada",$I134=""),0,MAX(0,Listas!$B$6-$I134))))</x:f>
      </x:c>
      <x:c r="M134" s="27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73"/>
      <x:c r="B135" s="73"/>
      <x:c r="C135" s="73"/>
      <x:c r="D135" s="73"/>
      <x:c r="E135" s="73"/>
      <x:c r="F135" s="73"/>
      <x:c r="G135" s="73"/>
      <x:c r="H135" s="74"/>
      <x:c r="I135" s="74"/>
      <x:c r="J135" s="74"/>
      <x:c r="K135" s="74"/>
      <x:c r="L135" s="39" t="str">
        <x:f>IF($A135="","",IF($J135="Concluída",MAX(0,$K135-$I135),IF(OR($J135="Cancelada",$I135=""),0,MAX(0,Listas!$B$6-$I135))))</x:f>
      </x:c>
      <x:c r="M135" s="27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73"/>
      <x:c r="B136" s="73"/>
      <x:c r="C136" s="73"/>
      <x:c r="D136" s="73"/>
      <x:c r="E136" s="73"/>
      <x:c r="F136" s="73"/>
      <x:c r="G136" s="73"/>
      <x:c r="H136" s="74"/>
      <x:c r="I136" s="74"/>
      <x:c r="J136" s="74"/>
      <x:c r="K136" s="74"/>
      <x:c r="L136" s="39" t="str">
        <x:f>IF($A136="","",IF($J136="Concluída",MAX(0,$K136-$I136),IF(OR($J136="Cancelada",$I136=""),0,MAX(0,Listas!$B$6-$I136))))</x:f>
      </x:c>
      <x:c r="M136" s="27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73"/>
      <x:c r="B137" s="73"/>
      <x:c r="C137" s="73"/>
      <x:c r="D137" s="73"/>
      <x:c r="E137" s="73"/>
      <x:c r="F137" s="73"/>
      <x:c r="G137" s="73"/>
      <x:c r="H137" s="74"/>
      <x:c r="I137" s="74"/>
      <x:c r="J137" s="74"/>
      <x:c r="K137" s="74"/>
      <x:c r="L137" s="39" t="str">
        <x:f>IF($A137="","",IF($J137="Concluída",MAX(0,$K137-$I137),IF(OR($J137="Cancelada",$I137=""),0,MAX(0,Listas!$B$6-$I137))))</x:f>
      </x:c>
      <x:c r="M137" s="27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73"/>
      <x:c r="B138" s="73"/>
      <x:c r="C138" s="73"/>
      <x:c r="D138" s="73"/>
      <x:c r="E138" s="73"/>
      <x:c r="F138" s="73"/>
      <x:c r="G138" s="73"/>
      <x:c r="H138" s="74"/>
      <x:c r="I138" s="74"/>
      <x:c r="J138" s="74"/>
      <x:c r="K138" s="74"/>
      <x:c r="L138" s="39" t="str">
        <x:f>IF($A138="","",IF($J138="Concluída",MAX(0,$K138-$I138),IF(OR($J138="Cancelada",$I138=""),0,MAX(0,Listas!$B$6-$I138))))</x:f>
      </x:c>
      <x:c r="M138" s="27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73"/>
      <x:c r="B139" s="73"/>
      <x:c r="C139" s="73"/>
      <x:c r="D139" s="73"/>
      <x:c r="E139" s="73"/>
      <x:c r="F139" s="73"/>
      <x:c r="G139" s="73"/>
      <x:c r="H139" s="74"/>
      <x:c r="I139" s="74"/>
      <x:c r="J139" s="74"/>
      <x:c r="K139" s="74"/>
      <x:c r="L139" s="39" t="str">
        <x:f>IF($A139="","",IF($J139="Concluída",MAX(0,$K139-$I139),IF(OR($J139="Cancelada",$I139=""),0,MAX(0,Listas!$B$6-$I139))))</x:f>
      </x:c>
      <x:c r="M139" s="27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73"/>
      <x:c r="B140" s="73"/>
      <x:c r="C140" s="73"/>
      <x:c r="D140" s="73"/>
      <x:c r="E140" s="73"/>
      <x:c r="F140" s="73"/>
      <x:c r="G140" s="73"/>
      <x:c r="H140" s="74"/>
      <x:c r="I140" s="74"/>
      <x:c r="J140" s="74"/>
      <x:c r="K140" s="74"/>
      <x:c r="L140" s="39" t="str">
        <x:f>IF($A140="","",IF($J140="Concluída",MAX(0,$K140-$I140),IF(OR($J140="Cancelada",$I140=""),0,MAX(0,Listas!$B$6-$I140))))</x:f>
      </x:c>
      <x:c r="M140" s="27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73"/>
      <x:c r="B141" s="73"/>
      <x:c r="C141" s="73"/>
      <x:c r="D141" s="73"/>
      <x:c r="E141" s="73"/>
      <x:c r="F141" s="73"/>
      <x:c r="G141" s="73"/>
      <x:c r="H141" s="74"/>
      <x:c r="I141" s="74"/>
      <x:c r="J141" s="74"/>
      <x:c r="K141" s="74"/>
      <x:c r="L141" s="39" t="str">
        <x:f>IF($A141="","",IF($J141="Concluída",MAX(0,$K141-$I141),IF(OR($J141="Cancelada",$I141=""),0,MAX(0,Listas!$B$6-$I141))))</x:f>
      </x:c>
      <x:c r="M141" s="27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73"/>
      <x:c r="B142" s="73"/>
      <x:c r="C142" s="73"/>
      <x:c r="D142" s="73"/>
      <x:c r="E142" s="73"/>
      <x:c r="F142" s="73"/>
      <x:c r="G142" s="73"/>
      <x:c r="H142" s="74"/>
      <x:c r="I142" s="74"/>
      <x:c r="J142" s="74"/>
      <x:c r="K142" s="74"/>
      <x:c r="L142" s="39" t="str">
        <x:f>IF($A142="","",IF($J142="Concluída",MAX(0,$K142-$I142),IF(OR($J142="Cancelada",$I142=""),0,MAX(0,Listas!$B$6-$I142))))</x:f>
      </x:c>
      <x:c r="M142" s="27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73"/>
      <x:c r="B143" s="73"/>
      <x:c r="C143" s="73"/>
      <x:c r="D143" s="73"/>
      <x:c r="E143" s="73"/>
      <x:c r="F143" s="73"/>
      <x:c r="G143" s="73"/>
      <x:c r="H143" s="74"/>
      <x:c r="I143" s="74"/>
      <x:c r="J143" s="74"/>
      <x:c r="K143" s="74"/>
      <x:c r="L143" s="39" t="str">
        <x:f>IF($A143="","",IF($J143="Concluída",MAX(0,$K143-$I143),IF(OR($J143="Cancelada",$I143=""),0,MAX(0,Listas!$B$6-$I143))))</x:f>
      </x:c>
      <x:c r="M143" s="27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73"/>
      <x:c r="B144" s="73"/>
      <x:c r="C144" s="73"/>
      <x:c r="D144" s="73"/>
      <x:c r="E144" s="73"/>
      <x:c r="F144" s="73"/>
      <x:c r="G144" s="73"/>
      <x:c r="H144" s="74"/>
      <x:c r="I144" s="74"/>
      <x:c r="J144" s="74"/>
      <x:c r="K144" s="74"/>
      <x:c r="L144" s="39" t="str">
        <x:f>IF($A144="","",IF($J144="Concluída",MAX(0,$K144-$I144),IF(OR($J144="Cancelada",$I144=""),0,MAX(0,Listas!$B$6-$I144))))</x:f>
      </x:c>
      <x:c r="M144" s="27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73"/>
      <x:c r="B145" s="73"/>
      <x:c r="C145" s="73"/>
      <x:c r="D145" s="73"/>
      <x:c r="E145" s="73"/>
      <x:c r="F145" s="73"/>
      <x:c r="G145" s="73"/>
      <x:c r="H145" s="74"/>
      <x:c r="I145" s="74"/>
      <x:c r="J145" s="74"/>
      <x:c r="K145" s="74"/>
      <x:c r="L145" s="39" t="str">
        <x:f>IF($A145="","",IF($J145="Concluída",MAX(0,$K145-$I145),IF(OR($J145="Cancelada",$I145=""),0,MAX(0,Listas!$B$6-$I145))))</x:f>
      </x:c>
      <x:c r="M145" s="27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73"/>
      <x:c r="B146" s="73"/>
      <x:c r="C146" s="73"/>
      <x:c r="D146" s="73"/>
      <x:c r="E146" s="73"/>
      <x:c r="F146" s="73"/>
      <x:c r="G146" s="73"/>
      <x:c r="H146" s="74"/>
      <x:c r="I146" s="74"/>
      <x:c r="J146" s="74"/>
      <x:c r="K146" s="74"/>
      <x:c r="L146" s="39" t="str">
        <x:f>IF($A146="","",IF($J146="Concluída",MAX(0,$K146-$I146),IF(OR($J146="Cancelada",$I146=""),0,MAX(0,Listas!$B$6-$I146))))</x:f>
      </x:c>
      <x:c r="M146" s="27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73"/>
      <x:c r="B147" s="73"/>
      <x:c r="C147" s="73"/>
      <x:c r="D147" s="73"/>
      <x:c r="E147" s="73"/>
      <x:c r="F147" s="73"/>
      <x:c r="G147" s="73"/>
      <x:c r="H147" s="74"/>
      <x:c r="I147" s="74"/>
      <x:c r="J147" s="74"/>
      <x:c r="K147" s="74"/>
      <x:c r="L147" s="39" t="str">
        <x:f>IF($A147="","",IF($J147="Concluída",MAX(0,$K147-$I147),IF(OR($J147="Cancelada",$I147=""),0,MAX(0,Listas!$B$6-$I147))))</x:f>
      </x:c>
      <x:c r="M147" s="27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73"/>
      <x:c r="B148" s="73"/>
      <x:c r="C148" s="73"/>
      <x:c r="D148" s="73"/>
      <x:c r="E148" s="73"/>
      <x:c r="F148" s="73"/>
      <x:c r="G148" s="73"/>
      <x:c r="H148" s="74"/>
      <x:c r="I148" s="74"/>
      <x:c r="J148" s="74"/>
      <x:c r="K148" s="74"/>
      <x:c r="L148" s="39" t="str">
        <x:f>IF($A148="","",IF($J148="Concluída",MAX(0,$K148-$I148),IF(OR($J148="Cancelada",$I148=""),0,MAX(0,Listas!$B$6-$I148))))</x:f>
      </x:c>
      <x:c r="M148" s="27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73"/>
      <x:c r="B149" s="73"/>
      <x:c r="C149" s="73"/>
      <x:c r="D149" s="73"/>
      <x:c r="E149" s="73"/>
      <x:c r="F149" s="73"/>
      <x:c r="G149" s="73"/>
      <x:c r="H149" s="74"/>
      <x:c r="I149" s="74"/>
      <x:c r="J149" s="74"/>
      <x:c r="K149" s="74"/>
      <x:c r="L149" s="39" t="str">
        <x:f>IF($A149="","",IF($J149="Concluída",MAX(0,$K149-$I149),IF(OR($J149="Cancelada",$I149=""),0,MAX(0,Listas!$B$6-$I149))))</x:f>
      </x:c>
      <x:c r="M149" s="27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73"/>
      <x:c r="B150" s="73"/>
      <x:c r="C150" s="73"/>
      <x:c r="D150" s="73"/>
      <x:c r="E150" s="73"/>
      <x:c r="F150" s="73"/>
      <x:c r="G150" s="73"/>
      <x:c r="H150" s="74"/>
      <x:c r="I150" s="74"/>
      <x:c r="J150" s="74"/>
      <x:c r="K150" s="74"/>
      <x:c r="L150" s="39" t="str">
        <x:f>IF($A150="","",IF($J150="Concluída",MAX(0,$K150-$I150),IF(OR($J150="Cancelada",$I150=""),0,MAX(0,Listas!$B$6-$I150))))</x:f>
      </x:c>
      <x:c r="M150" s="27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73"/>
      <x:c r="B151" s="73"/>
      <x:c r="C151" s="73"/>
      <x:c r="D151" s="73"/>
      <x:c r="E151" s="73"/>
      <x:c r="F151" s="73"/>
      <x:c r="G151" s="73"/>
      <x:c r="H151" s="74"/>
      <x:c r="I151" s="74"/>
      <x:c r="J151" s="74"/>
      <x:c r="K151" s="74"/>
      <x:c r="L151" s="39" t="str">
        <x:f>IF($A151="","",IF($J151="Concluída",MAX(0,$K151-$I151),IF(OR($J151="Cancelada",$I151=""),0,MAX(0,Listas!$B$6-$I151))))</x:f>
      </x:c>
      <x:c r="M151" s="27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73"/>
      <x:c r="B152" s="73"/>
      <x:c r="C152" s="73"/>
      <x:c r="D152" s="73"/>
      <x:c r="E152" s="73"/>
      <x:c r="F152" s="73"/>
      <x:c r="G152" s="73"/>
      <x:c r="H152" s="74"/>
      <x:c r="I152" s="74"/>
      <x:c r="J152" s="74"/>
      <x:c r="K152" s="74"/>
      <x:c r="L152" s="39" t="str">
        <x:f>IF($A152="","",IF($J152="Concluída",MAX(0,$K152-$I152),IF(OR($J152="Cancelada",$I152=""),0,MAX(0,Listas!$B$6-$I152))))</x:f>
      </x:c>
      <x:c r="M152" s="27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73"/>
      <x:c r="B153" s="73"/>
      <x:c r="C153" s="73"/>
      <x:c r="D153" s="73"/>
      <x:c r="E153" s="73"/>
      <x:c r="F153" s="73"/>
      <x:c r="G153" s="73"/>
      <x:c r="H153" s="74"/>
      <x:c r="I153" s="74"/>
      <x:c r="J153" s="74"/>
      <x:c r="K153" s="74"/>
      <x:c r="L153" s="39" t="str">
        <x:f>IF($A153="","",IF($J153="Concluída",MAX(0,$K153-$I153),IF(OR($J153="Cancelada",$I153=""),0,MAX(0,Listas!$B$6-$I153))))</x:f>
      </x:c>
      <x:c r="M153" s="27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73"/>
      <x:c r="B154" s="73"/>
      <x:c r="C154" s="73"/>
      <x:c r="D154" s="73"/>
      <x:c r="E154" s="73"/>
      <x:c r="F154" s="73"/>
      <x:c r="G154" s="73"/>
      <x:c r="H154" s="74"/>
      <x:c r="I154" s="74"/>
      <x:c r="J154" s="74"/>
      <x:c r="K154" s="74"/>
      <x:c r="L154" s="39" t="str">
        <x:f>IF($A154="","",IF($J154="Concluída",MAX(0,$K154-$I154),IF(OR($J154="Cancelada",$I154=""),0,MAX(0,Listas!$B$6-$I154))))</x:f>
      </x:c>
      <x:c r="M154" s="27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M1"/>
    <x:mergeCell ref="A2:M2"/>
  </x:mergeCells>
  <x:conditionalFormatting sqref="L5:L154">
    <x:cfRule type="expression" dxfId="5" priority="1">
      <x:formula>$L5&gt;0</x:formula>
    </x:cfRule>
  </x:conditionalFormatting>
  <x:dataValidations count="5">
    <x:dataValidation type="list" sqref="B5:B154">
      <x:formula1>Cronograma!$A$5:$A$204</x:formula1>
    </x:dataValidation>
    <x:dataValidation type="list" sqref="E5:E154">
      <x:formula1>Listas!$F$6:$F$15</x:formula1>
    </x:dataValidation>
    <x:dataValidation type="list" sqref="F5:F154">
      <x:formula1>Listas!$G$6:$G$9</x:formula1>
    </x:dataValidation>
    <x:dataValidation type="list" sqref="G5:G154">
      <x:formula1>Listas!$I$6:$I$12</x:formula1>
    </x:dataValidation>
    <x:dataValidation type="list" sqref="J5:J154">
      <x:formula1>Listas!$H$6:$H$10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7dc6af6cb44ea7"/>
  </x:tableParts>
</x:worksheet>
</file>

<file path=xl/worksheets/sheet5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1" hidden="0" customWidth="1"/>
    <x:col min="2" max="2" width="23" hidden="0" customWidth="1"/>
    <x:col min="3" max="3" width="38" hidden="0" customWidth="1"/>
    <x:col min="4" max="4" width="4" hidden="0" customWidth="1"/>
    <x:col min="5" max="5" width="24" hidden="0" customWidth="1"/>
    <x:col min="6" max="6" width="26" hidden="0" customWidth="1"/>
    <x:col min="7" max="7" width="18" hidden="0" customWidth="1"/>
    <x:col min="8" max="8" width="20" hidden="0" customWidth="1"/>
    <x:col min="9" max="9" width="22" hidden="0" customWidth="1"/>
    <x:col min="10" max="10" width="14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4" t="str">
        <x:v>LISTAS E PARÂMETROS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Ajuste somente as células amarelas. A data de análise atualiza avanço planejado, atrasos e alertas em toda a planilha.</x:v>
      </x:c>
      <x:c r="B2" s="8" t="str">
        <x:v>Ajuste somente as células amarelas. A data de análise atualiza avanço planejado, atrasos e alertas em toda a planilha.</x:v>
      </x:c>
      <x:c r="C2" s="8" t="str">
        <x:v>Ajuste somente as células amarelas. A data de análise atualiza avanço planejado, atrasos e alertas em toda a planilha.</x:v>
      </x:c>
      <x:c r="D2" s="8" t="str">
        <x:v>Ajuste somente as células amarelas. A data de análise atualiza avanço planejado, atrasos e alertas em toda a planilha.</x:v>
      </x:c>
      <x:c r="E2" s="8" t="str">
        <x:v>Ajuste somente as células amarelas. A data de análise atualiza avanço planejado, atrasos e alertas em toda a planilha.</x:v>
      </x:c>
      <x:c r="F2" s="8" t="str">
        <x:v>Ajuste somente as células amarelas. A data de análise atualiza avanço planejado, atrasos e alertas em toda a planilha.</x:v>
      </x:c>
      <x:c r="G2" s="8" t="str">
        <x:v>Ajuste somente as células amarelas. A data de análise atualiza avanço planejado, atrasos e alertas em toda a planilha.</x:v>
      </x:c>
      <x:c r="H2" s="8" t="str">
        <x:v>Ajuste somente as células amarelas. A data de análise atualiza avanço planejado, atrasos e alertas em toda a planilha.</x:v>
      </x:c>
      <x:c r="I2" s="8" t="str">
        <x:v>Ajuste somente as células amarelas. A data de análise atualiza avanço planejado, atrasos e alertas em toda a planilha.</x:v>
      </x:c>
      <x:c r="J2" s="8" t="str">
        <x:v>Ajuste somente as células amarelas. A data de análise atualiza avanço planejado, atrasos e alertas em toda a planilha.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PARÂMETROS DO PROJETO</x:v>
      </x:c>
      <x:c r="B4" s="10" t="str">
        <x:v>PARÂMETROS DO PROJETO</x:v>
      </x:c>
      <x:c r="C4" s="10" t="str">
        <x:v>PARÂMETROS DO PROJETO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2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Fase</x:v>
      </x:c>
      <x:c r="F5" s="23" t="str">
        <x:v>Responsável</x:v>
      </x:c>
      <x:c r="G5" s="23" t="str">
        <x:v>Prioridade</x:v>
      </x:c>
      <x:c r="H5" s="23" t="str">
        <x:v>Status ação</x:v>
      </x:c>
      <x:c r="I5" s="23" t="str">
        <x:v>Tipo de problema</x:v>
      </x:c>
      <x:c r="J5" s="24" t="str">
        <x:v>Unidade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Data da análise</x:v>
      </x:c>
      <x:c r="B6" s="28" t="n">
        <x:v>46293</x:v>
      </x:c>
      <x:c r="C6" s="1" t="str">
        <x:v>Base dos cálculos</x:v>
      </x:c>
      <x:c r="D6" s="1"/>
      <x:c r="E6" s="1" t="str">
        <x:v>Mobilização</x:v>
      </x:c>
      <x:c r="F6" s="1" t="str">
        <x:v>Construtora Alfa</x:v>
      </x:c>
      <x:c r="G6" s="1" t="str">
        <x:v>Crítica</x:v>
      </x:c>
      <x:c r="H6" s="1" t="str">
        <x:v>Pendente</x:v>
      </x:c>
      <x:c r="I6" s="1" t="str">
        <x:v>Prazo</x:v>
      </x:c>
      <x:c r="J6" s="1" t="str">
        <x:v>%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Nome da obra</x:v>
      </x:c>
      <x:c r="B7" s="27" t="str">
        <x:v>Edifício Horizonte</x:v>
      </x:c>
      <x:c r="C7" s="1" t="str">
        <x:v>Identificação</x:v>
      </x:c>
      <x:c r="D7" s="1"/>
      <x:c r="E7" s="1" t="str">
        <x:v>Fundação</x:v>
      </x:c>
      <x:c r="F7" s="1" t="str">
        <x:v>Equipe Fundação</x:v>
      </x:c>
      <x:c r="G7" s="1" t="str">
        <x:v>Alta</x:v>
      </x:c>
      <x:c r="H7" s="1" t="str">
        <x:v>Em andamento</x:v>
      </x:c>
      <x:c r="I7" s="1" t="str">
        <x:v>Custo</x:v>
      </x:c>
      <x:c r="J7" s="1" t="str">
        <x:v>m²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Responsável técnico</x:v>
      </x:c>
      <x:c r="B8" s="27" t="str">
        <x:v>Eng. Marina Lopes</x:v>
      </x:c>
      <x:c r="C8" s="1" t="str">
        <x:v>Governança</x:v>
      </x:c>
      <x:c r="D8" s="1"/>
      <x:c r="E8" s="1" t="str">
        <x:v>Estrutura</x:v>
      </x:c>
      <x:c r="F8" s="1" t="str">
        <x:v>Equipe Estrutura</x:v>
      </x:c>
      <x:c r="G8" s="1" t="str">
        <x:v>Média</x:v>
      </x:c>
      <x:c r="H8" s="1" t="str">
        <x:v>Concluída</x:v>
      </x:c>
      <x:c r="I8" s="1" t="str">
        <x:v>Qualidade</x:v>
      </x:c>
      <x:c r="J8" s="1" t="str">
        <x:v>m³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Tolerância de prazo</x:v>
      </x:c>
      <x:c r="B9" s="29" t="n">
        <x:v>0.05</x:v>
      </x:c>
      <x:c r="C9" s="1" t="str">
        <x:v>Alerta físico</x:v>
      </x:c>
      <x:c r="D9" s="1"/>
      <x:c r="E9" s="1" t="str">
        <x:v>Alvenaria</x:v>
      </x:c>
      <x:c r="F9" s="1" t="str">
        <x:v>Equipe Civil</x:v>
      </x:c>
      <x:c r="G9" s="1" t="str">
        <x:v>Baixa</x:v>
      </x:c>
      <x:c r="H9" s="1" t="str">
        <x:v>Bloqueada</x:v>
      </x:c>
      <x:c r="I9" s="1" t="str">
        <x:v>Suprimento</x:v>
      </x:c>
      <x:c r="J9" s="1" t="str">
        <x:v>un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Tolerância de custo</x:v>
      </x:c>
      <x:c r="B10" s="29" t="n">
        <x:v>0.05</x:v>
      </x:c>
      <x:c r="C10" s="1" t="str">
        <x:v>Alerta financeiro</x:v>
      </x:c>
      <x:c r="D10" s="1"/>
      <x:c r="E10" s="1" t="str">
        <x:v>Cobertura</x:v>
      </x:c>
      <x:c r="F10" s="1" t="str">
        <x:v>Equipe Cobertura</x:v>
      </x:c>
      <x:c r="G10" s="1"/>
      <x:c r="H10" s="1" t="str">
        <x:v>Cancelada</x:v>
      </x:c>
      <x:c r="I10" s="1" t="str">
        <x:v>Mão de obra</x:v>
      </x:c>
      <x:c r="J10" s="1" t="str">
        <x:v>kg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Início do projeto</x:v>
      </x:c>
      <x:c r="B11" s="28" t="n">
        <x:v>46034</x:v>
      </x:c>
      <x:c r="C11" s="1" t="str">
        <x:v>Linha do tempo</x:v>
      </x:c>
      <x:c r="D11" s="1"/>
      <x:c r="E11" s="1" t="str">
        <x:v>Instalações</x:v>
      </x:c>
      <x:c r="F11" s="1" t="str">
        <x:v>Equipe Instalações</x:v>
      </x:c>
      <x:c r="G11" s="1"/>
      <x:c r="H11" s="1"/>
      <x:c r="I11" s="1" t="str">
        <x:v>Projeto</x:v>
      </x:c>
      <x:c r="J11" s="1" t="str">
        <x:v>m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Término planejado</x:v>
      </x:c>
      <x:c r="B12" s="28" t="n">
        <x:v>46374</x:v>
      </x:c>
      <x:c r="C12" s="1" t="str">
        <x:v>Linha do tempo</x:v>
      </x:c>
      <x:c r="D12" s="1"/>
      <x:c r="E12" s="1" t="str">
        <x:v>Acabamentos</x:v>
      </x:c>
      <x:c r="F12" s="1" t="str">
        <x:v>Equipe Acabamentos</x:v>
      </x:c>
      <x:c r="G12" s="1"/>
      <x:c r="H12" s="1"/>
      <x:c r="I12" s="1" t="str">
        <x:v>Segurança</x:v>
      </x:c>
      <x:c r="J12" s="1" t="str">
        <x:v>dia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Moeda</x:v>
      </x:c>
      <x:c r="B13" s="27" t="str">
        <x:v>BRL</x:v>
      </x:c>
      <x:c r="C13" s="1" t="str">
        <x:v>Apresentação</x:v>
      </x:c>
      <x:c r="D13" s="1"/>
      <x:c r="E13" s="1" t="str">
        <x:v>Entrega</x:v>
      </x:c>
      <x:c r="F13" s="1" t="str">
        <x:v>Gestão da Obra</x:v>
      </x:c>
      <x:c r="G13" s="1"/>
      <x:c r="H13" s="1"/>
      <x:c r="I13" s="1" t="str">
        <x:v>Outro</x:v>
      </x:c>
      <x:c r="J13" s="1" t="str">
        <x:v>R$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 t="str">
        <x:v>Paisagismo</x:v>
      </x:c>
      <x:c r="F14" s="1" t="str">
        <x:v>Fornecedor Externo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 t="str">
        <x:v>Administrativo</x:v>
      </x:c>
      <x:c r="F15" s="1" t="str">
        <x:v>Eng. Marina Lopes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J1"/>
    <x:mergeCell ref="A2:J2"/>
    <x:mergeCell ref="A4:C4"/>
    <x:mergeCell ref="E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7C6B"/>
  </x:sheetPr>
  <x:sheetViews>
    <x:sheetView showGridLines="0" workbookViewId="0"/>
  </x:sheetViews>
  <x:sheetFormatPr defaultRowHeight="15"/>
  <x:cols>
    <x:col min="1" max="1" width="32" hidden="0" customWidth="1"/>
    <x:col min="2" max="2" width="9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Fluxo prático para manter o cronograma confiável, interpretar a Curva S e agir sobre desvios.</x:v>
      </x:c>
      <x:c r="B2" s="8" t="str">
        <x:v>Fluxo prático para manter o cronograma confiável, interpretar a Curva S e agir sobre desvios.</x:v>
      </x:c>
      <x:c r="C2" s="8" t="str">
        <x:v>Fluxo prático para manter o cronograma confiável, interpretar a Curva S e agir sobre desvios.</x:v>
      </x:c>
      <x:c r="D2" s="8" t="str">
        <x:v>Fluxo prático para manter o cronograma confiável, interpretar a Curva S e agir sobre desvios.</x:v>
      </x:c>
      <x:c r="E2" s="8" t="str">
        <x:v>Fluxo prático para manter o cronograma confiável, interpretar a Curva S e agir sobre desvios.</x:v>
      </x:c>
      <x:c r="F2" s="8" t="str">
        <x:v>Fluxo prático para manter o cronograma confiável, interpretar a Curva S e agir sobre desvios.</x:v>
      </x:c>
      <x:c r="G2" s="8" t="str">
        <x:v>Fluxo prático para manter o cronograma confiável, interpretar a Curva S e agir sobre desvios.</x:v>
      </x:c>
      <x:c r="H2" s="8" t="str">
        <x:v>Fluxo prático para manter o cronograma confiável, interpretar a Curva S e agir sobre desvios.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0" customHeight="1">
      <x:c r="A5" s="162" t="str">
        <x:v>1. Configure o projeto</x:v>
      </x:c>
      <x:c r="B5" s="140" t="str">
        <x:v>Informe data de análise, obra, responsável técnico, tolerâncias e datas gerais na aba Listas.</x:v>
      </x:c>
      <x:c r="C5" s="140"/>
      <x:c r="D5" s="140"/>
      <x:c r="E5" s="140"/>
      <x:c r="F5" s="140"/>
      <x:c r="G5" s="140"/>
      <x:c r="H5" s="140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50" customHeight="1">
      <x:c r="A6" s="162" t="str">
        <x:v>2. Monte a EAP</x:v>
      </x:c>
      <x:c r="B6" s="142" t="str">
        <x:v>Na aba Cronograma, crie IDs únicos e organize as atividades por fase e responsável.</x:v>
      </x:c>
      <x:c r="C6" s="142"/>
      <x:c r="D6" s="142"/>
      <x:c r="E6" s="142"/>
      <x:c r="F6" s="142"/>
      <x:c r="G6" s="142"/>
      <x:c r="H6" s="142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50" customHeight="1">
      <x:c r="A7" s="162" t="str">
        <x:v>3. Planeje datas e pesos</x:v>
      </x:c>
      <x:c r="B7" s="142" t="str">
        <x:v>Informe início, término, peso físico e orçamento. A soma dos pesos deve ser exatamente 100%.</x:v>
      </x:c>
      <x:c r="C7" s="142"/>
      <x:c r="D7" s="142"/>
      <x:c r="E7" s="142"/>
      <x:c r="F7" s="142"/>
      <x:c r="G7" s="142"/>
      <x:c r="H7" s="142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50" customHeight="1">
      <x:c r="A8" s="162" t="str">
        <x:v>4. Atualize o realizado</x:v>
      </x:c>
      <x:c r="B8" s="142" t="str">
        <x:v>A cada medição, registre avanço real, custo real acumulado e uma observação objetiva.</x:v>
      </x:c>
      <x:c r="C8" s="142"/>
      <x:c r="D8" s="142"/>
      <x:c r="E8" s="142"/>
      <x:c r="F8" s="142"/>
      <x:c r="G8" s="142"/>
      <x:c r="H8" s="142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50" customHeight="1">
      <x:c r="A9" s="162" t="str">
        <x:v>5. Leia valor agregado</x:v>
      </x:c>
      <x:c r="B9" s="142" t="str">
        <x:v>Valor planejado mede o que deveria estar pronto; valor agregado traduz em dinheiro o avanço realmente concluído.</x:v>
      </x:c>
      <x:c r="C9" s="142"/>
      <x:c r="D9" s="142"/>
      <x:c r="E9" s="142"/>
      <x:c r="F9" s="142"/>
      <x:c r="G9" s="142"/>
      <x:c r="H9" s="142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50" customHeight="1">
      <x:c r="A10" s="162" t="str">
        <x:v>6. Interprete SPI e CPI</x:v>
      </x:c>
      <x:c r="B10" s="142" t="str">
        <x:v>SPI abaixo de 1 sugere atraso. CPI abaixo de 1 indica que o custo consumido é maior que o valor entregue.</x:v>
      </x:c>
      <x:c r="C10" s="142"/>
      <x:c r="D10" s="142"/>
      <x:c r="E10" s="142"/>
      <x:c r="F10" s="142"/>
      <x:c r="G10" s="142"/>
      <x:c r="H10" s="142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50" customHeight="1">
      <x:c r="A11" s="162" t="str">
        <x:v>7. Feche o mês</x:v>
      </x:c>
      <x:c r="B11" s="142" t="str">
        <x:v>Na Curva S, registre avanço físico e custo acumulado sem apagar os fechamentos anteriores.</x:v>
      </x:c>
      <x:c r="C11" s="142"/>
      <x:c r="D11" s="142"/>
      <x:c r="E11" s="142"/>
      <x:c r="F11" s="142"/>
      <x:c r="G11" s="142"/>
      <x:c r="H11" s="142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50" customHeight="1">
      <x:c r="A12" s="162" t="str">
        <x:v>8. Abra ações</x:v>
      </x:c>
      <x:c r="B12" s="142" t="str">
        <x:v>Transforme alertas em ações com causa, responsável, prioridade, prazo e evidência.</x:v>
      </x:c>
      <x:c r="C12" s="142"/>
      <x:c r="D12" s="142"/>
      <x:c r="E12" s="142"/>
      <x:c r="F12" s="142"/>
      <x:c r="G12" s="142"/>
      <x:c r="H12" s="142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50" customHeight="1">
      <x:c r="A13" s="162" t="str">
        <x:v>9. Priorize</x:v>
      </x:c>
      <x:c r="B13" s="142" t="str">
        <x:v>Comece por alertas de custo e prazo juntos; depois trate atrasos que afetam atividades sucessoras.</x:v>
      </x:c>
      <x:c r="C13" s="142"/>
      <x:c r="D13" s="142"/>
      <x:c r="E13" s="142"/>
      <x:c r="F13" s="142"/>
      <x:c r="G13" s="142"/>
      <x:c r="H13" s="142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50" customHeight="1">
      <x:c r="A14" s="162" t="str">
        <x:v>10. Revise semanalmente</x:v>
      </x:c>
      <x:c r="B14" s="144" t="str">
        <x:v>Atualize a data de análise, confira os alertas e comunique decisões ao time da obra.</x:v>
      </x:c>
      <x:c r="C14" s="144"/>
      <x:c r="D14" s="144"/>
      <x:c r="E14" s="144"/>
      <x:c r="F14" s="144"/>
      <x:c r="G14" s="144"/>
      <x:c r="H14" s="144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5" customHeight="1">
      <x:c r="A16" s="10" t="str">
        <x:v>BOAS PRÁTICAS E LIMITES</x:v>
      </x:c>
      <x:c r="B16" s="10" t="str">
        <x:v>BOAS PRÁTICAS E LIMITES</x:v>
      </x:c>
      <x:c r="C16" s="10" t="str">
        <x:v>BOAS PRÁTICAS E LIMITES</x:v>
      </x:c>
      <x:c r="D16" s="10" t="str">
        <x:v>BOAS PRÁTICAS E LIMITES</x:v>
      </x:c>
      <x:c r="E16" s="10" t="str">
        <x:v>BOAS PRÁTICAS E LIMITES</x:v>
      </x:c>
      <x:c r="F16" s="10" t="str">
        <x:v>BOAS PRÁTICAS E LIMITES</x:v>
      </x:c>
      <x:c r="G16" s="10" t="str">
        <x:v>BOAS PRÁTICAS E LIMITES</x:v>
      </x:c>
      <x:c r="H16" s="10" t="str">
        <x:v>BOAS PRÁTICAS E LIMITES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81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17" s="182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17" s="183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84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18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18" s="186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84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19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19" s="186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84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20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20" s="186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84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21" s="185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21" s="186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87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B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C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D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E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F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G22" s="188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H22" s="189" t="str">
        <x:v>Atualize sempre valores acumulados, preserve os IDs e copie uma linha completa ao ampliar as bases para manter fórmulas e validações. A planilha apoia a gestão, mas não substitui orçamento executivo, diário de obra, medição contratual, planejamento em caminho crítico nem responsabilidade técnica. Custos antecipados podem deixar o financeiro acima do planejado sem representar perda; confirme a causa e a competência antes de agir.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A16:H16"/>
    <x:mergeCell ref="A17:H22"/>
  </x:mergeCells>
  <x:pageMargins left="0.7" right="0.7" top="0.75" bottom="0.75" header="0.3" footer="0.3"/>
</x:worksheet>
</file>